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x\Desktop\"/>
    </mc:Choice>
  </mc:AlternateContent>
  <bookViews>
    <workbookView xWindow="0" yWindow="0" windowWidth="23040" windowHeight="9072"/>
  </bookViews>
  <sheets>
    <sheet name="БЛС за Цени 2024 _30.01.2024" sheetId="11" r:id="rId1"/>
    <sheet name="Обеми" sheetId="8" state="hidden" r:id="rId2"/>
    <sheet name="БМП (4)" sheetId="5" state="hidden" r:id="rId3"/>
    <sheet name="БМП (3)" sheetId="4" state="hidden" r:id="rId4"/>
  </sheets>
  <definedNames>
    <definedName name="_xlnm._FilterDatabase" localSheetId="0" hidden="1">'БЛС за Цени 2024 _30.01.2024'!$A$1:$K$497</definedName>
    <definedName name="_xlnm._FilterDatabase" localSheetId="3" hidden="1">'БМП (3)'!$A$4:$CN$492</definedName>
    <definedName name="_xlnm._FilterDatabase" localSheetId="2" hidden="1">'БМП (4)'!$A$4:$CQ$492</definedName>
    <definedName name="_xlnm._FilterDatabase" localSheetId="1" hidden="1">Обеми!$A$3:$I$41</definedName>
    <definedName name="_xlnm.Print_Area" localSheetId="3">'БМП (3)'!$A$1:$BN$498</definedName>
    <definedName name="_xlnm.Print_Area" localSheetId="2">'БМП (4)'!$A$1:$BN$498</definedName>
    <definedName name="_xlnm.Print_Titles" localSheetId="3">'БМП (3)'!$1:$4</definedName>
    <definedName name="_xlnm.Print_Titles" localSheetId="2">'БМП (4)'!$1:$4</definedName>
  </definedNames>
  <calcPr calcId="191029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251" i="11" l="1"/>
  <c r="G8" i="11"/>
  <c r="K238" i="11"/>
  <c r="I456" i="11" l="1"/>
  <c r="H154" i="11"/>
  <c r="H262" i="11"/>
  <c r="H359" i="11"/>
  <c r="H67" i="11"/>
  <c r="H53" i="11"/>
  <c r="K365" i="11" l="1"/>
  <c r="K9" i="11" l="1"/>
  <c r="K455" i="11"/>
  <c r="K396" i="11"/>
  <c r="K446" i="11"/>
  <c r="K436" i="11"/>
  <c r="K10" i="11"/>
  <c r="K11" i="11"/>
  <c r="K12" i="11"/>
  <c r="K13" i="11"/>
  <c r="K14" i="11"/>
  <c r="K19" i="11"/>
  <c r="K20" i="11"/>
  <c r="K21" i="11"/>
  <c r="K22" i="11"/>
  <c r="K25" i="11"/>
  <c r="K26" i="11"/>
  <c r="K27" i="11"/>
  <c r="K31" i="11"/>
  <c r="K34" i="11"/>
  <c r="K37" i="11"/>
  <c r="K40" i="11"/>
  <c r="K43" i="11"/>
  <c r="K46" i="11"/>
  <c r="K49" i="11"/>
  <c r="K53" i="11"/>
  <c r="K54" i="11"/>
  <c r="K55" i="11"/>
  <c r="K56" i="11"/>
  <c r="K57" i="11"/>
  <c r="K58" i="11"/>
  <c r="K61" i="11"/>
  <c r="K64" i="11"/>
  <c r="K65" i="11"/>
  <c r="K67" i="11"/>
  <c r="K74" i="11"/>
  <c r="K77" i="11"/>
  <c r="K80" i="11"/>
  <c r="K87" i="11"/>
  <c r="K92" i="11"/>
  <c r="K95" i="11"/>
  <c r="K98" i="11"/>
  <c r="K101" i="11"/>
  <c r="K107" i="11"/>
  <c r="K110" i="11"/>
  <c r="K113" i="11"/>
  <c r="K116" i="11"/>
  <c r="K119" i="11"/>
  <c r="K122" i="11"/>
  <c r="K123" i="11"/>
  <c r="K124" i="11"/>
  <c r="K125" i="11"/>
  <c r="K128" i="11"/>
  <c r="K131" i="11"/>
  <c r="K134" i="11"/>
  <c r="K137" i="11"/>
  <c r="K138" i="11"/>
  <c r="K141" i="11"/>
  <c r="K144" i="11"/>
  <c r="K147" i="11"/>
  <c r="K150" i="11"/>
  <c r="K153" i="11"/>
  <c r="K156" i="11"/>
  <c r="K157" i="11"/>
  <c r="K159" i="11"/>
  <c r="K160" i="11"/>
  <c r="K161" i="11"/>
  <c r="K162" i="11"/>
  <c r="K166" i="11"/>
  <c r="K169" i="11"/>
  <c r="K172" i="11"/>
  <c r="K175" i="11"/>
  <c r="K178" i="11"/>
  <c r="K181" i="11"/>
  <c r="K184" i="11"/>
  <c r="K185" i="11"/>
  <c r="K188" i="11"/>
  <c r="K191" i="11"/>
  <c r="K194" i="11"/>
  <c r="K197" i="11"/>
  <c r="K201" i="11"/>
  <c r="K219" i="11"/>
  <c r="K225" i="11"/>
  <c r="K226" i="11"/>
  <c r="K227" i="11"/>
  <c r="K230" i="11"/>
  <c r="K239" i="11"/>
  <c r="K244" i="11"/>
  <c r="K245" i="11"/>
  <c r="K246" i="11"/>
  <c r="K247" i="11"/>
  <c r="K248" i="11"/>
  <c r="K255" i="11"/>
  <c r="K258" i="11"/>
  <c r="K259" i="11"/>
  <c r="K262" i="11"/>
  <c r="K263" i="11"/>
  <c r="K264" i="11"/>
  <c r="K265" i="11"/>
  <c r="K268" i="11"/>
  <c r="K270" i="11"/>
  <c r="K272" i="11"/>
  <c r="K279" i="11"/>
  <c r="K286" i="11"/>
  <c r="K287" i="11"/>
  <c r="K290" i="11"/>
  <c r="K291" i="11"/>
  <c r="K293" i="11"/>
  <c r="K295" i="11"/>
  <c r="K311" i="11"/>
  <c r="K312" i="11"/>
  <c r="K313" i="11"/>
  <c r="K314" i="11"/>
  <c r="K315" i="11"/>
  <c r="K320" i="11"/>
  <c r="K321" i="11"/>
  <c r="K324" i="11"/>
  <c r="K330" i="11"/>
  <c r="K331" i="11"/>
  <c r="K332" i="11"/>
  <c r="K339" i="11"/>
  <c r="K342" i="11"/>
  <c r="K343" i="11"/>
  <c r="K344" i="11"/>
  <c r="K346" i="11"/>
  <c r="K347" i="11"/>
  <c r="K355" i="11"/>
  <c r="K359" i="11"/>
  <c r="K360" i="11"/>
  <c r="K361" i="11"/>
  <c r="K370" i="11"/>
  <c r="K371" i="11"/>
  <c r="K380" i="11"/>
  <c r="K393" i="11"/>
  <c r="K397" i="11"/>
  <c r="K398" i="11"/>
  <c r="K401" i="11"/>
  <c r="K402" i="11"/>
  <c r="K404" i="11"/>
  <c r="K407" i="11"/>
  <c r="K410" i="11"/>
  <c r="K416" i="11"/>
  <c r="K418" i="11"/>
  <c r="K419" i="11"/>
  <c r="K420" i="11"/>
  <c r="K421" i="11"/>
  <c r="K422" i="11"/>
  <c r="K424" i="11"/>
  <c r="K425" i="11"/>
  <c r="K426" i="11"/>
  <c r="K427" i="11"/>
  <c r="K428" i="11"/>
  <c r="K429" i="11"/>
  <c r="K430" i="11"/>
  <c r="K431" i="11"/>
  <c r="K433" i="11"/>
  <c r="K434" i="11"/>
  <c r="H465" i="11"/>
  <c r="H389" i="11"/>
  <c r="H386" i="11"/>
  <c r="H383" i="11"/>
  <c r="K372" i="11"/>
  <c r="K368" i="11"/>
  <c r="H362" i="11"/>
  <c r="H328" i="11"/>
  <c r="H297" i="11"/>
  <c r="H296" i="11"/>
  <c r="K285" i="11"/>
  <c r="H249" i="11"/>
  <c r="H252" i="11"/>
  <c r="H96" i="11"/>
  <c r="H68" i="11"/>
  <c r="H461" i="11"/>
  <c r="H462" i="11"/>
  <c r="H460" i="11"/>
  <c r="H457" i="11"/>
  <c r="H301" i="11"/>
  <c r="H237" i="11"/>
  <c r="H243" i="11"/>
  <c r="K235" i="11"/>
  <c r="K30" i="11"/>
  <c r="H454" i="11"/>
  <c r="H453" i="11"/>
  <c r="H452" i="11"/>
  <c r="H340" i="11"/>
  <c r="H447" i="11"/>
  <c r="H292" i="11"/>
  <c r="H281" i="11"/>
  <c r="H271" i="11"/>
  <c r="K254" i="11"/>
  <c r="H253" i="11"/>
  <c r="K253" i="11" l="1"/>
  <c r="K271" i="11"/>
  <c r="K292" i="11"/>
  <c r="K340" i="11"/>
  <c r="K243" i="11"/>
  <c r="K301" i="11"/>
  <c r="K96" i="11"/>
  <c r="K252" i="11"/>
  <c r="K297" i="11"/>
  <c r="K362" i="11"/>
  <c r="K386" i="11"/>
  <c r="K281" i="11"/>
  <c r="K237" i="11"/>
  <c r="K68" i="11"/>
  <c r="K251" i="11"/>
  <c r="K249" i="11"/>
  <c r="K296" i="11"/>
  <c r="K328" i="11"/>
  <c r="K383" i="11"/>
  <c r="K389" i="11"/>
  <c r="H229" i="11"/>
  <c r="H224" i="11"/>
  <c r="H223" i="11"/>
  <c r="H210" i="11"/>
  <c r="H208" i="11"/>
  <c r="H66" i="11"/>
  <c r="H69" i="11"/>
  <c r="H24" i="11"/>
  <c r="H23" i="11"/>
  <c r="K23" i="11" s="1"/>
  <c r="H329" i="11"/>
  <c r="K348" i="11"/>
  <c r="H351" i="11"/>
  <c r="H357" i="11"/>
  <c r="H366" i="11"/>
  <c r="H395" i="11"/>
  <c r="H414" i="11"/>
  <c r="H415" i="11"/>
  <c r="H305" i="11"/>
  <c r="H289" i="11"/>
  <c r="H423" i="11"/>
  <c r="H373" i="11"/>
  <c r="H367" i="11"/>
  <c r="H274" i="11"/>
  <c r="H221" i="11"/>
  <c r="H220" i="11"/>
  <c r="H199" i="11"/>
  <c r="H198" i="11"/>
  <c r="H76" i="11"/>
  <c r="H375" i="11"/>
  <c r="H322" i="11"/>
  <c r="H143" i="11"/>
  <c r="H130" i="11"/>
  <c r="H117" i="11"/>
  <c r="H115" i="11"/>
  <c r="H100" i="11"/>
  <c r="H97" i="11"/>
  <c r="H405" i="11"/>
  <c r="K406" i="11"/>
  <c r="H408" i="11"/>
  <c r="H409" i="11"/>
  <c r="H411" i="11"/>
  <c r="H412" i="11"/>
  <c r="K403" i="11"/>
  <c r="K392" i="11"/>
  <c r="H394" i="11"/>
  <c r="K391" i="11"/>
  <c r="H387" i="11"/>
  <c r="H390" i="11"/>
  <c r="H417" i="11"/>
  <c r="H378" i="11"/>
  <c r="H377" i="11"/>
  <c r="H364" i="11"/>
  <c r="H363" i="11"/>
  <c r="H358" i="11"/>
  <c r="K349" i="11"/>
  <c r="H345" i="11"/>
  <c r="K350" i="11"/>
  <c r="H318" i="11"/>
  <c r="H319" i="11"/>
  <c r="K317" i="11"/>
  <c r="H316" i="11"/>
  <c r="H310" i="11"/>
  <c r="H309" i="11"/>
  <c r="K308" i="11"/>
  <c r="H307" i="11"/>
  <c r="H303" i="11"/>
  <c r="H302" i="11"/>
  <c r="H282" i="11"/>
  <c r="H276" i="11"/>
  <c r="H278" i="11"/>
  <c r="H277" i="11"/>
  <c r="H280" i="11"/>
  <c r="H284" i="11"/>
  <c r="H283" i="11"/>
  <c r="H261" i="11"/>
  <c r="K242" i="11"/>
  <c r="H241" i="11"/>
  <c r="H240" i="11"/>
  <c r="H234" i="11"/>
  <c r="H233" i="11"/>
  <c r="H232" i="11"/>
  <c r="K231" i="11"/>
  <c r="H228" i="11"/>
  <c r="K228" i="11" l="1"/>
  <c r="K232" i="11"/>
  <c r="K234" i="11"/>
  <c r="K241" i="11"/>
  <c r="K261" i="11"/>
  <c r="K284" i="11"/>
  <c r="K277" i="11"/>
  <c r="K276" i="11"/>
  <c r="K302" i="11"/>
  <c r="K307" i="11"/>
  <c r="K309" i="11"/>
  <c r="K316" i="11"/>
  <c r="K319" i="11"/>
  <c r="K363" i="11"/>
  <c r="K377" i="11"/>
  <c r="K390" i="11"/>
  <c r="K412" i="11"/>
  <c r="K409" i="11"/>
  <c r="K97" i="11"/>
  <c r="K115" i="11"/>
  <c r="K130" i="11"/>
  <c r="K322" i="11"/>
  <c r="K76" i="11"/>
  <c r="K199" i="11"/>
  <c r="K221" i="11"/>
  <c r="K367" i="11"/>
  <c r="K423" i="11"/>
  <c r="K305" i="11"/>
  <c r="K414" i="11"/>
  <c r="K366" i="11"/>
  <c r="K351" i="11"/>
  <c r="K329" i="11"/>
  <c r="K24" i="11"/>
  <c r="K66" i="11"/>
  <c r="K210" i="11"/>
  <c r="K224" i="11"/>
  <c r="K233" i="11"/>
  <c r="K240" i="11"/>
  <c r="K283" i="11"/>
  <c r="K280" i="11"/>
  <c r="K278" i="11"/>
  <c r="K282" i="11"/>
  <c r="K303" i="11"/>
  <c r="K310" i="11"/>
  <c r="K318" i="11"/>
  <c r="K345" i="11"/>
  <c r="K358" i="11"/>
  <c r="K364" i="11"/>
  <c r="K378" i="11"/>
  <c r="K417" i="11"/>
  <c r="K387" i="11"/>
  <c r="K394" i="11"/>
  <c r="K411" i="11"/>
  <c r="K408" i="11"/>
  <c r="K405" i="11"/>
  <c r="K100" i="11"/>
  <c r="K117" i="11"/>
  <c r="K143" i="11"/>
  <c r="K375" i="11"/>
  <c r="K198" i="11"/>
  <c r="K220" i="11"/>
  <c r="K274" i="11"/>
  <c r="K373" i="11"/>
  <c r="K289" i="11"/>
  <c r="K415" i="11"/>
  <c r="K395" i="11"/>
  <c r="K357" i="11"/>
  <c r="K69" i="11"/>
  <c r="K208" i="11"/>
  <c r="K223" i="11"/>
  <c r="K229" i="11"/>
  <c r="J391" i="11"/>
  <c r="H112" i="11"/>
  <c r="H218" i="11"/>
  <c r="H217" i="11"/>
  <c r="H213" i="11"/>
  <c r="H214" i="11"/>
  <c r="H215" i="11"/>
  <c r="H216" i="11"/>
  <c r="H212" i="11"/>
  <c r="H206" i="11"/>
  <c r="H200" i="11"/>
  <c r="H203" i="11"/>
  <c r="H202" i="11"/>
  <c r="H204" i="11"/>
  <c r="H193" i="11"/>
  <c r="H192" i="11"/>
  <c r="H190" i="11"/>
  <c r="H189" i="11"/>
  <c r="H187" i="11"/>
  <c r="H186" i="11"/>
  <c r="H196" i="11"/>
  <c r="H195" i="11"/>
  <c r="K177" i="11"/>
  <c r="H176" i="11"/>
  <c r="H174" i="11"/>
  <c r="H173" i="11"/>
  <c r="H171" i="11"/>
  <c r="H170" i="11"/>
  <c r="K180" i="11"/>
  <c r="K179" i="11"/>
  <c r="K183" i="11"/>
  <c r="H182" i="11"/>
  <c r="H155" i="11"/>
  <c r="K154" i="11"/>
  <c r="H164" i="11"/>
  <c r="H163" i="11"/>
  <c r="H152" i="11"/>
  <c r="H151" i="11"/>
  <c r="H146" i="11"/>
  <c r="H145" i="11"/>
  <c r="H142" i="11"/>
  <c r="H148" i="11"/>
  <c r="H149" i="11"/>
  <c r="H94" i="11"/>
  <c r="K93" i="11"/>
  <c r="H103" i="11"/>
  <c r="H102" i="11"/>
  <c r="H99" i="11"/>
  <c r="H111" i="11"/>
  <c r="H81" i="11"/>
  <c r="H79" i="11"/>
  <c r="H78" i="11"/>
  <c r="H75" i="11"/>
  <c r="H73" i="11"/>
  <c r="H72" i="11"/>
  <c r="H71" i="11"/>
  <c r="H70" i="11"/>
  <c r="H85" i="11"/>
  <c r="H84" i="11"/>
  <c r="H82" i="11"/>
  <c r="H83" i="11"/>
  <c r="H91" i="11"/>
  <c r="H89" i="11"/>
  <c r="H88" i="11"/>
  <c r="H86" i="11"/>
  <c r="H18" i="11"/>
  <c r="H29" i="11"/>
  <c r="H28" i="11"/>
  <c r="H288" i="11"/>
  <c r="H294" i="11"/>
  <c r="I455" i="11"/>
  <c r="J455" i="11" s="1"/>
  <c r="J456" i="11"/>
  <c r="K456" i="11"/>
  <c r="K5" i="11"/>
  <c r="G444" i="11"/>
  <c r="G435" i="11"/>
  <c r="I454" i="11"/>
  <c r="K288" i="11" l="1"/>
  <c r="K29" i="11"/>
  <c r="K86" i="11"/>
  <c r="K89" i="11"/>
  <c r="K83" i="11"/>
  <c r="K84" i="11"/>
  <c r="K70" i="11"/>
  <c r="K72" i="11"/>
  <c r="K75" i="11"/>
  <c r="K79" i="11"/>
  <c r="K111" i="11"/>
  <c r="K102" i="11"/>
  <c r="K149" i="11"/>
  <c r="K142" i="11"/>
  <c r="K146" i="11"/>
  <c r="K152" i="11"/>
  <c r="K164" i="11"/>
  <c r="K155" i="11"/>
  <c r="K171" i="11"/>
  <c r="K174" i="11"/>
  <c r="K196" i="11"/>
  <c r="K187" i="11"/>
  <c r="K190" i="11"/>
  <c r="K193" i="11"/>
  <c r="K202" i="11"/>
  <c r="K200" i="11"/>
  <c r="K212" i="11"/>
  <c r="K215" i="11"/>
  <c r="K213" i="11"/>
  <c r="K218" i="11"/>
  <c r="K294" i="11"/>
  <c r="K28" i="11"/>
  <c r="K18" i="11"/>
  <c r="K88" i="11"/>
  <c r="K91" i="11"/>
  <c r="K82" i="11"/>
  <c r="K85" i="11"/>
  <c r="K71" i="11"/>
  <c r="K73" i="11"/>
  <c r="K78" i="11"/>
  <c r="K81" i="11"/>
  <c r="K99" i="11"/>
  <c r="K103" i="11"/>
  <c r="K94" i="11"/>
  <c r="K148" i="11"/>
  <c r="K145" i="11"/>
  <c r="K151" i="11"/>
  <c r="K163" i="11"/>
  <c r="K182" i="11"/>
  <c r="K170" i="11"/>
  <c r="K173" i="11"/>
  <c r="K176" i="11"/>
  <c r="K195" i="11"/>
  <c r="K186" i="11"/>
  <c r="K189" i="11"/>
  <c r="K192" i="11"/>
  <c r="K204" i="11"/>
  <c r="K203" i="11"/>
  <c r="K206" i="11"/>
  <c r="K216" i="11"/>
  <c r="K214" i="11"/>
  <c r="K217" i="11"/>
  <c r="K112" i="11"/>
  <c r="G7" i="11"/>
  <c r="K483" i="11"/>
  <c r="I9" i="11"/>
  <c r="J9" i="11" s="1"/>
  <c r="K438" i="11" l="1"/>
  <c r="K440" i="11"/>
  <c r="K441" i="11"/>
  <c r="K442" i="11"/>
  <c r="K443" i="11"/>
  <c r="K447" i="11"/>
  <c r="K448" i="11"/>
  <c r="K449" i="11"/>
  <c r="K451" i="11"/>
  <c r="K457" i="11"/>
  <c r="K458" i="11"/>
  <c r="K459" i="11"/>
  <c r="K468" i="11"/>
  <c r="K472" i="11"/>
  <c r="K474" i="11"/>
  <c r="K475" i="11"/>
  <c r="K476" i="11"/>
  <c r="K477" i="11"/>
  <c r="K478" i="11"/>
  <c r="K479" i="11"/>
  <c r="K480" i="11"/>
  <c r="K481" i="11"/>
  <c r="K482" i="11"/>
  <c r="K484" i="11"/>
  <c r="K487" i="11"/>
  <c r="K488" i="11"/>
  <c r="K489" i="11"/>
  <c r="K490" i="11"/>
  <c r="K491" i="11"/>
  <c r="K492" i="11"/>
  <c r="K494" i="11"/>
  <c r="K495" i="11"/>
  <c r="K496" i="11"/>
  <c r="H16" i="11"/>
  <c r="H17" i="11"/>
  <c r="H32" i="11"/>
  <c r="H33" i="11"/>
  <c r="H35" i="11"/>
  <c r="H36" i="11"/>
  <c r="H38" i="11"/>
  <c r="H39" i="11"/>
  <c r="H41" i="11"/>
  <c r="H42" i="11"/>
  <c r="H44" i="11"/>
  <c r="H45" i="11"/>
  <c r="H47" i="11"/>
  <c r="H48" i="11"/>
  <c r="H50" i="11"/>
  <c r="H51" i="11"/>
  <c r="H52" i="11"/>
  <c r="H59" i="11"/>
  <c r="H60" i="11"/>
  <c r="H62" i="11"/>
  <c r="H63" i="11"/>
  <c r="H90" i="11"/>
  <c r="H109" i="11"/>
  <c r="H114" i="11"/>
  <c r="H118" i="11"/>
  <c r="H120" i="11"/>
  <c r="H121" i="11"/>
  <c r="H126" i="11"/>
  <c r="H127" i="11"/>
  <c r="H132" i="11"/>
  <c r="H133" i="11"/>
  <c r="H135" i="11"/>
  <c r="H136" i="11"/>
  <c r="H139" i="11"/>
  <c r="H140" i="11"/>
  <c r="H158" i="11"/>
  <c r="H165" i="11"/>
  <c r="K167" i="11"/>
  <c r="K168" i="11"/>
  <c r="H205" i="11"/>
  <c r="H207" i="11"/>
  <c r="H209" i="11"/>
  <c r="H211" i="11"/>
  <c r="H222" i="11"/>
  <c r="H236" i="11"/>
  <c r="H250" i="11"/>
  <c r="H256" i="11"/>
  <c r="H257" i="11"/>
  <c r="H260" i="11"/>
  <c r="K266" i="11"/>
  <c r="K267" i="11"/>
  <c r="H269" i="11"/>
  <c r="H273" i="11"/>
  <c r="H275" i="11"/>
  <c r="H298" i="11"/>
  <c r="K299" i="11"/>
  <c r="K300" i="11"/>
  <c r="H304" i="11"/>
  <c r="H306" i="11"/>
  <c r="H323" i="11"/>
  <c r="H325" i="11"/>
  <c r="H326" i="11"/>
  <c r="H327" i="11"/>
  <c r="K333" i="11"/>
  <c r="K334" i="11"/>
  <c r="K335" i="11"/>
  <c r="H336" i="11"/>
  <c r="H337" i="11"/>
  <c r="H338" i="11"/>
  <c r="H341" i="11"/>
  <c r="H352" i="11"/>
  <c r="H353" i="11"/>
  <c r="K354" i="11"/>
  <c r="H356" i="11"/>
  <c r="H369" i="11"/>
  <c r="H374" i="11"/>
  <c r="H376" i="11"/>
  <c r="H379" i="11"/>
  <c r="H381" i="11"/>
  <c r="H382" i="11"/>
  <c r="H413" i="11"/>
  <c r="K382" i="11" l="1"/>
  <c r="K379" i="11"/>
  <c r="K374" i="11"/>
  <c r="K356" i="11"/>
  <c r="K353" i="11"/>
  <c r="K341" i="11"/>
  <c r="K337" i="11"/>
  <c r="K326" i="11"/>
  <c r="K323" i="11"/>
  <c r="K304" i="11"/>
  <c r="K275" i="11"/>
  <c r="K269" i="11"/>
  <c r="K257" i="11"/>
  <c r="K222" i="11"/>
  <c r="K209" i="11"/>
  <c r="K205" i="11"/>
  <c r="K158" i="11"/>
  <c r="K139" i="11"/>
  <c r="K135" i="11"/>
  <c r="K132" i="11"/>
  <c r="K127" i="11"/>
  <c r="K121" i="11"/>
  <c r="K118" i="11"/>
  <c r="K109" i="11"/>
  <c r="K106" i="11"/>
  <c r="K90" i="11"/>
  <c r="K62" i="11"/>
  <c r="K59" i="11"/>
  <c r="K51" i="11"/>
  <c r="K48" i="11"/>
  <c r="K45" i="11"/>
  <c r="K42" i="11"/>
  <c r="K39" i="11"/>
  <c r="K36" i="11"/>
  <c r="K33" i="11"/>
  <c r="K17" i="11"/>
  <c r="K413" i="11"/>
  <c r="K381" i="11"/>
  <c r="K376" i="11"/>
  <c r="K369" i="11"/>
  <c r="K352" i="11"/>
  <c r="K338" i="11"/>
  <c r="K336" i="11"/>
  <c r="K327" i="11"/>
  <c r="K325" i="11"/>
  <c r="K306" i="11"/>
  <c r="K298" i="11"/>
  <c r="K273" i="11"/>
  <c r="K260" i="11"/>
  <c r="K256" i="11"/>
  <c r="K236" i="11"/>
  <c r="K211" i="11"/>
  <c r="K207" i="11"/>
  <c r="K165" i="11"/>
  <c r="K140" i="11"/>
  <c r="K136" i="11"/>
  <c r="K133" i="11"/>
  <c r="K129" i="11"/>
  <c r="K126" i="11"/>
  <c r="K120" i="11"/>
  <c r="K114" i="11"/>
  <c r="K108" i="11"/>
  <c r="K105" i="11"/>
  <c r="K63" i="11"/>
  <c r="K60" i="11"/>
  <c r="K52" i="11"/>
  <c r="K50" i="11"/>
  <c r="K47" i="11"/>
  <c r="K44" i="11"/>
  <c r="K41" i="11"/>
  <c r="K38" i="11"/>
  <c r="K35" i="11"/>
  <c r="K32" i="11"/>
  <c r="K250" i="11"/>
  <c r="K16" i="11"/>
  <c r="H432" i="11" l="1"/>
  <c r="H493" i="11"/>
  <c r="H466" i="11"/>
  <c r="H464" i="11"/>
  <c r="H463" i="11"/>
  <c r="H450" i="11"/>
  <c r="H471" i="11"/>
  <c r="H473" i="11"/>
  <c r="K432" i="11" l="1"/>
  <c r="K8" i="11" s="1"/>
  <c r="K439" i="11"/>
  <c r="K473" i="11"/>
  <c r="K471" i="11"/>
  <c r="K463" i="11"/>
  <c r="K460" i="11"/>
  <c r="K461" i="11"/>
  <c r="K493" i="11"/>
  <c r="K450" i="11"/>
  <c r="K464" i="11"/>
  <c r="K462" i="11"/>
  <c r="K466" i="11"/>
  <c r="H469" i="11"/>
  <c r="H470" i="11"/>
  <c r="H467" i="11"/>
  <c r="K467" i="11" l="1"/>
  <c r="K469" i="11"/>
  <c r="K465" i="11"/>
  <c r="K470" i="11"/>
  <c r="I324" i="11"/>
  <c r="J324" i="11" s="1"/>
  <c r="I316" i="11"/>
  <c r="J316" i="11" s="1"/>
  <c r="I309" i="11"/>
  <c r="J309" i="11" s="1"/>
  <c r="I304" i="11"/>
  <c r="J304" i="11" s="1"/>
  <c r="I300" i="11"/>
  <c r="J300" i="11" s="1"/>
  <c r="I484" i="11"/>
  <c r="J484" i="11" s="1"/>
  <c r="I389" i="11"/>
  <c r="J389" i="11" s="1"/>
  <c r="I496" i="11"/>
  <c r="J496" i="11" s="1"/>
  <c r="I495" i="11"/>
  <c r="J495" i="11" s="1"/>
  <c r="I494" i="11"/>
  <c r="J494" i="11" s="1"/>
  <c r="I493" i="11"/>
  <c r="J493" i="11" s="1"/>
  <c r="I492" i="11"/>
  <c r="J492" i="11" s="1"/>
  <c r="I491" i="11"/>
  <c r="J491" i="11" s="1"/>
  <c r="I490" i="11"/>
  <c r="J490" i="11" s="1"/>
  <c r="I489" i="11"/>
  <c r="J489" i="11" s="1"/>
  <c r="I488" i="11"/>
  <c r="J488" i="11" s="1"/>
  <c r="I487" i="11"/>
  <c r="J487" i="11" s="1"/>
  <c r="I483" i="11"/>
  <c r="J483" i="11" s="1"/>
  <c r="I482" i="11"/>
  <c r="J482" i="11" s="1"/>
  <c r="I481" i="11"/>
  <c r="J481" i="11" s="1"/>
  <c r="I479" i="11"/>
  <c r="J479" i="11" s="1"/>
  <c r="I478" i="11"/>
  <c r="J478" i="11" s="1"/>
  <c r="I477" i="11"/>
  <c r="J477" i="11" s="1"/>
  <c r="I476" i="11"/>
  <c r="J476" i="11" s="1"/>
  <c r="I475" i="11"/>
  <c r="J475" i="11" s="1"/>
  <c r="I474" i="11"/>
  <c r="J474" i="11" s="1"/>
  <c r="I473" i="11"/>
  <c r="J473" i="11" s="1"/>
  <c r="I472" i="11"/>
  <c r="J472" i="11" s="1"/>
  <c r="I471" i="11"/>
  <c r="J471" i="11" s="1"/>
  <c r="I470" i="11"/>
  <c r="J470" i="11" s="1"/>
  <c r="I469" i="11"/>
  <c r="J469" i="11" s="1"/>
  <c r="I468" i="11"/>
  <c r="J468" i="11" s="1"/>
  <c r="I467" i="11"/>
  <c r="J467" i="11" s="1"/>
  <c r="I466" i="11"/>
  <c r="J466" i="11" s="1"/>
  <c r="I465" i="11"/>
  <c r="J465" i="11" s="1"/>
  <c r="I464" i="11"/>
  <c r="J464" i="11" s="1"/>
  <c r="I463" i="11"/>
  <c r="J463" i="11" s="1"/>
  <c r="I462" i="11"/>
  <c r="J462" i="11" s="1"/>
  <c r="I461" i="11"/>
  <c r="J461" i="11" s="1"/>
  <c r="I460" i="11"/>
  <c r="J460" i="11" s="1"/>
  <c r="I459" i="11"/>
  <c r="J459" i="11" s="1"/>
  <c r="I458" i="11"/>
  <c r="J458" i="11" s="1"/>
  <c r="I457" i="11"/>
  <c r="J457" i="11" s="1"/>
  <c r="I451" i="11"/>
  <c r="J451" i="11" s="1"/>
  <c r="I450" i="11"/>
  <c r="J450" i="11" s="1"/>
  <c r="I449" i="11"/>
  <c r="J449" i="11" s="1"/>
  <c r="I448" i="11"/>
  <c r="J448" i="11" s="1"/>
  <c r="I447" i="11"/>
  <c r="J447" i="11" s="1"/>
  <c r="I446" i="11"/>
  <c r="J446" i="11" s="1"/>
  <c r="I444" i="11"/>
  <c r="I443" i="11"/>
  <c r="J443" i="11" s="1"/>
  <c r="I442" i="11"/>
  <c r="J442" i="11" s="1"/>
  <c r="I441" i="11"/>
  <c r="J441" i="11" s="1"/>
  <c r="I440" i="11"/>
  <c r="J440" i="11" s="1"/>
  <c r="I438" i="11"/>
  <c r="J438" i="11" s="1"/>
  <c r="H437" i="11"/>
  <c r="I436" i="11"/>
  <c r="J436" i="11" s="1"/>
  <c r="I434" i="11"/>
  <c r="J434" i="11" s="1"/>
  <c r="I433" i="11"/>
  <c r="J433" i="11" s="1"/>
  <c r="I432" i="11"/>
  <c r="J432" i="11" s="1"/>
  <c r="I431" i="11"/>
  <c r="J431" i="11" s="1"/>
  <c r="I430" i="11"/>
  <c r="J430" i="11" s="1"/>
  <c r="I428" i="11"/>
  <c r="J428" i="11" s="1"/>
  <c r="I427" i="11"/>
  <c r="J427" i="11" s="1"/>
  <c r="I426" i="11"/>
  <c r="J426" i="11" s="1"/>
  <c r="I424" i="11"/>
  <c r="J424" i="11" s="1"/>
  <c r="I423" i="11"/>
  <c r="J423" i="11" s="1"/>
  <c r="I422" i="11"/>
  <c r="J422" i="11" s="1"/>
  <c r="I421" i="11"/>
  <c r="J421" i="11" s="1"/>
  <c r="I419" i="11"/>
  <c r="J419" i="11" s="1"/>
  <c r="I418" i="11"/>
  <c r="J418" i="11" s="1"/>
  <c r="I417" i="11"/>
  <c r="J417" i="11" s="1"/>
  <c r="I416" i="11"/>
  <c r="J416" i="11" s="1"/>
  <c r="I415" i="11"/>
  <c r="J415" i="11" s="1"/>
  <c r="I414" i="11"/>
  <c r="J414" i="11" s="1"/>
  <c r="I413" i="11"/>
  <c r="J413" i="11" s="1"/>
  <c r="I412" i="11"/>
  <c r="J412" i="11" s="1"/>
  <c r="I411" i="11"/>
  <c r="J411" i="11" s="1"/>
  <c r="I409" i="11"/>
  <c r="J409" i="11" s="1"/>
  <c r="I408" i="11"/>
  <c r="J408" i="11" s="1"/>
  <c r="I406" i="11"/>
  <c r="J406" i="11" s="1"/>
  <c r="I405" i="11"/>
  <c r="J405" i="11" s="1"/>
  <c r="I403" i="11"/>
  <c r="J403" i="11" s="1"/>
  <c r="I402" i="11"/>
  <c r="J402" i="11" s="1"/>
  <c r="I401" i="11"/>
  <c r="J401" i="11" s="1"/>
  <c r="I398" i="11"/>
  <c r="J398" i="11" s="1"/>
  <c r="I397" i="11"/>
  <c r="J397" i="11" s="1"/>
  <c r="I396" i="11"/>
  <c r="J396" i="11" s="1"/>
  <c r="I395" i="11"/>
  <c r="J395" i="11" s="1"/>
  <c r="I394" i="11"/>
  <c r="J394" i="11" s="1"/>
  <c r="I392" i="11"/>
  <c r="J392" i="11" s="1"/>
  <c r="I391" i="11"/>
  <c r="I387" i="11"/>
  <c r="J387" i="11" s="1"/>
  <c r="I386" i="11"/>
  <c r="J386" i="11" s="1"/>
  <c r="I383" i="11"/>
  <c r="J383" i="11" s="1"/>
  <c r="I382" i="11"/>
  <c r="J382" i="11" s="1"/>
  <c r="I381" i="11"/>
  <c r="J381" i="11" s="1"/>
  <c r="I380" i="11"/>
  <c r="J380" i="11" s="1"/>
  <c r="I379" i="11"/>
  <c r="J379" i="11" s="1"/>
  <c r="I378" i="11"/>
  <c r="J378" i="11" s="1"/>
  <c r="I377" i="11"/>
  <c r="J377" i="11" s="1"/>
  <c r="I376" i="11"/>
  <c r="J376" i="11" s="1"/>
  <c r="I375" i="11"/>
  <c r="J375" i="11" s="1"/>
  <c r="I374" i="11"/>
  <c r="J374" i="11" s="1"/>
  <c r="I372" i="11"/>
  <c r="J372" i="11" s="1"/>
  <c r="I371" i="11"/>
  <c r="J371" i="11" s="1"/>
  <c r="I370" i="11"/>
  <c r="J370" i="11" s="1"/>
  <c r="I367" i="11"/>
  <c r="J367" i="11" s="1"/>
  <c r="I365" i="11"/>
  <c r="J365" i="11" s="1"/>
  <c r="I364" i="11"/>
  <c r="J364" i="11" s="1"/>
  <c r="I363" i="11"/>
  <c r="J363" i="11" s="1"/>
  <c r="I362" i="11"/>
  <c r="J362" i="11" s="1"/>
  <c r="I360" i="11"/>
  <c r="J360" i="11" s="1"/>
  <c r="I359" i="11"/>
  <c r="J359" i="11" s="1"/>
  <c r="I358" i="11"/>
  <c r="J358" i="11" s="1"/>
  <c r="I357" i="11"/>
  <c r="J357" i="11" s="1"/>
  <c r="I356" i="11"/>
  <c r="J356" i="11" s="1"/>
  <c r="I354" i="11"/>
  <c r="J354" i="11" s="1"/>
  <c r="I351" i="11"/>
  <c r="J351" i="11" s="1"/>
  <c r="I350" i="11"/>
  <c r="J350" i="11" s="1"/>
  <c r="I349" i="11"/>
  <c r="J349" i="11" s="1"/>
  <c r="I348" i="11"/>
  <c r="J348" i="11" s="1"/>
  <c r="I346" i="11"/>
  <c r="J346" i="11" s="1"/>
  <c r="I345" i="11"/>
  <c r="J345" i="11" s="1"/>
  <c r="I344" i="11"/>
  <c r="J344" i="11" s="1"/>
  <c r="I343" i="11"/>
  <c r="J343" i="11" s="1"/>
  <c r="I342" i="11"/>
  <c r="J342" i="11" s="1"/>
  <c r="I341" i="11"/>
  <c r="J341" i="11" s="1"/>
  <c r="I340" i="11"/>
  <c r="J340" i="11" s="1"/>
  <c r="I338" i="11"/>
  <c r="J338" i="11" s="1"/>
  <c r="I337" i="11"/>
  <c r="J337" i="11" s="1"/>
  <c r="I336" i="11"/>
  <c r="J336" i="11" s="1"/>
  <c r="I334" i="11"/>
  <c r="J334" i="11" s="1"/>
  <c r="I333" i="11"/>
  <c r="J333" i="11" s="1"/>
  <c r="I332" i="11"/>
  <c r="J332" i="11" s="1"/>
  <c r="I331" i="11"/>
  <c r="J331" i="11" s="1"/>
  <c r="I328" i="11"/>
  <c r="J328" i="11" s="1"/>
  <c r="I326" i="11"/>
  <c r="J326" i="11" s="1"/>
  <c r="I325" i="11"/>
  <c r="J325" i="11" s="1"/>
  <c r="I321" i="11"/>
  <c r="J321" i="11" s="1"/>
  <c r="I319" i="11"/>
  <c r="J319" i="11" s="1"/>
  <c r="I317" i="11"/>
  <c r="J317" i="11" s="1"/>
  <c r="I314" i="11"/>
  <c r="J314" i="11" s="1"/>
  <c r="I312" i="11"/>
  <c r="J312" i="11" s="1"/>
  <c r="I311" i="11"/>
  <c r="J311" i="11" s="1"/>
  <c r="I308" i="11"/>
  <c r="J308" i="11" s="1"/>
  <c r="I307" i="11"/>
  <c r="J307" i="11" s="1"/>
  <c r="I305" i="11"/>
  <c r="J305" i="11" s="1"/>
  <c r="I303" i="11"/>
  <c r="J303" i="11" s="1"/>
  <c r="I301" i="11"/>
  <c r="J301" i="11" s="1"/>
  <c r="I299" i="11"/>
  <c r="J299" i="11" s="1"/>
  <c r="I298" i="11"/>
  <c r="J298" i="11" s="1"/>
  <c r="I297" i="11"/>
  <c r="J297" i="11" s="1"/>
  <c r="I296" i="11"/>
  <c r="J296" i="11" s="1"/>
  <c r="I294" i="11"/>
  <c r="J294" i="11" s="1"/>
  <c r="I293" i="11"/>
  <c r="J293" i="11" s="1"/>
  <c r="I292" i="11"/>
  <c r="J292" i="11" s="1"/>
  <c r="I291" i="11"/>
  <c r="J291" i="11" s="1"/>
  <c r="I290" i="11"/>
  <c r="J290" i="11" s="1"/>
  <c r="I289" i="11"/>
  <c r="J289" i="11" s="1"/>
  <c r="I288" i="11"/>
  <c r="J288" i="11" s="1"/>
  <c r="I287" i="11"/>
  <c r="J287" i="11" s="1"/>
  <c r="I286" i="11"/>
  <c r="J286" i="11" s="1"/>
  <c r="I285" i="11"/>
  <c r="J285" i="11" s="1"/>
  <c r="I284" i="11"/>
  <c r="J284" i="11" s="1"/>
  <c r="I283" i="11"/>
  <c r="J283" i="11" s="1"/>
  <c r="I282" i="11"/>
  <c r="J282" i="11" s="1"/>
  <c r="I281" i="11"/>
  <c r="J281" i="11" s="1"/>
  <c r="I280" i="11"/>
  <c r="J280" i="11" s="1"/>
  <c r="I279" i="11"/>
  <c r="J279" i="11" s="1"/>
  <c r="I278" i="11"/>
  <c r="J278" i="11" s="1"/>
  <c r="I277" i="11"/>
  <c r="J277" i="11" s="1"/>
  <c r="I276" i="11"/>
  <c r="J276" i="11" s="1"/>
  <c r="I274" i="11"/>
  <c r="J274" i="11" s="1"/>
  <c r="I273" i="11"/>
  <c r="J273" i="11" s="1"/>
  <c r="I272" i="11"/>
  <c r="J272" i="11" s="1"/>
  <c r="I270" i="11"/>
  <c r="J270" i="11" s="1"/>
  <c r="I269" i="11"/>
  <c r="J269" i="11" s="1"/>
  <c r="I268" i="11"/>
  <c r="J268" i="11" s="1"/>
  <c r="I267" i="11"/>
  <c r="J267" i="11" s="1"/>
  <c r="I266" i="11"/>
  <c r="J266" i="11" s="1"/>
  <c r="I264" i="11"/>
  <c r="J264" i="11" s="1"/>
  <c r="I263" i="11"/>
  <c r="J263" i="11" s="1"/>
  <c r="I262" i="11"/>
  <c r="J262" i="11" s="1"/>
  <c r="I261" i="11"/>
  <c r="J261" i="11" s="1"/>
  <c r="I260" i="11"/>
  <c r="J260" i="11" s="1"/>
  <c r="I259" i="11"/>
  <c r="J259" i="11" s="1"/>
  <c r="I258" i="11"/>
  <c r="J258" i="11" s="1"/>
  <c r="I257" i="11"/>
  <c r="J257" i="11" s="1"/>
  <c r="I256" i="11"/>
  <c r="J256" i="11" s="1"/>
  <c r="I255" i="11"/>
  <c r="J255" i="11" s="1"/>
  <c r="I254" i="11"/>
  <c r="J254" i="11" s="1"/>
  <c r="I253" i="11"/>
  <c r="J253" i="11" s="1"/>
  <c r="I252" i="11"/>
  <c r="J252" i="11" s="1"/>
  <c r="I251" i="11"/>
  <c r="J251" i="11" s="1"/>
  <c r="I250" i="11"/>
  <c r="J250" i="11" s="1"/>
  <c r="I249" i="11"/>
  <c r="J249" i="11" s="1"/>
  <c r="I248" i="11"/>
  <c r="J248" i="11" s="1"/>
  <c r="I247" i="11"/>
  <c r="J247" i="11" s="1"/>
  <c r="I246" i="11"/>
  <c r="J246" i="11" s="1"/>
  <c r="I245" i="11"/>
  <c r="J245" i="11" s="1"/>
  <c r="I243" i="11"/>
  <c r="J243" i="11" s="1"/>
  <c r="I242" i="11"/>
  <c r="J242" i="11" s="1"/>
  <c r="I241" i="11"/>
  <c r="J241" i="11" s="1"/>
  <c r="I240" i="11"/>
  <c r="J240" i="11" s="1"/>
  <c r="I238" i="11"/>
  <c r="J238" i="11" s="1"/>
  <c r="I237" i="11"/>
  <c r="J237" i="11" s="1"/>
  <c r="I236" i="11"/>
  <c r="J236" i="11" s="1"/>
  <c r="I235" i="11"/>
  <c r="J235" i="11" s="1"/>
  <c r="I234" i="11"/>
  <c r="J234" i="11" s="1"/>
  <c r="I233" i="11"/>
  <c r="J233" i="11" s="1"/>
  <c r="I232" i="11"/>
  <c r="J232" i="11" s="1"/>
  <c r="I231" i="11"/>
  <c r="J231" i="11" s="1"/>
  <c r="I229" i="11"/>
  <c r="J229" i="11" s="1"/>
  <c r="I228" i="11"/>
  <c r="J228" i="11" s="1"/>
  <c r="I227" i="11"/>
  <c r="J227" i="11" s="1"/>
  <c r="I226" i="11"/>
  <c r="J226" i="11" s="1"/>
  <c r="I224" i="11"/>
  <c r="J224" i="11" s="1"/>
  <c r="I223" i="11"/>
  <c r="J223" i="11" s="1"/>
  <c r="I222" i="11"/>
  <c r="J222" i="11" s="1"/>
  <c r="I221" i="11"/>
  <c r="J221" i="11" s="1"/>
  <c r="I220" i="11"/>
  <c r="J220" i="11" s="1"/>
  <c r="I218" i="11"/>
  <c r="J218" i="11" s="1"/>
  <c r="I217" i="11"/>
  <c r="J217" i="11" s="1"/>
  <c r="I216" i="11"/>
  <c r="J216" i="11" s="1"/>
  <c r="I215" i="11"/>
  <c r="J215" i="11" s="1"/>
  <c r="I214" i="11"/>
  <c r="J214" i="11" s="1"/>
  <c r="I213" i="11"/>
  <c r="J213" i="11" s="1"/>
  <c r="I212" i="11"/>
  <c r="J212" i="11" s="1"/>
  <c r="I211" i="11"/>
  <c r="J211" i="11" s="1"/>
  <c r="I210" i="11"/>
  <c r="J210" i="11" s="1"/>
  <c r="I206" i="11"/>
  <c r="J206" i="11" s="1"/>
  <c r="I204" i="11"/>
  <c r="J204" i="11" s="1"/>
  <c r="I203" i="11"/>
  <c r="J203" i="11" s="1"/>
  <c r="I202" i="11"/>
  <c r="J202" i="11" s="1"/>
  <c r="I200" i="11"/>
  <c r="J200" i="11" s="1"/>
  <c r="I199" i="11"/>
  <c r="J199" i="11" s="1"/>
  <c r="I198" i="11"/>
  <c r="J198" i="11" s="1"/>
  <c r="I196" i="11"/>
  <c r="J196" i="11" s="1"/>
  <c r="I195" i="11"/>
  <c r="J195" i="11" s="1"/>
  <c r="I193" i="11"/>
  <c r="J193" i="11" s="1"/>
  <c r="I192" i="11"/>
  <c r="J192" i="11" s="1"/>
  <c r="I190" i="11"/>
  <c r="J190" i="11" s="1"/>
  <c r="I189" i="11"/>
  <c r="J189" i="11" s="1"/>
  <c r="I187" i="11"/>
  <c r="J187" i="11" s="1"/>
  <c r="I186" i="11"/>
  <c r="J186" i="11" s="1"/>
  <c r="I184" i="11"/>
  <c r="J184" i="11" s="1"/>
  <c r="I183" i="11"/>
  <c r="J183" i="11" s="1"/>
  <c r="I182" i="11"/>
  <c r="J182" i="11" s="1"/>
  <c r="I180" i="11"/>
  <c r="J180" i="11" s="1"/>
  <c r="I179" i="11"/>
  <c r="J179" i="11" s="1"/>
  <c r="I177" i="11"/>
  <c r="J177" i="11" s="1"/>
  <c r="I176" i="11"/>
  <c r="J176" i="11" s="1"/>
  <c r="I174" i="11"/>
  <c r="J174" i="11" s="1"/>
  <c r="I173" i="11"/>
  <c r="J173" i="11" s="1"/>
  <c r="I171" i="11"/>
  <c r="J171" i="11" s="1"/>
  <c r="I170" i="11"/>
  <c r="J170" i="11" s="1"/>
  <c r="I168" i="11"/>
  <c r="J168" i="11" s="1"/>
  <c r="I167" i="11"/>
  <c r="J167" i="11" s="1"/>
  <c r="I165" i="11"/>
  <c r="J165" i="11" s="1"/>
  <c r="I164" i="11"/>
  <c r="J164" i="11" s="1"/>
  <c r="I163" i="11"/>
  <c r="J163" i="11" s="1"/>
  <c r="I161" i="11"/>
  <c r="J161" i="11" s="1"/>
  <c r="I160" i="11"/>
  <c r="J160" i="11" s="1"/>
  <c r="I157" i="11"/>
  <c r="J157" i="11" s="1"/>
  <c r="I155" i="11"/>
  <c r="J155" i="11" s="1"/>
  <c r="I154" i="11"/>
  <c r="J154" i="11" s="1"/>
  <c r="I152" i="11"/>
  <c r="J152" i="11" s="1"/>
  <c r="I151" i="11"/>
  <c r="J151" i="11" s="1"/>
  <c r="I149" i="11"/>
  <c r="J149" i="11" s="1"/>
  <c r="I148" i="11"/>
  <c r="J148" i="11" s="1"/>
  <c r="I146" i="11"/>
  <c r="J146" i="11" s="1"/>
  <c r="I145" i="11"/>
  <c r="J145" i="11" s="1"/>
  <c r="I143" i="11"/>
  <c r="J143" i="11" s="1"/>
  <c r="I142" i="11"/>
  <c r="J142" i="11" s="1"/>
  <c r="I140" i="11"/>
  <c r="J140" i="11" s="1"/>
  <c r="I139" i="11"/>
  <c r="J139" i="11" s="1"/>
  <c r="I137" i="11"/>
  <c r="J137" i="11" s="1"/>
  <c r="I132" i="11"/>
  <c r="J132" i="11" s="1"/>
  <c r="I130" i="11"/>
  <c r="J130" i="11" s="1"/>
  <c r="I129" i="11"/>
  <c r="J129" i="11" s="1"/>
  <c r="I126" i="11"/>
  <c r="J126" i="11" s="1"/>
  <c r="I124" i="11"/>
  <c r="J124" i="11" s="1"/>
  <c r="I123" i="11"/>
  <c r="J123" i="11" s="1"/>
  <c r="I121" i="11"/>
  <c r="J121" i="11" s="1"/>
  <c r="I120" i="11"/>
  <c r="J120" i="11" s="1"/>
  <c r="I119" i="11"/>
  <c r="J119" i="11" s="1"/>
  <c r="I118" i="11"/>
  <c r="J118" i="11" s="1"/>
  <c r="I117" i="11"/>
  <c r="J117" i="11" s="1"/>
  <c r="I115" i="11"/>
  <c r="J115" i="11" s="1"/>
  <c r="I114" i="11"/>
  <c r="J114" i="11" s="1"/>
  <c r="I112" i="11"/>
  <c r="J112" i="11" s="1"/>
  <c r="I111" i="11"/>
  <c r="J111" i="11" s="1"/>
  <c r="I109" i="11"/>
  <c r="J109" i="11" s="1"/>
  <c r="I108" i="11"/>
  <c r="J108" i="11" s="1"/>
  <c r="I106" i="11"/>
  <c r="J106" i="11" s="1"/>
  <c r="I105" i="11"/>
  <c r="J105" i="11" s="1"/>
  <c r="I103" i="11"/>
  <c r="J103" i="11" s="1"/>
  <c r="I102" i="11"/>
  <c r="J102" i="11" s="1"/>
  <c r="I100" i="11"/>
  <c r="J100" i="11" s="1"/>
  <c r="I99" i="11"/>
  <c r="J99" i="11" s="1"/>
  <c r="I97" i="11"/>
  <c r="J97" i="11" s="1"/>
  <c r="I96" i="11"/>
  <c r="J96" i="11" s="1"/>
  <c r="I94" i="11"/>
  <c r="J94" i="11" s="1"/>
  <c r="I93" i="11"/>
  <c r="J93" i="11" s="1"/>
  <c r="I90" i="11"/>
  <c r="J90" i="11" s="1"/>
  <c r="I89" i="11"/>
  <c r="J89" i="11" s="1"/>
  <c r="I88" i="11"/>
  <c r="J88" i="11" s="1"/>
  <c r="I86" i="11"/>
  <c r="J86" i="11" s="1"/>
  <c r="I85" i="11"/>
  <c r="J85" i="11" s="1"/>
  <c r="I84" i="11"/>
  <c r="J84" i="11" s="1"/>
  <c r="I83" i="11"/>
  <c r="J83" i="11" s="1"/>
  <c r="I81" i="11"/>
  <c r="J81" i="11" s="1"/>
  <c r="I79" i="11"/>
  <c r="J79" i="11" s="1"/>
  <c r="I78" i="11"/>
  <c r="J78" i="11" s="1"/>
  <c r="I76" i="11"/>
  <c r="J76" i="11" s="1"/>
  <c r="I75" i="11"/>
  <c r="J75" i="11" s="1"/>
  <c r="I73" i="11"/>
  <c r="J73" i="11" s="1"/>
  <c r="I72" i="11"/>
  <c r="J72" i="11" s="1"/>
  <c r="I71" i="11"/>
  <c r="J71" i="11" s="1"/>
  <c r="I70" i="11"/>
  <c r="J70" i="11" s="1"/>
  <c r="I69" i="11"/>
  <c r="J69" i="11" s="1"/>
  <c r="I68" i="11"/>
  <c r="J68" i="11" s="1"/>
  <c r="I67" i="11"/>
  <c r="J67" i="11" s="1"/>
  <c r="I66" i="11"/>
  <c r="J66" i="11" s="1"/>
  <c r="I65" i="11"/>
  <c r="J65" i="11" s="1"/>
  <c r="I63" i="11"/>
  <c r="J63" i="11" s="1"/>
  <c r="I62" i="11"/>
  <c r="J62" i="11" s="1"/>
  <c r="I60" i="11"/>
  <c r="J60" i="11" s="1"/>
  <c r="I59" i="11"/>
  <c r="J59" i="11" s="1"/>
  <c r="I57" i="11"/>
  <c r="J57" i="11" s="1"/>
  <c r="I56" i="11"/>
  <c r="J56" i="11" s="1"/>
  <c r="I55" i="11"/>
  <c r="J55" i="11" s="1"/>
  <c r="I54" i="11"/>
  <c r="J54" i="11" s="1"/>
  <c r="I53" i="11"/>
  <c r="J53" i="11" s="1"/>
  <c r="I52" i="11"/>
  <c r="J52" i="11" s="1"/>
  <c r="I51" i="11"/>
  <c r="J51" i="11" s="1"/>
  <c r="I50" i="11"/>
  <c r="J50" i="11" s="1"/>
  <c r="I48" i="11"/>
  <c r="J48" i="11" s="1"/>
  <c r="I47" i="11"/>
  <c r="J47" i="11" s="1"/>
  <c r="I45" i="11"/>
  <c r="J45" i="11" s="1"/>
  <c r="I44" i="11"/>
  <c r="J44" i="11" s="1"/>
  <c r="I42" i="11"/>
  <c r="J42" i="11" s="1"/>
  <c r="I41" i="11"/>
  <c r="J41" i="11" s="1"/>
  <c r="I39" i="11"/>
  <c r="J39" i="11" s="1"/>
  <c r="I38" i="11"/>
  <c r="J38" i="11" s="1"/>
  <c r="I33" i="11"/>
  <c r="J33" i="11" s="1"/>
  <c r="I30" i="11"/>
  <c r="J30" i="11" s="1"/>
  <c r="I29" i="11"/>
  <c r="J29" i="11" s="1"/>
  <c r="I28" i="11"/>
  <c r="J28" i="11" s="1"/>
  <c r="I26" i="11"/>
  <c r="J26" i="11" s="1"/>
  <c r="I25" i="11"/>
  <c r="J25" i="11" s="1"/>
  <c r="I24" i="11"/>
  <c r="J24" i="11" s="1"/>
  <c r="I23" i="11"/>
  <c r="J23" i="11" s="1"/>
  <c r="I22" i="11"/>
  <c r="J22" i="11" s="1"/>
  <c r="I21" i="11"/>
  <c r="J21" i="11" s="1"/>
  <c r="I20" i="11"/>
  <c r="J20" i="11" s="1"/>
  <c r="I19" i="11"/>
  <c r="J19" i="11" s="1"/>
  <c r="I18" i="11"/>
  <c r="J18" i="11" s="1"/>
  <c r="I17" i="11"/>
  <c r="J17" i="11" s="1"/>
  <c r="I16" i="11"/>
  <c r="J16" i="11" s="1"/>
  <c r="I14" i="11"/>
  <c r="J14" i="11" s="1"/>
  <c r="I13" i="11"/>
  <c r="J13" i="11" s="1"/>
  <c r="I11" i="11"/>
  <c r="J11" i="11" s="1"/>
  <c r="I10" i="11"/>
  <c r="J10" i="11" s="1"/>
  <c r="K454" i="11" l="1"/>
  <c r="I437" i="11"/>
  <c r="J437" i="11" s="1"/>
  <c r="K437" i="11"/>
  <c r="I452" i="11"/>
  <c r="J452" i="11" s="1"/>
  <c r="K452" i="11"/>
  <c r="I453" i="11"/>
  <c r="J453" i="11" s="1"/>
  <c r="K453" i="11"/>
  <c r="I485" i="11"/>
  <c r="J485" i="11" s="1"/>
  <c r="K485" i="11"/>
  <c r="I486" i="11"/>
  <c r="J486" i="11" s="1"/>
  <c r="K486" i="11"/>
  <c r="I306" i="11"/>
  <c r="J306" i="11" s="1"/>
  <c r="I323" i="11"/>
  <c r="J323" i="11" s="1"/>
  <c r="I302" i="11"/>
  <c r="J302" i="11" s="1"/>
  <c r="I439" i="11"/>
  <c r="J439" i="11" s="1"/>
  <c r="I318" i="11"/>
  <c r="J318" i="11" s="1"/>
  <c r="I353" i="11"/>
  <c r="J353" i="11" s="1"/>
  <c r="I208" i="11"/>
  <c r="J208" i="11" s="1"/>
  <c r="I327" i="11"/>
  <c r="J327" i="11" s="1"/>
  <c r="I335" i="11"/>
  <c r="J335" i="11" s="1"/>
  <c r="I91" i="11"/>
  <c r="J91" i="11" s="1"/>
  <c r="I36" i="11"/>
  <c r="J36" i="11" s="1"/>
  <c r="I158" i="11"/>
  <c r="J158" i="11" s="1"/>
  <c r="J454" i="11"/>
  <c r="I271" i="11"/>
  <c r="J271" i="11" s="1"/>
  <c r="I136" i="11"/>
  <c r="J136" i="11" s="1"/>
  <c r="I315" i="11"/>
  <c r="J315" i="11" s="1"/>
  <c r="I82" i="11"/>
  <c r="J82" i="11" s="1"/>
  <c r="I352" i="11"/>
  <c r="J352" i="11" s="1"/>
  <c r="I133" i="11"/>
  <c r="J133" i="11" s="1"/>
  <c r="I369" i="11"/>
  <c r="J369" i="11" s="1"/>
  <c r="I390" i="11"/>
  <c r="J390" i="11" s="1"/>
  <c r="I207" i="11"/>
  <c r="J207" i="11" s="1"/>
  <c r="I35" i="11"/>
  <c r="J35" i="11" s="1"/>
  <c r="I127" i="11"/>
  <c r="J127" i="11" s="1"/>
  <c r="I32" i="11"/>
  <c r="J32" i="11" s="1"/>
  <c r="I275" i="11"/>
  <c r="J275" i="11" s="1"/>
  <c r="I205" i="11"/>
  <c r="J205" i="11" s="1"/>
  <c r="I329" i="11"/>
  <c r="J329" i="11" s="1"/>
  <c r="I310" i="11"/>
  <c r="J310" i="11" s="1"/>
  <c r="I135" i="11"/>
  <c r="J135" i="11" s="1"/>
  <c r="I368" i="11"/>
  <c r="J368" i="11" s="1"/>
  <c r="I322" i="11"/>
  <c r="J322" i="11" s="1"/>
  <c r="I209" i="11"/>
  <c r="J209" i="11" s="1"/>
  <c r="I313" i="11"/>
  <c r="J313" i="11" s="1"/>
  <c r="I366" i="11"/>
  <c r="J366" i="11" s="1"/>
  <c r="I373" i="11"/>
  <c r="J373" i="11" s="1"/>
  <c r="K435" i="11" l="1"/>
  <c r="K444" i="11"/>
  <c r="K7" i="11" l="1"/>
  <c r="G36" i="8" l="1"/>
  <c r="H36" i="8"/>
  <c r="I36" i="8"/>
  <c r="J36" i="8"/>
  <c r="G37" i="8"/>
  <c r="H37" i="8"/>
  <c r="I37" i="8"/>
  <c r="J37" i="8"/>
  <c r="J35" i="8"/>
  <c r="J34" i="8"/>
  <c r="J33" i="8"/>
  <c r="J32" i="8"/>
  <c r="J31" i="8"/>
  <c r="J30" i="8"/>
  <c r="J29" i="8"/>
  <c r="J28" i="8"/>
  <c r="J27" i="8"/>
  <c r="J26" i="8"/>
  <c r="J25" i="8"/>
  <c r="J24" i="8"/>
  <c r="J23" i="8"/>
  <c r="J22" i="8"/>
  <c r="J21" i="8"/>
  <c r="J20" i="8"/>
  <c r="J19" i="8"/>
  <c r="J18" i="8"/>
  <c r="J17" i="8"/>
  <c r="J16" i="8"/>
  <c r="J15" i="8"/>
  <c r="J14" i="8"/>
  <c r="J13" i="8"/>
  <c r="J12" i="8"/>
  <c r="J11" i="8"/>
  <c r="J10" i="8"/>
  <c r="J9" i="8"/>
  <c r="J8" i="8"/>
  <c r="J7" i="8"/>
  <c r="J6" i="8"/>
  <c r="J5" i="8"/>
  <c r="J4" i="8"/>
  <c r="I35" i="8"/>
  <c r="I34" i="8"/>
  <c r="I33" i="8"/>
  <c r="I32" i="8"/>
  <c r="I31" i="8"/>
  <c r="I30" i="8"/>
  <c r="I29" i="8"/>
  <c r="I28" i="8"/>
  <c r="I27" i="8"/>
  <c r="I26" i="8"/>
  <c r="I25" i="8"/>
  <c r="I24" i="8"/>
  <c r="I23" i="8"/>
  <c r="I22" i="8"/>
  <c r="I21" i="8"/>
  <c r="I20" i="8"/>
  <c r="I19" i="8"/>
  <c r="I18" i="8"/>
  <c r="I17" i="8"/>
  <c r="I16" i="8"/>
  <c r="I15" i="8"/>
  <c r="I14" i="8"/>
  <c r="I13" i="8"/>
  <c r="I12" i="8"/>
  <c r="I11" i="8"/>
  <c r="I10" i="8"/>
  <c r="I9" i="8"/>
  <c r="I8" i="8"/>
  <c r="I7" i="8"/>
  <c r="I6" i="8"/>
  <c r="I5" i="8"/>
  <c r="I4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7" i="8"/>
  <c r="H6" i="8"/>
  <c r="H5" i="8"/>
  <c r="H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4" i="8"/>
  <c r="AE1" i="5"/>
  <c r="Y1" i="5"/>
  <c r="AC241" i="5" l="1"/>
  <c r="AD347" i="5"/>
  <c r="AD378" i="5" l="1"/>
  <c r="AD377" i="5"/>
  <c r="AD375" i="5"/>
  <c r="AD374" i="5"/>
  <c r="AD422" i="5"/>
  <c r="AD421" i="5"/>
  <c r="AD420" i="5"/>
  <c r="AD419" i="5"/>
  <c r="AD418" i="5"/>
  <c r="AD416" i="5"/>
  <c r="AD415" i="5"/>
  <c r="AD414" i="5"/>
  <c r="AD413" i="5"/>
  <c r="AC151" i="5"/>
  <c r="AC132" i="5"/>
  <c r="AC131" i="5"/>
  <c r="AC126" i="5"/>
  <c r="AC125" i="5"/>
  <c r="AC123" i="5"/>
  <c r="AC122" i="5"/>
  <c r="AC121" i="5"/>
  <c r="AC114" i="5"/>
  <c r="AC113" i="5"/>
  <c r="AC107" i="5"/>
  <c r="AC101" i="5"/>
  <c r="AC89" i="5"/>
  <c r="CC7" i="5" l="1"/>
  <c r="BQ484" i="5"/>
  <c r="BQ483" i="5"/>
  <c r="BQ482" i="5"/>
  <c r="BQ481" i="5"/>
  <c r="BQ480" i="5"/>
  <c r="BQ479" i="5"/>
  <c r="BQ478" i="5"/>
  <c r="BQ477" i="5"/>
  <c r="BQ476" i="5"/>
  <c r="BQ475" i="5"/>
  <c r="BQ474" i="5"/>
  <c r="BQ473" i="5"/>
  <c r="BQ472" i="5"/>
  <c r="BQ471" i="5"/>
  <c r="BQ470" i="5"/>
  <c r="BQ469" i="5"/>
  <c r="BQ468" i="5"/>
  <c r="BQ467" i="5"/>
  <c r="BQ466" i="5"/>
  <c r="BQ465" i="5"/>
  <c r="BQ464" i="5"/>
  <c r="BQ463" i="5"/>
  <c r="BQ462" i="5"/>
  <c r="BQ461" i="5"/>
  <c r="BQ460" i="5"/>
  <c r="BQ459" i="5"/>
  <c r="BQ458" i="5"/>
  <c r="BQ457" i="5"/>
  <c r="BQ456" i="5"/>
  <c r="BQ455" i="5"/>
  <c r="BQ454" i="5"/>
  <c r="BQ453" i="5"/>
  <c r="BQ452" i="5"/>
  <c r="BQ451" i="5"/>
  <c r="BQ450" i="5"/>
  <c r="BQ449" i="5"/>
  <c r="BQ448" i="5"/>
  <c r="BQ447" i="5"/>
  <c r="BQ446" i="5"/>
  <c r="BQ445" i="5"/>
  <c r="BQ444" i="5"/>
  <c r="BQ443" i="5"/>
  <c r="BQ442" i="5"/>
  <c r="BQ441" i="5"/>
  <c r="BQ440" i="5"/>
  <c r="BQ439" i="5"/>
  <c r="BQ438" i="5"/>
  <c r="BQ437" i="5"/>
  <c r="BQ436" i="5"/>
  <c r="BQ435" i="5"/>
  <c r="BQ433" i="5"/>
  <c r="BQ432" i="5"/>
  <c r="BQ431" i="5"/>
  <c r="BQ430" i="5"/>
  <c r="BQ429" i="5"/>
  <c r="BQ428" i="5"/>
  <c r="BQ427" i="5"/>
  <c r="BQ425" i="5"/>
  <c r="BQ424" i="5"/>
  <c r="BQ423" i="5"/>
  <c r="BQ422" i="5"/>
  <c r="BQ421" i="5"/>
  <c r="BQ420" i="5"/>
  <c r="BQ419" i="5"/>
  <c r="BQ418" i="5"/>
  <c r="BQ417" i="5"/>
  <c r="BQ416" i="5"/>
  <c r="BQ415" i="5"/>
  <c r="BQ414" i="5"/>
  <c r="BQ413" i="5"/>
  <c r="BQ412" i="5"/>
  <c r="BQ411" i="5"/>
  <c r="BQ410" i="5"/>
  <c r="BQ409" i="5"/>
  <c r="BQ408" i="5"/>
  <c r="BQ407" i="5"/>
  <c r="BQ406" i="5"/>
  <c r="BQ405" i="5"/>
  <c r="BQ404" i="5"/>
  <c r="BQ403" i="5"/>
  <c r="BQ402" i="5"/>
  <c r="BQ401" i="5"/>
  <c r="BQ400" i="5"/>
  <c r="BQ399" i="5"/>
  <c r="BQ398" i="5"/>
  <c r="BQ397" i="5"/>
  <c r="BQ396" i="5"/>
  <c r="BQ395" i="5"/>
  <c r="BQ394" i="5"/>
  <c r="BQ393" i="5"/>
  <c r="BQ392" i="5"/>
  <c r="BQ391" i="5"/>
  <c r="BQ390" i="5"/>
  <c r="BQ389" i="5"/>
  <c r="BQ388" i="5"/>
  <c r="BQ387" i="5"/>
  <c r="BQ386" i="5"/>
  <c r="BQ385" i="5"/>
  <c r="BQ384" i="5"/>
  <c r="BQ383" i="5"/>
  <c r="BQ382" i="5"/>
  <c r="BQ381" i="5"/>
  <c r="BQ380" i="5"/>
  <c r="BQ379" i="5"/>
  <c r="BQ378" i="5"/>
  <c r="BQ377" i="5"/>
  <c r="BQ376" i="5"/>
  <c r="BQ375" i="5"/>
  <c r="BQ374" i="5"/>
  <c r="BQ373" i="5"/>
  <c r="BQ372" i="5"/>
  <c r="BQ371" i="5"/>
  <c r="BQ370" i="5"/>
  <c r="BQ369" i="5"/>
  <c r="BQ368" i="5"/>
  <c r="BQ367" i="5"/>
  <c r="BQ366" i="5"/>
  <c r="BQ365" i="5"/>
  <c r="BQ364" i="5"/>
  <c r="BQ363" i="5"/>
  <c r="BQ362" i="5"/>
  <c r="BQ361" i="5"/>
  <c r="BQ360" i="5"/>
  <c r="BQ359" i="5"/>
  <c r="BQ358" i="5"/>
  <c r="BQ357" i="5"/>
  <c r="BQ356" i="5"/>
  <c r="BQ355" i="5"/>
  <c r="BQ354" i="5"/>
  <c r="BQ353" i="5"/>
  <c r="BQ352" i="5"/>
  <c r="BQ351" i="5"/>
  <c r="BQ350" i="5"/>
  <c r="BQ349" i="5"/>
  <c r="BQ348" i="5"/>
  <c r="BQ347" i="5"/>
  <c r="BQ346" i="5"/>
  <c r="BQ345" i="5"/>
  <c r="BQ344" i="5"/>
  <c r="BQ343" i="5"/>
  <c r="BQ342" i="5"/>
  <c r="BQ341" i="5"/>
  <c r="BQ340" i="5"/>
  <c r="BQ339" i="5"/>
  <c r="BQ338" i="5"/>
  <c r="BQ337" i="5"/>
  <c r="BQ336" i="5"/>
  <c r="BQ335" i="5"/>
  <c r="BQ334" i="5"/>
  <c r="BQ333" i="5"/>
  <c r="BQ332" i="5"/>
  <c r="BQ331" i="5"/>
  <c r="BQ330" i="5"/>
  <c r="BQ329" i="5"/>
  <c r="BQ328" i="5"/>
  <c r="BQ327" i="5"/>
  <c r="BQ326" i="5"/>
  <c r="BQ325" i="5"/>
  <c r="BQ324" i="5"/>
  <c r="BQ323" i="5"/>
  <c r="BQ322" i="5"/>
  <c r="BQ321" i="5"/>
  <c r="BQ320" i="5"/>
  <c r="BQ319" i="5"/>
  <c r="BQ318" i="5"/>
  <c r="BQ317" i="5"/>
  <c r="BQ316" i="5"/>
  <c r="BQ315" i="5"/>
  <c r="BQ314" i="5"/>
  <c r="BQ313" i="5"/>
  <c r="BQ312" i="5"/>
  <c r="BQ311" i="5"/>
  <c r="BQ309" i="5"/>
  <c r="BQ308" i="5"/>
  <c r="BQ307" i="5"/>
  <c r="BQ306" i="5"/>
  <c r="BQ305" i="5"/>
  <c r="BQ304" i="5"/>
  <c r="BQ303" i="5"/>
  <c r="BQ302" i="5"/>
  <c r="BQ301" i="5"/>
  <c r="BQ300" i="5"/>
  <c r="BQ299" i="5"/>
  <c r="BQ298" i="5"/>
  <c r="BQ297" i="5"/>
  <c r="BQ294" i="5"/>
  <c r="BQ293" i="5"/>
  <c r="BQ292" i="5"/>
  <c r="BQ291" i="5"/>
  <c r="BQ290" i="5"/>
  <c r="BQ289" i="5"/>
  <c r="BQ288" i="5"/>
  <c r="BQ287" i="5"/>
  <c r="BQ286" i="5"/>
  <c r="BQ285" i="5"/>
  <c r="BQ284" i="5"/>
  <c r="BQ283" i="5"/>
  <c r="BQ282" i="5"/>
  <c r="BQ281" i="5"/>
  <c r="BQ280" i="5"/>
  <c r="BQ279" i="5"/>
  <c r="BQ278" i="5"/>
  <c r="BQ277" i="5"/>
  <c r="BQ276" i="5"/>
  <c r="BQ275" i="5"/>
  <c r="BQ274" i="5"/>
  <c r="BQ273" i="5"/>
  <c r="BQ272" i="5"/>
  <c r="BQ271" i="5"/>
  <c r="BQ270" i="5"/>
  <c r="BQ269" i="5"/>
  <c r="BQ268" i="5"/>
  <c r="BQ267" i="5"/>
  <c r="BQ266" i="5"/>
  <c r="BQ265" i="5"/>
  <c r="BQ264" i="5"/>
  <c r="BQ263" i="5"/>
  <c r="BQ262" i="5"/>
  <c r="BQ261" i="5"/>
  <c r="BQ260" i="5"/>
  <c r="BQ259" i="5"/>
  <c r="BQ258" i="5"/>
  <c r="BQ257" i="5"/>
  <c r="BQ256" i="5"/>
  <c r="BQ255" i="5"/>
  <c r="BQ254" i="5"/>
  <c r="BQ253" i="5"/>
  <c r="BQ252" i="5"/>
  <c r="BQ251" i="5"/>
  <c r="BQ250" i="5"/>
  <c r="BQ249" i="5"/>
  <c r="BQ248" i="5"/>
  <c r="BQ247" i="5"/>
  <c r="BQ246" i="5"/>
  <c r="BQ245" i="5"/>
  <c r="BQ244" i="5"/>
  <c r="BQ243" i="5"/>
  <c r="BQ242" i="5"/>
  <c r="BQ241" i="5"/>
  <c r="BQ240" i="5"/>
  <c r="BQ239" i="5"/>
  <c r="BQ238" i="5"/>
  <c r="BQ237" i="5"/>
  <c r="BQ236" i="5"/>
  <c r="BQ235" i="5"/>
  <c r="BQ234" i="5"/>
  <c r="BQ233" i="5"/>
  <c r="BQ232" i="5"/>
  <c r="BQ231" i="5"/>
  <c r="BQ230" i="5"/>
  <c r="BQ229" i="5"/>
  <c r="BQ228" i="5"/>
  <c r="BQ227" i="5"/>
  <c r="BQ226" i="5"/>
  <c r="BQ225" i="5"/>
  <c r="BQ224" i="5"/>
  <c r="BQ223" i="5"/>
  <c r="BQ222" i="5"/>
  <c r="BQ221" i="5"/>
  <c r="BQ220" i="5"/>
  <c r="BQ218" i="5"/>
  <c r="BQ217" i="5"/>
  <c r="BQ216" i="5"/>
  <c r="BQ215" i="5"/>
  <c r="BQ214" i="5"/>
  <c r="BQ213" i="5"/>
  <c r="BQ212" i="5"/>
  <c r="BQ211" i="5"/>
  <c r="BQ210" i="5"/>
  <c r="BQ209" i="5"/>
  <c r="BQ208" i="5"/>
  <c r="BQ207" i="5"/>
  <c r="BQ206" i="5"/>
  <c r="BQ205" i="5"/>
  <c r="BQ204" i="5"/>
  <c r="BQ203" i="5"/>
  <c r="BQ202" i="5"/>
  <c r="BQ201" i="5"/>
  <c r="BQ200" i="5"/>
  <c r="BQ199" i="5"/>
  <c r="BQ198" i="5"/>
  <c r="BQ197" i="5"/>
  <c r="BQ196" i="5"/>
  <c r="BQ195" i="5"/>
  <c r="BQ194" i="5"/>
  <c r="BQ193" i="5"/>
  <c r="BQ192" i="5"/>
  <c r="BQ191" i="5"/>
  <c r="BQ190" i="5"/>
  <c r="BQ189" i="5"/>
  <c r="BQ188" i="5"/>
  <c r="BQ187" i="5"/>
  <c r="BQ186" i="5"/>
  <c r="BQ185" i="5"/>
  <c r="BQ184" i="5"/>
  <c r="BQ183" i="5"/>
  <c r="BQ182" i="5"/>
  <c r="BQ181" i="5"/>
  <c r="BQ180" i="5"/>
  <c r="BQ179" i="5"/>
  <c r="BQ178" i="5"/>
  <c r="BQ177" i="5"/>
  <c r="BQ176" i="5"/>
  <c r="BQ175" i="5"/>
  <c r="BQ174" i="5"/>
  <c r="BQ173" i="5"/>
  <c r="BQ172" i="5"/>
  <c r="BQ171" i="5"/>
  <c r="BQ170" i="5"/>
  <c r="BQ169" i="5"/>
  <c r="BQ168" i="5"/>
  <c r="BQ167" i="5"/>
  <c r="BQ166" i="5"/>
  <c r="BQ165" i="5"/>
  <c r="BQ164" i="5"/>
  <c r="BQ163" i="5"/>
  <c r="BQ162" i="5"/>
  <c r="BQ161" i="5"/>
  <c r="BQ160" i="5"/>
  <c r="BQ159" i="5"/>
  <c r="BQ158" i="5"/>
  <c r="BQ157" i="5"/>
  <c r="BQ156" i="5"/>
  <c r="BQ155" i="5"/>
  <c r="BQ154" i="5"/>
  <c r="BQ153" i="5"/>
  <c r="BQ152" i="5"/>
  <c r="BQ151" i="5"/>
  <c r="BQ150" i="5"/>
  <c r="BQ149" i="5"/>
  <c r="BQ148" i="5"/>
  <c r="BQ147" i="5"/>
  <c r="BQ146" i="5"/>
  <c r="BQ145" i="5"/>
  <c r="BQ144" i="5"/>
  <c r="BQ143" i="5"/>
  <c r="BQ142" i="5"/>
  <c r="BQ141" i="5"/>
  <c r="BQ140" i="5"/>
  <c r="BQ139" i="5"/>
  <c r="BQ138" i="5"/>
  <c r="BQ137" i="5"/>
  <c r="BQ136" i="5"/>
  <c r="BQ135" i="5"/>
  <c r="BQ134" i="5"/>
  <c r="BQ133" i="5"/>
  <c r="BQ132" i="5"/>
  <c r="BQ131" i="5"/>
  <c r="BQ130" i="5"/>
  <c r="BQ129" i="5"/>
  <c r="BQ128" i="5"/>
  <c r="BQ127" i="5"/>
  <c r="BQ126" i="5"/>
  <c r="BQ125" i="5"/>
  <c r="BQ124" i="5"/>
  <c r="BQ123" i="5"/>
  <c r="BQ122" i="5"/>
  <c r="BQ121" i="5"/>
  <c r="BQ120" i="5"/>
  <c r="BQ119" i="5"/>
  <c r="BQ118" i="5"/>
  <c r="BQ117" i="5"/>
  <c r="BQ116" i="5"/>
  <c r="BQ115" i="5"/>
  <c r="BQ114" i="5"/>
  <c r="BQ113" i="5"/>
  <c r="BQ112" i="5"/>
  <c r="BQ111" i="5"/>
  <c r="BQ110" i="5"/>
  <c r="BQ109" i="5"/>
  <c r="BQ108" i="5"/>
  <c r="BQ107" i="5"/>
  <c r="BQ106" i="5"/>
  <c r="BQ105" i="5"/>
  <c r="BQ104" i="5"/>
  <c r="BQ103" i="5"/>
  <c r="BQ102" i="5"/>
  <c r="BQ101" i="5"/>
  <c r="BQ100" i="5"/>
  <c r="BQ99" i="5"/>
  <c r="BQ98" i="5"/>
  <c r="BQ97" i="5"/>
  <c r="BQ96" i="5"/>
  <c r="BQ95" i="5"/>
  <c r="BQ94" i="5"/>
  <c r="BQ93" i="5"/>
  <c r="BQ92" i="5"/>
  <c r="BQ91" i="5"/>
  <c r="BQ90" i="5"/>
  <c r="BQ89" i="5"/>
  <c r="BQ88" i="5"/>
  <c r="BQ87" i="5"/>
  <c r="BQ86" i="5"/>
  <c r="BQ85" i="5"/>
  <c r="BQ84" i="5"/>
  <c r="BQ83" i="5"/>
  <c r="BQ82" i="5"/>
  <c r="BQ81" i="5"/>
  <c r="BQ80" i="5"/>
  <c r="BQ79" i="5"/>
  <c r="BQ78" i="5"/>
  <c r="BQ77" i="5"/>
  <c r="BQ76" i="5"/>
  <c r="BQ75" i="5"/>
  <c r="BQ74" i="5"/>
  <c r="BQ73" i="5"/>
  <c r="BQ72" i="5"/>
  <c r="BQ71" i="5"/>
  <c r="BQ70" i="5"/>
  <c r="BQ69" i="5"/>
  <c r="BQ68" i="5"/>
  <c r="BQ67" i="5"/>
  <c r="BQ66" i="5"/>
  <c r="BQ65" i="5"/>
  <c r="BQ64" i="5"/>
  <c r="BQ63" i="5"/>
  <c r="BQ62" i="5"/>
  <c r="BQ61" i="5"/>
  <c r="BQ60" i="5"/>
  <c r="BQ59" i="5"/>
  <c r="BQ58" i="5"/>
  <c r="BQ57" i="5"/>
  <c r="BQ56" i="5"/>
  <c r="BQ55" i="5"/>
  <c r="BQ54" i="5"/>
  <c r="BQ53" i="5"/>
  <c r="BQ52" i="5"/>
  <c r="BQ51" i="5"/>
  <c r="BQ50" i="5"/>
  <c r="BQ49" i="5"/>
  <c r="BQ48" i="5"/>
  <c r="BQ47" i="5"/>
  <c r="BQ46" i="5"/>
  <c r="BQ45" i="5"/>
  <c r="BQ44" i="5"/>
  <c r="BQ43" i="5"/>
  <c r="BQ42" i="5"/>
  <c r="BQ41" i="5"/>
  <c r="BQ40" i="5"/>
  <c r="BQ39" i="5"/>
  <c r="BQ38" i="5"/>
  <c r="BQ37" i="5"/>
  <c r="BQ36" i="5"/>
  <c r="BQ35" i="5"/>
  <c r="BQ34" i="5"/>
  <c r="BQ33" i="5"/>
  <c r="BQ32" i="5"/>
  <c r="BQ31" i="5"/>
  <c r="BQ30" i="5"/>
  <c r="BQ29" i="5"/>
  <c r="BQ28" i="5"/>
  <c r="BQ27" i="5"/>
  <c r="BQ26" i="5"/>
  <c r="BQ25" i="5"/>
  <c r="BQ24" i="5"/>
  <c r="BQ23" i="5"/>
  <c r="BQ22" i="5"/>
  <c r="BQ21" i="5"/>
  <c r="BQ20" i="5"/>
  <c r="BQ19" i="5"/>
  <c r="BQ18" i="5"/>
  <c r="BQ17" i="5"/>
  <c r="BQ16" i="5"/>
  <c r="BQ15" i="5"/>
  <c r="BQ14" i="5"/>
  <c r="BQ13" i="5"/>
  <c r="BQ12" i="5"/>
  <c r="BQ11" i="5"/>
  <c r="BQ10" i="5"/>
  <c r="BP484" i="5"/>
  <c r="BP483" i="5"/>
  <c r="BP482" i="5"/>
  <c r="BP481" i="5"/>
  <c r="BP480" i="5"/>
  <c r="BP479" i="5"/>
  <c r="BP478" i="5"/>
  <c r="BP477" i="5"/>
  <c r="BP476" i="5"/>
  <c r="BP475" i="5"/>
  <c r="BP474" i="5"/>
  <c r="BP473" i="5"/>
  <c r="BP472" i="5"/>
  <c r="BP471" i="5"/>
  <c r="BP470" i="5"/>
  <c r="BP469" i="5"/>
  <c r="BP468" i="5"/>
  <c r="BP467" i="5"/>
  <c r="BP466" i="5"/>
  <c r="BP465" i="5"/>
  <c r="BP464" i="5"/>
  <c r="BP463" i="5"/>
  <c r="BP462" i="5"/>
  <c r="BP461" i="5"/>
  <c r="BP460" i="5"/>
  <c r="BP459" i="5"/>
  <c r="BP458" i="5"/>
  <c r="BP457" i="5"/>
  <c r="BP456" i="5"/>
  <c r="BP455" i="5"/>
  <c r="BP454" i="5"/>
  <c r="BP453" i="5"/>
  <c r="BP452" i="5"/>
  <c r="BP451" i="5"/>
  <c r="BP450" i="5"/>
  <c r="BP449" i="5"/>
  <c r="BP448" i="5"/>
  <c r="BP447" i="5"/>
  <c r="BP446" i="5"/>
  <c r="BP445" i="5"/>
  <c r="BP444" i="5"/>
  <c r="BP443" i="5"/>
  <c r="BP442" i="5"/>
  <c r="BP441" i="5"/>
  <c r="BP440" i="5"/>
  <c r="BP439" i="5"/>
  <c r="BP438" i="5"/>
  <c r="BP437" i="5"/>
  <c r="BP436" i="5"/>
  <c r="BP435" i="5"/>
  <c r="BP433" i="5"/>
  <c r="BP432" i="5"/>
  <c r="BP431" i="5"/>
  <c r="BP430" i="5"/>
  <c r="BP429" i="5"/>
  <c r="BP428" i="5"/>
  <c r="BP427" i="5"/>
  <c r="BP425" i="5"/>
  <c r="BP424" i="5"/>
  <c r="BP423" i="5"/>
  <c r="BP417" i="5"/>
  <c r="BP412" i="5"/>
  <c r="BP411" i="5"/>
  <c r="BP410" i="5"/>
  <c r="BP409" i="5"/>
  <c r="BP407" i="5"/>
  <c r="BP406" i="5"/>
  <c r="BP405" i="5"/>
  <c r="BP404" i="5"/>
  <c r="BP403" i="5"/>
  <c r="BP402" i="5"/>
  <c r="BP400" i="5"/>
  <c r="BP395" i="5"/>
  <c r="BP394" i="5"/>
  <c r="BP393" i="5"/>
  <c r="BP392" i="5"/>
  <c r="BP391" i="5"/>
  <c r="BP390" i="5"/>
  <c r="BP389" i="5"/>
  <c r="BP388" i="5"/>
  <c r="BP387" i="5"/>
  <c r="BP384" i="5"/>
  <c r="BP383" i="5"/>
  <c r="BP382" i="5"/>
  <c r="BP381" i="5"/>
  <c r="BP379" i="5"/>
  <c r="BP373" i="5"/>
  <c r="BP372" i="5"/>
  <c r="BP370" i="5"/>
  <c r="BP369" i="5"/>
  <c r="BP367" i="5"/>
  <c r="BP366" i="5"/>
  <c r="BP362" i="5"/>
  <c r="BP361" i="5"/>
  <c r="BP360" i="5"/>
  <c r="BP358" i="5"/>
  <c r="BP357" i="5"/>
  <c r="BP356" i="5"/>
  <c r="BP355" i="5"/>
  <c r="BP354" i="5"/>
  <c r="BP352" i="5"/>
  <c r="BP351" i="5"/>
  <c r="BP350" i="5"/>
  <c r="BP349" i="5"/>
  <c r="BP348" i="5"/>
  <c r="BP346" i="5"/>
  <c r="BP341" i="5"/>
  <c r="BP340" i="5"/>
  <c r="BP339" i="5"/>
  <c r="BP338" i="5"/>
  <c r="BP336" i="5"/>
  <c r="BP332" i="5"/>
  <c r="BP331" i="5"/>
  <c r="BP330" i="5"/>
  <c r="BP329" i="5"/>
  <c r="BP328" i="5"/>
  <c r="BP327" i="5"/>
  <c r="BP324" i="5"/>
  <c r="BP323" i="5"/>
  <c r="BP319" i="5"/>
  <c r="BP317" i="5"/>
  <c r="BP315" i="5"/>
  <c r="BP313" i="5"/>
  <c r="BP312" i="5"/>
  <c r="BP311" i="5"/>
  <c r="BP308" i="5"/>
  <c r="BP307" i="5"/>
  <c r="BP306" i="5"/>
  <c r="BP304" i="5"/>
  <c r="BP300" i="5"/>
  <c r="BP299" i="5"/>
  <c r="BP298" i="5"/>
  <c r="BP297" i="5"/>
  <c r="BP294" i="5"/>
  <c r="BP293" i="5"/>
  <c r="BP292" i="5"/>
  <c r="BP291" i="5"/>
  <c r="BP290" i="5"/>
  <c r="BP289" i="5"/>
  <c r="BP288" i="5"/>
  <c r="BP287" i="5"/>
  <c r="BP286" i="5"/>
  <c r="BP285" i="5"/>
  <c r="BP284" i="5"/>
  <c r="BP283" i="5"/>
  <c r="BP282" i="5"/>
  <c r="BP281" i="5"/>
  <c r="BP280" i="5"/>
  <c r="BP279" i="5"/>
  <c r="BP276" i="5"/>
  <c r="BP275" i="5"/>
  <c r="BP274" i="5"/>
  <c r="BP273" i="5"/>
  <c r="BP271" i="5"/>
  <c r="BP270" i="5"/>
  <c r="BP269" i="5"/>
  <c r="BP268" i="5"/>
  <c r="BP267" i="5"/>
  <c r="BP266" i="5"/>
  <c r="BP265" i="5"/>
  <c r="BP264" i="5"/>
  <c r="BP263" i="5"/>
  <c r="BP262" i="5"/>
  <c r="BP261" i="5"/>
  <c r="BP260" i="5"/>
  <c r="BP259" i="5"/>
  <c r="BP256" i="5"/>
  <c r="BP249" i="5"/>
  <c r="BP248" i="5"/>
  <c r="BP247" i="5"/>
  <c r="BP246" i="5"/>
  <c r="BP245" i="5"/>
  <c r="BP244" i="5"/>
  <c r="BP243" i="5"/>
  <c r="BP242" i="5"/>
  <c r="BP241" i="5"/>
  <c r="BP240" i="5"/>
  <c r="BP239" i="5"/>
  <c r="BP238" i="5"/>
  <c r="BP237" i="5"/>
  <c r="BP236" i="5"/>
  <c r="BP233" i="5"/>
  <c r="BP232" i="5"/>
  <c r="BP231" i="5"/>
  <c r="BP230" i="5"/>
  <c r="BP229" i="5"/>
  <c r="BP228" i="5"/>
  <c r="BP225" i="5"/>
  <c r="BP222" i="5"/>
  <c r="BP221" i="5"/>
  <c r="BP220" i="5"/>
  <c r="BP218" i="5"/>
  <c r="BP217" i="5"/>
  <c r="BP216" i="5"/>
  <c r="BP215" i="5"/>
  <c r="BP214" i="5"/>
  <c r="BP213" i="5"/>
  <c r="BP212" i="5"/>
  <c r="BP211" i="5"/>
  <c r="BP210" i="5"/>
  <c r="BP209" i="5"/>
  <c r="BP208" i="5"/>
  <c r="BP207" i="5"/>
  <c r="BP205" i="5"/>
  <c r="BP203" i="5"/>
  <c r="BP201" i="5"/>
  <c r="BP199" i="5"/>
  <c r="BP198" i="5"/>
  <c r="BP196" i="5"/>
  <c r="BP193" i="5"/>
  <c r="BP190" i="5"/>
  <c r="BP187" i="5"/>
  <c r="BP186" i="5"/>
  <c r="BP185" i="5"/>
  <c r="BP184" i="5"/>
  <c r="BP183" i="5"/>
  <c r="BP182" i="5"/>
  <c r="BP181" i="5"/>
  <c r="BP180" i="5"/>
  <c r="BP179" i="5"/>
  <c r="BP178" i="5"/>
  <c r="BP177" i="5"/>
  <c r="BP176" i="5"/>
  <c r="BP175" i="5"/>
  <c r="BP174" i="5"/>
  <c r="BP173" i="5"/>
  <c r="BP172" i="5"/>
  <c r="BP171" i="5"/>
  <c r="BP170" i="5"/>
  <c r="BP169" i="5"/>
  <c r="BP168" i="5"/>
  <c r="BP167" i="5"/>
  <c r="BP166" i="5"/>
  <c r="BP165" i="5"/>
  <c r="BP164" i="5"/>
  <c r="BP163" i="5"/>
  <c r="BP162" i="5"/>
  <c r="BP161" i="5"/>
  <c r="BP160" i="5"/>
  <c r="BP159" i="5"/>
  <c r="BP158" i="5"/>
  <c r="BP157" i="5"/>
  <c r="BP156" i="5"/>
  <c r="BP155" i="5"/>
  <c r="BP154" i="5"/>
  <c r="BP153" i="5"/>
  <c r="BP152" i="5"/>
  <c r="BP151" i="5"/>
  <c r="BP150" i="5"/>
  <c r="BP149" i="5"/>
  <c r="BP148" i="5"/>
  <c r="BP147" i="5"/>
  <c r="BP146" i="5"/>
  <c r="BP145" i="5"/>
  <c r="BP144" i="5"/>
  <c r="BP143" i="5"/>
  <c r="BP142" i="5"/>
  <c r="BP141" i="5"/>
  <c r="BP140" i="5"/>
  <c r="BP139" i="5"/>
  <c r="BP138" i="5"/>
  <c r="BP137" i="5"/>
  <c r="BP136" i="5"/>
  <c r="BP135" i="5"/>
  <c r="BP134" i="5"/>
  <c r="BP133" i="5"/>
  <c r="BP132" i="5"/>
  <c r="BP130" i="5"/>
  <c r="BP129" i="5"/>
  <c r="BP128" i="5"/>
  <c r="BP127" i="5"/>
  <c r="BP126" i="5"/>
  <c r="BP125" i="5"/>
  <c r="BP124" i="5"/>
  <c r="BP123" i="5"/>
  <c r="BP121" i="5"/>
  <c r="BP120" i="5"/>
  <c r="BP118" i="5"/>
  <c r="BP115" i="5"/>
  <c r="BP113" i="5"/>
  <c r="BP112" i="5"/>
  <c r="BP111" i="5"/>
  <c r="BP110" i="5"/>
  <c r="BP109" i="5"/>
  <c r="BP108" i="5"/>
  <c r="BP107" i="5"/>
  <c r="BP106" i="5"/>
  <c r="BP105" i="5"/>
  <c r="BP104" i="5"/>
  <c r="BP103" i="5"/>
  <c r="BP102" i="5"/>
  <c r="BP101" i="5"/>
  <c r="BP100" i="5"/>
  <c r="BP97" i="5"/>
  <c r="BP96" i="5"/>
  <c r="BP95" i="5"/>
  <c r="BP94" i="5"/>
  <c r="BP93" i="5"/>
  <c r="BP92" i="5"/>
  <c r="BP91" i="5"/>
  <c r="BP90" i="5"/>
  <c r="BP89" i="5"/>
  <c r="BP88" i="5"/>
  <c r="BP87" i="5"/>
  <c r="BP86" i="5"/>
  <c r="BP85" i="5"/>
  <c r="BP84" i="5"/>
  <c r="BP83" i="5"/>
  <c r="BP82" i="5"/>
  <c r="BP81" i="5"/>
  <c r="BP80" i="5"/>
  <c r="BP79" i="5"/>
  <c r="BP78" i="5"/>
  <c r="BP77" i="5"/>
  <c r="BP76" i="5"/>
  <c r="BP75" i="5"/>
  <c r="BP74" i="5"/>
  <c r="BP73" i="5"/>
  <c r="BP72" i="5"/>
  <c r="BP71" i="5"/>
  <c r="BP70" i="5"/>
  <c r="BP69" i="5"/>
  <c r="BP68" i="5"/>
  <c r="BP67" i="5"/>
  <c r="BP66" i="5"/>
  <c r="BP64" i="5"/>
  <c r="BP63" i="5"/>
  <c r="BP62" i="5"/>
  <c r="BP61" i="5"/>
  <c r="BP60" i="5"/>
  <c r="BP59" i="5"/>
  <c r="BP58" i="5"/>
  <c r="BP57" i="5"/>
  <c r="BP56" i="5"/>
  <c r="BP55" i="5"/>
  <c r="BP54" i="5"/>
  <c r="BP53" i="5"/>
  <c r="BP52" i="5"/>
  <c r="BP50" i="5"/>
  <c r="BP49" i="5"/>
  <c r="BP47" i="5"/>
  <c r="BP46" i="5"/>
  <c r="BP45" i="5"/>
  <c r="BP44" i="5"/>
  <c r="BP43" i="5"/>
  <c r="BP41" i="5"/>
  <c r="BP40" i="5"/>
  <c r="BP39" i="5"/>
  <c r="BP38" i="5"/>
  <c r="BP37" i="5"/>
  <c r="BP36" i="5"/>
  <c r="BP35" i="5"/>
  <c r="BP34" i="5"/>
  <c r="BP33" i="5"/>
  <c r="BP32" i="5"/>
  <c r="BP31" i="5"/>
  <c r="BP30" i="5"/>
  <c r="BP29" i="5"/>
  <c r="BP28" i="5"/>
  <c r="BP27" i="5"/>
  <c r="BP26" i="5"/>
  <c r="BP25" i="5"/>
  <c r="BP24" i="5"/>
  <c r="BP23" i="5"/>
  <c r="BP22" i="5"/>
  <c r="BP21" i="5"/>
  <c r="BP20" i="5"/>
  <c r="BP19" i="5"/>
  <c r="BP18" i="5"/>
  <c r="BP17" i="5"/>
  <c r="BP16" i="5"/>
  <c r="BP15" i="5"/>
  <c r="BP14" i="5"/>
  <c r="BP13" i="5"/>
  <c r="BP12" i="5"/>
  <c r="BP11" i="5"/>
  <c r="BP10" i="5"/>
  <c r="BP9" i="5"/>
  <c r="BO491" i="5"/>
  <c r="BO490" i="5"/>
  <c r="BO489" i="5"/>
  <c r="BO488" i="5"/>
  <c r="BO487" i="5"/>
  <c r="BO486" i="5"/>
  <c r="BO485" i="5"/>
  <c r="BO484" i="5"/>
  <c r="BO483" i="5"/>
  <c r="BO482" i="5"/>
  <c r="BO481" i="5"/>
  <c r="BO480" i="5"/>
  <c r="BO479" i="5"/>
  <c r="BO478" i="5"/>
  <c r="BO477" i="5"/>
  <c r="BO476" i="5"/>
  <c r="BO475" i="5"/>
  <c r="BO474" i="5"/>
  <c r="BO473" i="5"/>
  <c r="BO472" i="5"/>
  <c r="BO471" i="5"/>
  <c r="BO470" i="5"/>
  <c r="BO469" i="5"/>
  <c r="BO468" i="5"/>
  <c r="BO467" i="5"/>
  <c r="BO466" i="5"/>
  <c r="BO465" i="5"/>
  <c r="BO464" i="5"/>
  <c r="BO463" i="5"/>
  <c r="BO462" i="5"/>
  <c r="BO461" i="5"/>
  <c r="BO460" i="5"/>
  <c r="BO459" i="5"/>
  <c r="BO458" i="5"/>
  <c r="BO457" i="5"/>
  <c r="BO456" i="5"/>
  <c r="BO455" i="5"/>
  <c r="BO454" i="5"/>
  <c r="BO453" i="5"/>
  <c r="BO452" i="5"/>
  <c r="BO451" i="5"/>
  <c r="BO450" i="5"/>
  <c r="BO449" i="5"/>
  <c r="BO448" i="5"/>
  <c r="BO447" i="5"/>
  <c r="BO446" i="5"/>
  <c r="BO445" i="5"/>
  <c r="BO444" i="5"/>
  <c r="BO443" i="5"/>
  <c r="BO442" i="5"/>
  <c r="BO441" i="5"/>
  <c r="BO440" i="5"/>
  <c r="BO439" i="5"/>
  <c r="BO438" i="5"/>
  <c r="BO437" i="5"/>
  <c r="BO436" i="5"/>
  <c r="BO435" i="5"/>
  <c r="BO433" i="5"/>
  <c r="BO432" i="5"/>
  <c r="BO431" i="5"/>
  <c r="BO430" i="5"/>
  <c r="BO429" i="5"/>
  <c r="BO428" i="5"/>
  <c r="BO427" i="5"/>
  <c r="BO425" i="5"/>
  <c r="BO424" i="5"/>
  <c r="BO423" i="5"/>
  <c r="BO422" i="5"/>
  <c r="BO421" i="5"/>
  <c r="BO420" i="5"/>
  <c r="BO419" i="5"/>
  <c r="BO418" i="5"/>
  <c r="BO417" i="5"/>
  <c r="BO416" i="5"/>
  <c r="BO415" i="5"/>
  <c r="BO414" i="5"/>
  <c r="BO413" i="5"/>
  <c r="BO412" i="5"/>
  <c r="BO411" i="5"/>
  <c r="BO410" i="5"/>
  <c r="BO409" i="5"/>
  <c r="BO408" i="5"/>
  <c r="BO407" i="5"/>
  <c r="BO406" i="5"/>
  <c r="BO405" i="5"/>
  <c r="BO404" i="5"/>
  <c r="BO403" i="5"/>
  <c r="BO402" i="5"/>
  <c r="BO401" i="5"/>
  <c r="BO400" i="5"/>
  <c r="BO399" i="5"/>
  <c r="BO398" i="5"/>
  <c r="BO397" i="5"/>
  <c r="BO396" i="5"/>
  <c r="BO395" i="5"/>
  <c r="BO394" i="5"/>
  <c r="BO393" i="5"/>
  <c r="BO392" i="5"/>
  <c r="BO391" i="5"/>
  <c r="BO390" i="5"/>
  <c r="BO389" i="5"/>
  <c r="BO388" i="5"/>
  <c r="BO387" i="5"/>
  <c r="BO386" i="5"/>
  <c r="BO385" i="5"/>
  <c r="BO384" i="5"/>
  <c r="BO383" i="5"/>
  <c r="BO382" i="5"/>
  <c r="BO381" i="5"/>
  <c r="BO380" i="5"/>
  <c r="BO379" i="5"/>
  <c r="BO378" i="5"/>
  <c r="BO377" i="5"/>
  <c r="BO376" i="5"/>
  <c r="BO375" i="5"/>
  <c r="BO374" i="5"/>
  <c r="BO373" i="5"/>
  <c r="BO372" i="5"/>
  <c r="BO371" i="5"/>
  <c r="BO370" i="5"/>
  <c r="BO369" i="5"/>
  <c r="BO368" i="5"/>
  <c r="BO367" i="5"/>
  <c r="BO366" i="5"/>
  <c r="BO365" i="5"/>
  <c r="BO364" i="5"/>
  <c r="BO363" i="5"/>
  <c r="BO362" i="5"/>
  <c r="BO361" i="5"/>
  <c r="BO360" i="5"/>
  <c r="BO359" i="5"/>
  <c r="BO358" i="5"/>
  <c r="BO357" i="5"/>
  <c r="BO356" i="5"/>
  <c r="BO355" i="5"/>
  <c r="BO354" i="5"/>
  <c r="BO353" i="5"/>
  <c r="BO352" i="5"/>
  <c r="BO351" i="5"/>
  <c r="BO350" i="5"/>
  <c r="BO349" i="5"/>
  <c r="BO348" i="5"/>
  <c r="BO347" i="5"/>
  <c r="BO346" i="5"/>
  <c r="BO345" i="5"/>
  <c r="BO344" i="5"/>
  <c r="BO343" i="5"/>
  <c r="BO342" i="5"/>
  <c r="BO341" i="5"/>
  <c r="BO340" i="5"/>
  <c r="BO339" i="5"/>
  <c r="BO338" i="5"/>
  <c r="BO337" i="5"/>
  <c r="BO336" i="5"/>
  <c r="BO335" i="5"/>
  <c r="BO334" i="5"/>
  <c r="BO333" i="5"/>
  <c r="BO332" i="5"/>
  <c r="BO331" i="5"/>
  <c r="BO330" i="5"/>
  <c r="BO329" i="5"/>
  <c r="BO328" i="5"/>
  <c r="BO327" i="5"/>
  <c r="BO326" i="5"/>
  <c r="BO325" i="5"/>
  <c r="BO324" i="5"/>
  <c r="BO323" i="5"/>
  <c r="BO322" i="5"/>
  <c r="BO321" i="5"/>
  <c r="BO320" i="5"/>
  <c r="BO319" i="5"/>
  <c r="BO318" i="5"/>
  <c r="BO317" i="5"/>
  <c r="BO316" i="5"/>
  <c r="BO315" i="5"/>
  <c r="BO314" i="5"/>
  <c r="BO313" i="5"/>
  <c r="BO312" i="5"/>
  <c r="BO311" i="5"/>
  <c r="BO309" i="5"/>
  <c r="BO308" i="5"/>
  <c r="BO307" i="5"/>
  <c r="BO306" i="5"/>
  <c r="BO305" i="5"/>
  <c r="BO304" i="5"/>
  <c r="BO303" i="5"/>
  <c r="BO302" i="5"/>
  <c r="BO301" i="5"/>
  <c r="BO300" i="5"/>
  <c r="BO299" i="5"/>
  <c r="BO298" i="5"/>
  <c r="BO297" i="5"/>
  <c r="BO294" i="5"/>
  <c r="BO293" i="5"/>
  <c r="BO292" i="5"/>
  <c r="BO291" i="5"/>
  <c r="BO290" i="5"/>
  <c r="BO289" i="5"/>
  <c r="BO288" i="5"/>
  <c r="BO287" i="5"/>
  <c r="BO286" i="5"/>
  <c r="BO285" i="5"/>
  <c r="BO284" i="5"/>
  <c r="BO283" i="5"/>
  <c r="BO282" i="5"/>
  <c r="BO281" i="5"/>
  <c r="BO280" i="5"/>
  <c r="BO279" i="5"/>
  <c r="BO278" i="5"/>
  <c r="BO277" i="5"/>
  <c r="BO276" i="5"/>
  <c r="BO275" i="5"/>
  <c r="BO274" i="5"/>
  <c r="BO273" i="5"/>
  <c r="BO272" i="5"/>
  <c r="BO271" i="5"/>
  <c r="BO270" i="5"/>
  <c r="BO269" i="5"/>
  <c r="BO268" i="5"/>
  <c r="BO267" i="5"/>
  <c r="BO266" i="5"/>
  <c r="BO265" i="5"/>
  <c r="BO264" i="5"/>
  <c r="BO263" i="5"/>
  <c r="BO262" i="5"/>
  <c r="BO261" i="5"/>
  <c r="BO260" i="5"/>
  <c r="BO259" i="5"/>
  <c r="BO258" i="5"/>
  <c r="BO257" i="5"/>
  <c r="BO256" i="5"/>
  <c r="BO255" i="5"/>
  <c r="BO254" i="5"/>
  <c r="BO253" i="5"/>
  <c r="BO252" i="5"/>
  <c r="BO251" i="5"/>
  <c r="BO250" i="5"/>
  <c r="BO249" i="5"/>
  <c r="BO248" i="5"/>
  <c r="BO247" i="5"/>
  <c r="BO246" i="5"/>
  <c r="BO245" i="5"/>
  <c r="BO244" i="5"/>
  <c r="BO243" i="5"/>
  <c r="BO242" i="5"/>
  <c r="BO241" i="5"/>
  <c r="BO240" i="5"/>
  <c r="BO239" i="5"/>
  <c r="BO238" i="5"/>
  <c r="BO237" i="5"/>
  <c r="BO236" i="5"/>
  <c r="BO235" i="5"/>
  <c r="BO234" i="5"/>
  <c r="BO233" i="5"/>
  <c r="BO232" i="5"/>
  <c r="BO231" i="5"/>
  <c r="BO230" i="5"/>
  <c r="BO229" i="5"/>
  <c r="BO228" i="5"/>
  <c r="BO227" i="5"/>
  <c r="BO226" i="5"/>
  <c r="BO225" i="5"/>
  <c r="BO224" i="5"/>
  <c r="BO223" i="5"/>
  <c r="BO222" i="5"/>
  <c r="BO221" i="5"/>
  <c r="BO220" i="5"/>
  <c r="BO218" i="5"/>
  <c r="BO217" i="5"/>
  <c r="BO216" i="5"/>
  <c r="BO215" i="5"/>
  <c r="BO214" i="5"/>
  <c r="BO213" i="5"/>
  <c r="BO212" i="5"/>
  <c r="BO211" i="5"/>
  <c r="BO210" i="5"/>
  <c r="BO209" i="5"/>
  <c r="BO208" i="5"/>
  <c r="BO207" i="5"/>
  <c r="BO206" i="5"/>
  <c r="BO205" i="5"/>
  <c r="BO204" i="5"/>
  <c r="BO203" i="5"/>
  <c r="BO202" i="5"/>
  <c r="BO201" i="5"/>
  <c r="BO200" i="5"/>
  <c r="BO199" i="5"/>
  <c r="BO198" i="5"/>
  <c r="BO197" i="5"/>
  <c r="BO196" i="5"/>
  <c r="BO195" i="5"/>
  <c r="BO194" i="5"/>
  <c r="BO193" i="5"/>
  <c r="BO192" i="5"/>
  <c r="BO191" i="5"/>
  <c r="BO190" i="5"/>
  <c r="BO189" i="5"/>
  <c r="BO188" i="5"/>
  <c r="BO187" i="5"/>
  <c r="BO186" i="5"/>
  <c r="BO185" i="5"/>
  <c r="BO184" i="5"/>
  <c r="BO183" i="5"/>
  <c r="BO182" i="5"/>
  <c r="BO181" i="5"/>
  <c r="BO180" i="5"/>
  <c r="BO179" i="5"/>
  <c r="BO178" i="5"/>
  <c r="BO177" i="5"/>
  <c r="BO176" i="5"/>
  <c r="BO175" i="5"/>
  <c r="BO174" i="5"/>
  <c r="BO173" i="5"/>
  <c r="BO172" i="5"/>
  <c r="BO171" i="5"/>
  <c r="BO170" i="5"/>
  <c r="BO169" i="5"/>
  <c r="BO168" i="5"/>
  <c r="BO167" i="5"/>
  <c r="BO166" i="5"/>
  <c r="BO165" i="5"/>
  <c r="BO164" i="5"/>
  <c r="BO163" i="5"/>
  <c r="BO162" i="5"/>
  <c r="BO161" i="5"/>
  <c r="BO160" i="5"/>
  <c r="BO159" i="5"/>
  <c r="BO158" i="5"/>
  <c r="BO157" i="5"/>
  <c r="BO156" i="5"/>
  <c r="BO155" i="5"/>
  <c r="BO154" i="5"/>
  <c r="BO153" i="5"/>
  <c r="BO152" i="5"/>
  <c r="BO151" i="5"/>
  <c r="BO150" i="5"/>
  <c r="BO149" i="5"/>
  <c r="BO148" i="5"/>
  <c r="BO147" i="5"/>
  <c r="BO146" i="5"/>
  <c r="BO145" i="5"/>
  <c r="BO144" i="5"/>
  <c r="BO143" i="5"/>
  <c r="BO142" i="5"/>
  <c r="BO141" i="5"/>
  <c r="BO140" i="5"/>
  <c r="BO139" i="5"/>
  <c r="BO138" i="5"/>
  <c r="BO137" i="5"/>
  <c r="BO136" i="5"/>
  <c r="BO135" i="5"/>
  <c r="BO134" i="5"/>
  <c r="BO133" i="5"/>
  <c r="BO132" i="5"/>
  <c r="BO131" i="5"/>
  <c r="BO130" i="5"/>
  <c r="BO129" i="5"/>
  <c r="BO128" i="5"/>
  <c r="BO127" i="5"/>
  <c r="BO126" i="5"/>
  <c r="BO125" i="5"/>
  <c r="BO124" i="5"/>
  <c r="BO123" i="5"/>
  <c r="BO122" i="5"/>
  <c r="BO121" i="5"/>
  <c r="BO120" i="5"/>
  <c r="BO119" i="5"/>
  <c r="BO118" i="5"/>
  <c r="BO117" i="5"/>
  <c r="BO116" i="5"/>
  <c r="BO115" i="5"/>
  <c r="BO114" i="5"/>
  <c r="BO113" i="5"/>
  <c r="BO112" i="5"/>
  <c r="BO111" i="5"/>
  <c r="BO110" i="5"/>
  <c r="BO109" i="5"/>
  <c r="BO108" i="5"/>
  <c r="BO107" i="5"/>
  <c r="BO106" i="5"/>
  <c r="BO105" i="5"/>
  <c r="BO104" i="5"/>
  <c r="BO103" i="5"/>
  <c r="BO102" i="5"/>
  <c r="BO101" i="5"/>
  <c r="BO100" i="5"/>
  <c r="BO99" i="5"/>
  <c r="BO98" i="5"/>
  <c r="BO97" i="5"/>
  <c r="BO96" i="5"/>
  <c r="BO95" i="5"/>
  <c r="BO94" i="5"/>
  <c r="BO93" i="5"/>
  <c r="BO92" i="5"/>
  <c r="BO91" i="5"/>
  <c r="BO90" i="5"/>
  <c r="BO89" i="5"/>
  <c r="BO88" i="5"/>
  <c r="BO87" i="5"/>
  <c r="BO86" i="5"/>
  <c r="BO85" i="5"/>
  <c r="BO84" i="5"/>
  <c r="BO83" i="5"/>
  <c r="BO82" i="5"/>
  <c r="BO81" i="5"/>
  <c r="BO80" i="5"/>
  <c r="BO79" i="5"/>
  <c r="BO78" i="5"/>
  <c r="BO77" i="5"/>
  <c r="BO76" i="5"/>
  <c r="BO75" i="5"/>
  <c r="BO74" i="5"/>
  <c r="BO73" i="5"/>
  <c r="BO72" i="5"/>
  <c r="BO71" i="5"/>
  <c r="BO70" i="5"/>
  <c r="BO69" i="5"/>
  <c r="BO68" i="5"/>
  <c r="BO67" i="5"/>
  <c r="BO66" i="5"/>
  <c r="BO65" i="5"/>
  <c r="BO64" i="5"/>
  <c r="BO63" i="5"/>
  <c r="BO62" i="5"/>
  <c r="BO61" i="5"/>
  <c r="BO60" i="5"/>
  <c r="BO59" i="5"/>
  <c r="BO58" i="5"/>
  <c r="BO57" i="5"/>
  <c r="BO56" i="5"/>
  <c r="BO55" i="5"/>
  <c r="BO54" i="5"/>
  <c r="BO53" i="5"/>
  <c r="BO52" i="5"/>
  <c r="BO51" i="5"/>
  <c r="BO50" i="5"/>
  <c r="BO49" i="5"/>
  <c r="BO48" i="5"/>
  <c r="BO47" i="5"/>
  <c r="BO46" i="5"/>
  <c r="BO45" i="5"/>
  <c r="BO44" i="5"/>
  <c r="BO43" i="5"/>
  <c r="BO42" i="5"/>
  <c r="BO41" i="5"/>
  <c r="BO40" i="5"/>
  <c r="BO39" i="5"/>
  <c r="BO38" i="5"/>
  <c r="BO37" i="5"/>
  <c r="BO36" i="5"/>
  <c r="BO35" i="5"/>
  <c r="BO34" i="5"/>
  <c r="BO33" i="5"/>
  <c r="BO32" i="5"/>
  <c r="BO31" i="5"/>
  <c r="BO30" i="5"/>
  <c r="BO29" i="5"/>
  <c r="BO28" i="5"/>
  <c r="BO27" i="5"/>
  <c r="BO26" i="5"/>
  <c r="BO25" i="5"/>
  <c r="BO24" i="5"/>
  <c r="BO23" i="5"/>
  <c r="BO22" i="5"/>
  <c r="BO21" i="5"/>
  <c r="BO20" i="5"/>
  <c r="BO19" i="5"/>
  <c r="BO18" i="5"/>
  <c r="BO17" i="5"/>
  <c r="BO16" i="5"/>
  <c r="BO15" i="5"/>
  <c r="BO14" i="5"/>
  <c r="BO13" i="5"/>
  <c r="BO12" i="5"/>
  <c r="BO11" i="5"/>
  <c r="BO10" i="5"/>
  <c r="BO9" i="5"/>
  <c r="BQ9" i="5"/>
  <c r="AC36" i="5" l="1"/>
  <c r="AC33" i="5"/>
  <c r="AC298" i="5"/>
  <c r="AC297" i="5"/>
  <c r="AV495" i="5"/>
  <c r="AM495" i="5"/>
  <c r="AV494" i="5"/>
  <c r="AM494" i="5"/>
  <c r="AV493" i="5"/>
  <c r="AM493" i="5"/>
  <c r="BJ492" i="5"/>
  <c r="BI492" i="5"/>
  <c r="BH492" i="5"/>
  <c r="BG492" i="5"/>
  <c r="BF492" i="5"/>
  <c r="BA492" i="5"/>
  <c r="AZ492" i="5"/>
  <c r="AY492" i="5"/>
  <c r="AX492" i="5"/>
  <c r="AW492" i="5"/>
  <c r="AV492" i="5"/>
  <c r="AM492" i="5"/>
  <c r="BJ491" i="5"/>
  <c r="BI491" i="5"/>
  <c r="BH491" i="5"/>
  <c r="BG491" i="5"/>
  <c r="BF491" i="5"/>
  <c r="BA491" i="5"/>
  <c r="AZ491" i="5"/>
  <c r="AW491" i="5"/>
  <c r="AV491" i="5"/>
  <c r="AM491" i="5"/>
  <c r="U491" i="5"/>
  <c r="AY491" i="5" s="1"/>
  <c r="S491" i="5"/>
  <c r="AX491" i="5" s="1"/>
  <c r="BJ490" i="5"/>
  <c r="BI490" i="5"/>
  <c r="BH490" i="5"/>
  <c r="BG490" i="5"/>
  <c r="BF490" i="5"/>
  <c r="BA490" i="5"/>
  <c r="AZ490" i="5"/>
  <c r="AY490" i="5"/>
  <c r="AX490" i="5"/>
  <c r="AW490" i="5"/>
  <c r="AV490" i="5"/>
  <c r="AM490" i="5"/>
  <c r="BJ489" i="5"/>
  <c r="BI489" i="5"/>
  <c r="BH489" i="5"/>
  <c r="BG489" i="5"/>
  <c r="BF489" i="5"/>
  <c r="BA489" i="5"/>
  <c r="AZ489" i="5"/>
  <c r="AY489" i="5"/>
  <c r="AX489" i="5"/>
  <c r="AW489" i="5"/>
  <c r="AV489" i="5"/>
  <c r="AM489" i="5"/>
  <c r="BJ488" i="5"/>
  <c r="BI488" i="5"/>
  <c r="BH488" i="5"/>
  <c r="BG488" i="5"/>
  <c r="BF488" i="5"/>
  <c r="BA488" i="5"/>
  <c r="AZ488" i="5"/>
  <c r="AY488" i="5"/>
  <c r="AX488" i="5"/>
  <c r="AW488" i="5"/>
  <c r="AV488" i="5"/>
  <c r="AM488" i="5"/>
  <c r="BJ487" i="5"/>
  <c r="BI487" i="5"/>
  <c r="BH487" i="5"/>
  <c r="BG487" i="5"/>
  <c r="BF487" i="5"/>
  <c r="BA487" i="5"/>
  <c r="AZ487" i="5"/>
  <c r="AY487" i="5"/>
  <c r="AX487" i="5"/>
  <c r="AW487" i="5"/>
  <c r="AV487" i="5"/>
  <c r="AM487" i="5"/>
  <c r="BJ486" i="5"/>
  <c r="BI486" i="5"/>
  <c r="BH486" i="5"/>
  <c r="BG486" i="5"/>
  <c r="BF486" i="5"/>
  <c r="BA486" i="5"/>
  <c r="AZ486" i="5"/>
  <c r="AY486" i="5"/>
  <c r="AX486" i="5"/>
  <c r="AW486" i="5"/>
  <c r="AV486" i="5"/>
  <c r="AM486" i="5"/>
  <c r="BW485" i="5"/>
  <c r="BJ485" i="5"/>
  <c r="BI485" i="5"/>
  <c r="BH485" i="5"/>
  <c r="BG485" i="5"/>
  <c r="BF485" i="5"/>
  <c r="BA485" i="5"/>
  <c r="AZ485" i="5"/>
  <c r="AY485" i="5"/>
  <c r="AX485" i="5"/>
  <c r="AW485" i="5"/>
  <c r="AV485" i="5"/>
  <c r="AU485" i="5"/>
  <c r="AT485" i="5"/>
  <c r="AS485" i="5"/>
  <c r="AR485" i="5"/>
  <c r="AI485" i="5"/>
  <c r="AH485" i="5"/>
  <c r="AE485" i="5"/>
  <c r="B485" i="5"/>
  <c r="BW484" i="5"/>
  <c r="BJ484" i="5"/>
  <c r="BI484" i="5"/>
  <c r="BH484" i="5"/>
  <c r="BG484" i="5"/>
  <c r="BF484" i="5"/>
  <c r="BA484" i="5"/>
  <c r="AZ484" i="5"/>
  <c r="AY484" i="5"/>
  <c r="AX484" i="5"/>
  <c r="AW484" i="5"/>
  <c r="AV484" i="5"/>
  <c r="AU484" i="5"/>
  <c r="AT484" i="5"/>
  <c r="AS484" i="5"/>
  <c r="AR484" i="5"/>
  <c r="AI484" i="5"/>
  <c r="AH484" i="5"/>
  <c r="AE484" i="5"/>
  <c r="B484" i="5"/>
  <c r="BW483" i="5"/>
  <c r="BJ483" i="5"/>
  <c r="BI483" i="5"/>
  <c r="BH483" i="5"/>
  <c r="BG483" i="5"/>
  <c r="BF483" i="5"/>
  <c r="BA483" i="5"/>
  <c r="AZ483" i="5"/>
  <c r="AY483" i="5"/>
  <c r="AX483" i="5"/>
  <c r="AW483" i="5"/>
  <c r="AV483" i="5"/>
  <c r="AU483" i="5"/>
  <c r="AT483" i="5"/>
  <c r="AS483" i="5"/>
  <c r="AR483" i="5"/>
  <c r="AI483" i="5"/>
  <c r="AH483" i="5"/>
  <c r="AE483" i="5"/>
  <c r="B483" i="5"/>
  <c r="BX482" i="5"/>
  <c r="BW482" i="5"/>
  <c r="BJ482" i="5"/>
  <c r="BI482" i="5"/>
  <c r="BH482" i="5"/>
  <c r="BG482" i="5"/>
  <c r="BF482" i="5"/>
  <c r="BA482" i="5"/>
  <c r="AZ482" i="5"/>
  <c r="AY482" i="5"/>
  <c r="AX482" i="5"/>
  <c r="AW482" i="5"/>
  <c r="AV482" i="5"/>
  <c r="AU482" i="5"/>
  <c r="AT482" i="5"/>
  <c r="AS482" i="5"/>
  <c r="AR482" i="5"/>
  <c r="AO482" i="5"/>
  <c r="AP482" i="5" s="1"/>
  <c r="AL482" i="5"/>
  <c r="AN482" i="5" s="1"/>
  <c r="AJ482" i="5"/>
  <c r="AK482" i="5" s="1"/>
  <c r="AI482" i="5"/>
  <c r="AH482" i="5"/>
  <c r="AE482" i="5"/>
  <c r="Z482" i="5"/>
  <c r="W482" i="5"/>
  <c r="B482" i="5"/>
  <c r="BX481" i="5"/>
  <c r="BW481" i="5"/>
  <c r="BJ481" i="5"/>
  <c r="BI481" i="5"/>
  <c r="BH481" i="5"/>
  <c r="BG481" i="5"/>
  <c r="BF481" i="5"/>
  <c r="BA481" i="5"/>
  <c r="AZ481" i="5"/>
  <c r="AY481" i="5"/>
  <c r="AX481" i="5"/>
  <c r="AW481" i="5"/>
  <c r="AV481" i="5"/>
  <c r="AU481" i="5"/>
  <c r="AT481" i="5"/>
  <c r="AS481" i="5"/>
  <c r="AR481" i="5"/>
  <c r="AO481" i="5"/>
  <c r="AP481" i="5" s="1"/>
  <c r="AL481" i="5"/>
  <c r="AJ481" i="5"/>
  <c r="AK481" i="5" s="1"/>
  <c r="AI481" i="5"/>
  <c r="AH481" i="5"/>
  <c r="AE481" i="5"/>
  <c r="Z481" i="5"/>
  <c r="W481" i="5"/>
  <c r="B481" i="5"/>
  <c r="BX480" i="5"/>
  <c r="BI480" i="5"/>
  <c r="BH480" i="5"/>
  <c r="BG480" i="5"/>
  <c r="BF480" i="5"/>
  <c r="BA480" i="5"/>
  <c r="AZ480" i="5"/>
  <c r="AY480" i="5"/>
  <c r="AX480" i="5"/>
  <c r="AW480" i="5"/>
  <c r="AT480" i="5"/>
  <c r="AS480" i="5"/>
  <c r="AR480" i="5"/>
  <c r="AO480" i="5"/>
  <c r="AP480" i="5" s="1"/>
  <c r="AL480" i="5"/>
  <c r="AN480" i="5" s="1"/>
  <c r="AJ480" i="5"/>
  <c r="AK480" i="5" s="1"/>
  <c r="AI480" i="5"/>
  <c r="AH480" i="5"/>
  <c r="AC480" i="5"/>
  <c r="BJ480" i="5" s="1"/>
  <c r="Z480" i="5"/>
  <c r="W480" i="5"/>
  <c r="B480" i="5"/>
  <c r="BX479" i="5"/>
  <c r="BW479" i="5"/>
  <c r="BJ479" i="5"/>
  <c r="BI479" i="5"/>
  <c r="BH479" i="5"/>
  <c r="BG479" i="5"/>
  <c r="BF479" i="5"/>
  <c r="BA479" i="5"/>
  <c r="AZ479" i="5"/>
  <c r="AY479" i="5"/>
  <c r="AX479" i="5"/>
  <c r="AW479" i="5"/>
  <c r="AV479" i="5"/>
  <c r="AU479" i="5"/>
  <c r="AT479" i="5"/>
  <c r="AS479" i="5"/>
  <c r="AR479" i="5"/>
  <c r="AO479" i="5"/>
  <c r="AP479" i="5" s="1"/>
  <c r="AL479" i="5"/>
  <c r="AJ479" i="5"/>
  <c r="AK479" i="5" s="1"/>
  <c r="AI479" i="5"/>
  <c r="AH479" i="5"/>
  <c r="AE479" i="5"/>
  <c r="Z479" i="5"/>
  <c r="W479" i="5"/>
  <c r="B479" i="5"/>
  <c r="BX478" i="5"/>
  <c r="BW478" i="5"/>
  <c r="BJ478" i="5"/>
  <c r="BI478" i="5"/>
  <c r="BH478" i="5"/>
  <c r="BG478" i="5"/>
  <c r="BF478" i="5"/>
  <c r="BA478" i="5"/>
  <c r="AZ478" i="5"/>
  <c r="AY478" i="5"/>
  <c r="AX478" i="5"/>
  <c r="AW478" i="5"/>
  <c r="AV478" i="5"/>
  <c r="AU478" i="5"/>
  <c r="AT478" i="5"/>
  <c r="AS478" i="5"/>
  <c r="AR478" i="5"/>
  <c r="AO478" i="5"/>
  <c r="AP478" i="5" s="1"/>
  <c r="AL478" i="5"/>
  <c r="AJ478" i="5"/>
  <c r="AK478" i="5" s="1"/>
  <c r="AI478" i="5"/>
  <c r="AH478" i="5"/>
  <c r="AE478" i="5"/>
  <c r="Z478" i="5"/>
  <c r="W478" i="5"/>
  <c r="B478" i="5"/>
  <c r="BX477" i="5"/>
  <c r="BW477" i="5"/>
  <c r="BJ477" i="5"/>
  <c r="BI477" i="5"/>
  <c r="BH477" i="5"/>
  <c r="BG477" i="5"/>
  <c r="BF477" i="5"/>
  <c r="BA477" i="5"/>
  <c r="AZ477" i="5"/>
  <c r="AY477" i="5"/>
  <c r="AX477" i="5"/>
  <c r="AW477" i="5"/>
  <c r="AV477" i="5"/>
  <c r="AU477" i="5"/>
  <c r="AT477" i="5"/>
  <c r="AS477" i="5"/>
  <c r="AR477" i="5"/>
  <c r="AO477" i="5"/>
  <c r="AP477" i="5" s="1"/>
  <c r="AL477" i="5"/>
  <c r="AN477" i="5" s="1"/>
  <c r="AJ477" i="5"/>
  <c r="AK477" i="5" s="1"/>
  <c r="AI477" i="5"/>
  <c r="AH477" i="5"/>
  <c r="AE477" i="5"/>
  <c r="Z477" i="5"/>
  <c r="W477" i="5"/>
  <c r="B477" i="5"/>
  <c r="BX476" i="5"/>
  <c r="BW476" i="5"/>
  <c r="BJ476" i="5"/>
  <c r="BI476" i="5"/>
  <c r="BH476" i="5"/>
  <c r="BG476" i="5"/>
  <c r="BF476" i="5"/>
  <c r="BA476" i="5"/>
  <c r="AZ476" i="5"/>
  <c r="AY476" i="5"/>
  <c r="AX476" i="5"/>
  <c r="AW476" i="5"/>
  <c r="AV476" i="5"/>
  <c r="AU476" i="5"/>
  <c r="AT476" i="5"/>
  <c r="AS476" i="5"/>
  <c r="AR476" i="5"/>
  <c r="AO476" i="5"/>
  <c r="AP476" i="5" s="1"/>
  <c r="AL476" i="5"/>
  <c r="AN476" i="5" s="1"/>
  <c r="AJ476" i="5"/>
  <c r="AK476" i="5" s="1"/>
  <c r="AI476" i="5"/>
  <c r="AH476" i="5"/>
  <c r="AE476" i="5"/>
  <c r="Z476" i="5"/>
  <c r="W476" i="5"/>
  <c r="B476" i="5"/>
  <c r="BX475" i="5"/>
  <c r="BW475" i="5"/>
  <c r="BJ475" i="5"/>
  <c r="BI475" i="5"/>
  <c r="BH475" i="5"/>
  <c r="BG475" i="5"/>
  <c r="BF475" i="5"/>
  <c r="BA475" i="5"/>
  <c r="AZ475" i="5"/>
  <c r="AY475" i="5"/>
  <c r="AX475" i="5"/>
  <c r="AW475" i="5"/>
  <c r="AV475" i="5"/>
  <c r="AU475" i="5"/>
  <c r="AT475" i="5"/>
  <c r="AS475" i="5"/>
  <c r="AR475" i="5"/>
  <c r="AO475" i="5"/>
  <c r="AP475" i="5" s="1"/>
  <c r="AL475" i="5"/>
  <c r="AN475" i="5" s="1"/>
  <c r="AJ475" i="5"/>
  <c r="AK475" i="5" s="1"/>
  <c r="AI475" i="5"/>
  <c r="AH475" i="5"/>
  <c r="AE475" i="5"/>
  <c r="Z475" i="5"/>
  <c r="W475" i="5"/>
  <c r="B475" i="5"/>
  <c r="BX474" i="5"/>
  <c r="BI474" i="5"/>
  <c r="BH474" i="5"/>
  <c r="BG474" i="5"/>
  <c r="BF474" i="5"/>
  <c r="BA474" i="5"/>
  <c r="AZ474" i="5"/>
  <c r="AY474" i="5"/>
  <c r="AX474" i="5"/>
  <c r="AW474" i="5"/>
  <c r="AT474" i="5"/>
  <c r="AS474" i="5"/>
  <c r="AR474" i="5"/>
  <c r="AO474" i="5"/>
  <c r="AP474" i="5" s="1"/>
  <c r="AL474" i="5"/>
  <c r="AN474" i="5" s="1"/>
  <c r="AJ474" i="5"/>
  <c r="AK474" i="5" s="1"/>
  <c r="AI474" i="5"/>
  <c r="AH474" i="5"/>
  <c r="AC474" i="5"/>
  <c r="Z474" i="5"/>
  <c r="W474" i="5"/>
  <c r="B474" i="5"/>
  <c r="BX473" i="5"/>
  <c r="BW473" i="5"/>
  <c r="BJ473" i="5"/>
  <c r="BI473" i="5"/>
  <c r="BH473" i="5"/>
  <c r="BG473" i="5"/>
  <c r="BF473" i="5"/>
  <c r="BA473" i="5"/>
  <c r="AZ473" i="5"/>
  <c r="AY473" i="5"/>
  <c r="AX473" i="5"/>
  <c r="AW473" i="5"/>
  <c r="AV473" i="5"/>
  <c r="AU473" i="5"/>
  <c r="AT473" i="5"/>
  <c r="AS473" i="5"/>
  <c r="AR473" i="5"/>
  <c r="AO473" i="5"/>
  <c r="AP473" i="5" s="1"/>
  <c r="AL473" i="5"/>
  <c r="AN473" i="5" s="1"/>
  <c r="AJ473" i="5"/>
  <c r="AK473" i="5" s="1"/>
  <c r="AI473" i="5"/>
  <c r="AH473" i="5"/>
  <c r="AE473" i="5"/>
  <c r="Z473" i="5"/>
  <c r="W473" i="5"/>
  <c r="B473" i="5"/>
  <c r="BX472" i="5"/>
  <c r="BW472" i="5"/>
  <c r="BJ472" i="5"/>
  <c r="BI472" i="5"/>
  <c r="BH472" i="5"/>
  <c r="BG472" i="5"/>
  <c r="BF472" i="5"/>
  <c r="BA472" i="5"/>
  <c r="AZ472" i="5"/>
  <c r="AY472" i="5"/>
  <c r="AX472" i="5"/>
  <c r="AW472" i="5"/>
  <c r="AV472" i="5"/>
  <c r="AU472" i="5"/>
  <c r="AT472" i="5"/>
  <c r="AS472" i="5"/>
  <c r="AR472" i="5"/>
  <c r="AO472" i="5"/>
  <c r="AP472" i="5" s="1"/>
  <c r="AL472" i="5"/>
  <c r="AN472" i="5" s="1"/>
  <c r="AJ472" i="5"/>
  <c r="AK472" i="5" s="1"/>
  <c r="AI472" i="5"/>
  <c r="AH472" i="5"/>
  <c r="AE472" i="5"/>
  <c r="Z472" i="5"/>
  <c r="W472" i="5"/>
  <c r="B472" i="5"/>
  <c r="BX471" i="5"/>
  <c r="BW471" i="5"/>
  <c r="BJ471" i="5"/>
  <c r="BI471" i="5"/>
  <c r="BH471" i="5"/>
  <c r="BG471" i="5"/>
  <c r="BF471" i="5"/>
  <c r="BA471" i="5"/>
  <c r="AZ471" i="5"/>
  <c r="AY471" i="5"/>
  <c r="AX471" i="5"/>
  <c r="AW471" i="5"/>
  <c r="AV471" i="5"/>
  <c r="AU471" i="5"/>
  <c r="AT471" i="5"/>
  <c r="AS471" i="5"/>
  <c r="AR471" i="5"/>
  <c r="AO471" i="5"/>
  <c r="AP471" i="5" s="1"/>
  <c r="AL471" i="5"/>
  <c r="AN471" i="5" s="1"/>
  <c r="AJ471" i="5"/>
  <c r="AK471" i="5" s="1"/>
  <c r="AI471" i="5"/>
  <c r="AH471" i="5"/>
  <c r="AE471" i="5"/>
  <c r="Z471" i="5"/>
  <c r="W471" i="5"/>
  <c r="B471" i="5"/>
  <c r="BX470" i="5"/>
  <c r="BW470" i="5"/>
  <c r="BJ470" i="5"/>
  <c r="BI470" i="5"/>
  <c r="BH470" i="5"/>
  <c r="BG470" i="5"/>
  <c r="BF470" i="5"/>
  <c r="BA470" i="5"/>
  <c r="AZ470" i="5"/>
  <c r="AY470" i="5"/>
  <c r="AX470" i="5"/>
  <c r="AW470" i="5"/>
  <c r="AV470" i="5"/>
  <c r="AU470" i="5"/>
  <c r="AT470" i="5"/>
  <c r="AS470" i="5"/>
  <c r="AR470" i="5"/>
  <c r="AO470" i="5"/>
  <c r="AP470" i="5" s="1"/>
  <c r="AL470" i="5"/>
  <c r="AN470" i="5" s="1"/>
  <c r="AJ470" i="5"/>
  <c r="AK470" i="5" s="1"/>
  <c r="AI470" i="5"/>
  <c r="AH470" i="5"/>
  <c r="AE470" i="5"/>
  <c r="Z470" i="5"/>
  <c r="W470" i="5"/>
  <c r="B470" i="5"/>
  <c r="BJ469" i="5"/>
  <c r="BI469" i="5"/>
  <c r="BH469" i="5"/>
  <c r="BG469" i="5"/>
  <c r="BF469" i="5"/>
  <c r="BA469" i="5"/>
  <c r="AZ469" i="5"/>
  <c r="AY469" i="5"/>
  <c r="AX469" i="5"/>
  <c r="AW469" i="5"/>
  <c r="AV469" i="5"/>
  <c r="AU469" i="5"/>
  <c r="AT469" i="5"/>
  <c r="AS469" i="5"/>
  <c r="AR469" i="5"/>
  <c r="AM469" i="5"/>
  <c r="AI469" i="5"/>
  <c r="B469" i="5"/>
  <c r="BX468" i="5"/>
  <c r="BW468" i="5"/>
  <c r="BJ468" i="5"/>
  <c r="BI468" i="5"/>
  <c r="BH468" i="5"/>
  <c r="BG468" i="5"/>
  <c r="BF468" i="5"/>
  <c r="BA468" i="5"/>
  <c r="AZ468" i="5"/>
  <c r="AY468" i="5"/>
  <c r="AX468" i="5"/>
  <c r="AW468" i="5"/>
  <c r="AV468" i="5"/>
  <c r="AU468" i="5"/>
  <c r="AT468" i="5"/>
  <c r="AS468" i="5"/>
  <c r="AR468" i="5"/>
  <c r="AO468" i="5"/>
  <c r="AP468" i="5" s="1"/>
  <c r="AL468" i="5"/>
  <c r="AN468" i="5" s="1"/>
  <c r="AJ468" i="5"/>
  <c r="AK468" i="5" s="1"/>
  <c r="AI468" i="5"/>
  <c r="AH468" i="5"/>
  <c r="AE468" i="5"/>
  <c r="Z468" i="5"/>
  <c r="W468" i="5"/>
  <c r="B468" i="5"/>
  <c r="BX467" i="5"/>
  <c r="BW467" i="5"/>
  <c r="BJ467" i="5"/>
  <c r="BI467" i="5"/>
  <c r="BH467" i="5"/>
  <c r="BG467" i="5"/>
  <c r="BF467" i="5"/>
  <c r="BA467" i="5"/>
  <c r="AZ467" i="5"/>
  <c r="AY467" i="5"/>
  <c r="AX467" i="5"/>
  <c r="AW467" i="5"/>
  <c r="AV467" i="5"/>
  <c r="AU467" i="5"/>
  <c r="AT467" i="5"/>
  <c r="AS467" i="5"/>
  <c r="AR467" i="5"/>
  <c r="AO467" i="5"/>
  <c r="AP467" i="5" s="1"/>
  <c r="AL467" i="5"/>
  <c r="AN467" i="5" s="1"/>
  <c r="AJ467" i="5"/>
  <c r="AK467" i="5" s="1"/>
  <c r="AI467" i="5"/>
  <c r="AH467" i="5"/>
  <c r="AE467" i="5"/>
  <c r="Z467" i="5"/>
  <c r="W467" i="5"/>
  <c r="B467" i="5"/>
  <c r="BX466" i="5"/>
  <c r="BW466" i="5"/>
  <c r="BJ466" i="5"/>
  <c r="BI466" i="5"/>
  <c r="BH466" i="5"/>
  <c r="BG466" i="5"/>
  <c r="BF466" i="5"/>
  <c r="BA466" i="5"/>
  <c r="AZ466" i="5"/>
  <c r="AY466" i="5"/>
  <c r="AX466" i="5"/>
  <c r="AW466" i="5"/>
  <c r="AV466" i="5"/>
  <c r="AU466" i="5"/>
  <c r="AT466" i="5"/>
  <c r="AS466" i="5"/>
  <c r="AR466" i="5"/>
  <c r="AO466" i="5"/>
  <c r="AP466" i="5" s="1"/>
  <c r="AL466" i="5"/>
  <c r="AJ466" i="5"/>
  <c r="AK466" i="5" s="1"/>
  <c r="AI466" i="5"/>
  <c r="AH466" i="5"/>
  <c r="AE466" i="5"/>
  <c r="Z466" i="5"/>
  <c r="W466" i="5"/>
  <c r="B466" i="5"/>
  <c r="BX465" i="5"/>
  <c r="BW465" i="5"/>
  <c r="BJ465" i="5"/>
  <c r="BI465" i="5"/>
  <c r="BH465" i="5"/>
  <c r="BG465" i="5"/>
  <c r="BF465" i="5"/>
  <c r="BA465" i="5"/>
  <c r="AZ465" i="5"/>
  <c r="AY465" i="5"/>
  <c r="AX465" i="5"/>
  <c r="AW465" i="5"/>
  <c r="AV465" i="5"/>
  <c r="AU465" i="5"/>
  <c r="AT465" i="5"/>
  <c r="AS465" i="5"/>
  <c r="AR465" i="5"/>
  <c r="AO465" i="5"/>
  <c r="AP465" i="5" s="1"/>
  <c r="AL465" i="5"/>
  <c r="AN465" i="5" s="1"/>
  <c r="AJ465" i="5"/>
  <c r="AK465" i="5" s="1"/>
  <c r="AI465" i="5"/>
  <c r="AH465" i="5"/>
  <c r="AE465" i="5"/>
  <c r="Z465" i="5"/>
  <c r="W465" i="5"/>
  <c r="B465" i="5"/>
  <c r="BX464" i="5"/>
  <c r="BW464" i="5"/>
  <c r="BJ464" i="5"/>
  <c r="BI464" i="5"/>
  <c r="BH464" i="5"/>
  <c r="BG464" i="5"/>
  <c r="BF464" i="5"/>
  <c r="BA464" i="5"/>
  <c r="AZ464" i="5"/>
  <c r="AY464" i="5"/>
  <c r="AX464" i="5"/>
  <c r="AW464" i="5"/>
  <c r="AV464" i="5"/>
  <c r="AU464" i="5"/>
  <c r="AT464" i="5"/>
  <c r="AS464" i="5"/>
  <c r="AR464" i="5"/>
  <c r="AO464" i="5"/>
  <c r="AP464" i="5" s="1"/>
  <c r="AL464" i="5"/>
  <c r="AN464" i="5" s="1"/>
  <c r="AJ464" i="5"/>
  <c r="AK464" i="5" s="1"/>
  <c r="AI464" i="5"/>
  <c r="AH464" i="5"/>
  <c r="AE464" i="5"/>
  <c r="Z464" i="5"/>
  <c r="W464" i="5"/>
  <c r="B464" i="5"/>
  <c r="BX463" i="5"/>
  <c r="BW463" i="5"/>
  <c r="BJ463" i="5"/>
  <c r="BI463" i="5"/>
  <c r="BH463" i="5"/>
  <c r="BG463" i="5"/>
  <c r="BF463" i="5"/>
  <c r="BA463" i="5"/>
  <c r="AZ463" i="5"/>
  <c r="AY463" i="5"/>
  <c r="AX463" i="5"/>
  <c r="AW463" i="5"/>
  <c r="AV463" i="5"/>
  <c r="AU463" i="5"/>
  <c r="AT463" i="5"/>
  <c r="AS463" i="5"/>
  <c r="AR463" i="5"/>
  <c r="AO463" i="5"/>
  <c r="AP463" i="5" s="1"/>
  <c r="AL463" i="5"/>
  <c r="AN463" i="5" s="1"/>
  <c r="AJ463" i="5"/>
  <c r="AK463" i="5" s="1"/>
  <c r="AI463" i="5"/>
  <c r="AH463" i="5"/>
  <c r="AE463" i="5"/>
  <c r="Z463" i="5"/>
  <c r="W463" i="5"/>
  <c r="B463" i="5"/>
  <c r="BX462" i="5"/>
  <c r="BW462" i="5"/>
  <c r="BJ462" i="5"/>
  <c r="BI462" i="5"/>
  <c r="BH462" i="5"/>
  <c r="BG462" i="5"/>
  <c r="BF462" i="5"/>
  <c r="BA462" i="5"/>
  <c r="AZ462" i="5"/>
  <c r="AY462" i="5"/>
  <c r="AX462" i="5"/>
  <c r="AW462" i="5"/>
  <c r="AV462" i="5"/>
  <c r="AU462" i="5"/>
  <c r="AT462" i="5"/>
  <c r="AS462" i="5"/>
  <c r="AR462" i="5"/>
  <c r="AO462" i="5"/>
  <c r="AP462" i="5" s="1"/>
  <c r="AL462" i="5"/>
  <c r="AN462" i="5" s="1"/>
  <c r="AJ462" i="5"/>
  <c r="AK462" i="5" s="1"/>
  <c r="AI462" i="5"/>
  <c r="AH462" i="5"/>
  <c r="AE462" i="5"/>
  <c r="Z462" i="5"/>
  <c r="W462" i="5"/>
  <c r="B462" i="5"/>
  <c r="BX461" i="5"/>
  <c r="BW461" i="5"/>
  <c r="BJ461" i="5"/>
  <c r="BI461" i="5"/>
  <c r="BH461" i="5"/>
  <c r="BG461" i="5"/>
  <c r="BF461" i="5"/>
  <c r="BA461" i="5"/>
  <c r="AZ461" i="5"/>
  <c r="AY461" i="5"/>
  <c r="AX461" i="5"/>
  <c r="AW461" i="5"/>
  <c r="AV461" i="5"/>
  <c r="AU461" i="5"/>
  <c r="AT461" i="5"/>
  <c r="AS461" i="5"/>
  <c r="AR461" i="5"/>
  <c r="AO461" i="5"/>
  <c r="AP461" i="5" s="1"/>
  <c r="AL461" i="5"/>
  <c r="AN461" i="5" s="1"/>
  <c r="AJ461" i="5"/>
  <c r="AK461" i="5" s="1"/>
  <c r="AI461" i="5"/>
  <c r="AH461" i="5"/>
  <c r="AE461" i="5"/>
  <c r="Z461" i="5"/>
  <c r="W461" i="5"/>
  <c r="B461" i="5"/>
  <c r="BX460" i="5"/>
  <c r="BW460" i="5"/>
  <c r="BJ460" i="5"/>
  <c r="BI460" i="5"/>
  <c r="BH460" i="5"/>
  <c r="BG460" i="5"/>
  <c r="BF460" i="5"/>
  <c r="BA460" i="5"/>
  <c r="AZ460" i="5"/>
  <c r="AY460" i="5"/>
  <c r="AX460" i="5"/>
  <c r="AW460" i="5"/>
  <c r="AV460" i="5"/>
  <c r="AU460" i="5"/>
  <c r="AT460" i="5"/>
  <c r="AS460" i="5"/>
  <c r="AR460" i="5"/>
  <c r="AO460" i="5"/>
  <c r="AP460" i="5" s="1"/>
  <c r="AL460" i="5"/>
  <c r="AJ460" i="5"/>
  <c r="AK460" i="5" s="1"/>
  <c r="AI460" i="5"/>
  <c r="AH460" i="5"/>
  <c r="AE460" i="5"/>
  <c r="Z460" i="5"/>
  <c r="W460" i="5"/>
  <c r="B460" i="5"/>
  <c r="BX459" i="5"/>
  <c r="BW459" i="5"/>
  <c r="BJ459" i="5"/>
  <c r="BI459" i="5"/>
  <c r="BH459" i="5"/>
  <c r="BG459" i="5"/>
  <c r="BF459" i="5"/>
  <c r="BA459" i="5"/>
  <c r="AZ459" i="5"/>
  <c r="AY459" i="5"/>
  <c r="AX459" i="5"/>
  <c r="AW459" i="5"/>
  <c r="AV459" i="5"/>
  <c r="AU459" i="5"/>
  <c r="AT459" i="5"/>
  <c r="AS459" i="5"/>
  <c r="AR459" i="5"/>
  <c r="AO459" i="5"/>
  <c r="AP459" i="5" s="1"/>
  <c r="AL459" i="5"/>
  <c r="AN459" i="5" s="1"/>
  <c r="AJ459" i="5"/>
  <c r="AK459" i="5" s="1"/>
  <c r="AI459" i="5"/>
  <c r="AH459" i="5"/>
  <c r="AE459" i="5"/>
  <c r="Z459" i="5"/>
  <c r="W459" i="5"/>
  <c r="B459" i="5"/>
  <c r="BX458" i="5"/>
  <c r="BW458" i="5"/>
  <c r="BJ458" i="5"/>
  <c r="BI458" i="5"/>
  <c r="BH458" i="5"/>
  <c r="BG458" i="5"/>
  <c r="BF458" i="5"/>
  <c r="BA458" i="5"/>
  <c r="AZ458" i="5"/>
  <c r="AY458" i="5"/>
  <c r="AX458" i="5"/>
  <c r="AW458" i="5"/>
  <c r="AV458" i="5"/>
  <c r="AU458" i="5"/>
  <c r="AT458" i="5"/>
  <c r="AS458" i="5"/>
  <c r="AR458" i="5"/>
  <c r="AO458" i="5"/>
  <c r="AP458" i="5" s="1"/>
  <c r="AL458" i="5"/>
  <c r="AN458" i="5" s="1"/>
  <c r="AJ458" i="5"/>
  <c r="AK458" i="5" s="1"/>
  <c r="AI458" i="5"/>
  <c r="AH458" i="5"/>
  <c r="AE458" i="5"/>
  <c r="Z458" i="5"/>
  <c r="W458" i="5"/>
  <c r="B458" i="5"/>
  <c r="BX457" i="5"/>
  <c r="BW457" i="5"/>
  <c r="BJ457" i="5"/>
  <c r="BI457" i="5"/>
  <c r="BH457" i="5"/>
  <c r="BG457" i="5"/>
  <c r="BF457" i="5"/>
  <c r="BA457" i="5"/>
  <c r="AZ457" i="5"/>
  <c r="AY457" i="5"/>
  <c r="AX457" i="5"/>
  <c r="AW457" i="5"/>
  <c r="AV457" i="5"/>
  <c r="AU457" i="5"/>
  <c r="AT457" i="5"/>
  <c r="AS457" i="5"/>
  <c r="AR457" i="5"/>
  <c r="AO457" i="5"/>
  <c r="AP457" i="5" s="1"/>
  <c r="AL457" i="5"/>
  <c r="AN457" i="5" s="1"/>
  <c r="AJ457" i="5"/>
  <c r="AK457" i="5" s="1"/>
  <c r="AI457" i="5"/>
  <c r="AH457" i="5"/>
  <c r="AE457" i="5"/>
  <c r="Z457" i="5"/>
  <c r="W457" i="5"/>
  <c r="B457" i="5"/>
  <c r="BX456" i="5"/>
  <c r="BW456" i="5"/>
  <c r="BJ456" i="5"/>
  <c r="BI456" i="5"/>
  <c r="BH456" i="5"/>
  <c r="BG456" i="5"/>
  <c r="BF456" i="5"/>
  <c r="BA456" i="5"/>
  <c r="AZ456" i="5"/>
  <c r="AY456" i="5"/>
  <c r="AX456" i="5"/>
  <c r="AW456" i="5"/>
  <c r="AV456" i="5"/>
  <c r="AU456" i="5"/>
  <c r="AT456" i="5"/>
  <c r="AS456" i="5"/>
  <c r="AR456" i="5"/>
  <c r="AO456" i="5"/>
  <c r="AP456" i="5" s="1"/>
  <c r="AL456" i="5"/>
  <c r="AN456" i="5" s="1"/>
  <c r="AJ456" i="5"/>
  <c r="AK456" i="5" s="1"/>
  <c r="AI456" i="5"/>
  <c r="AH456" i="5"/>
  <c r="AE456" i="5"/>
  <c r="Z456" i="5"/>
  <c r="W456" i="5"/>
  <c r="B456" i="5"/>
  <c r="BX455" i="5"/>
  <c r="BW455" i="5"/>
  <c r="BJ455" i="5"/>
  <c r="BI455" i="5"/>
  <c r="BH455" i="5"/>
  <c r="BG455" i="5"/>
  <c r="BF455" i="5"/>
  <c r="BA455" i="5"/>
  <c r="AZ455" i="5"/>
  <c r="AY455" i="5"/>
  <c r="AX455" i="5"/>
  <c r="AW455" i="5"/>
  <c r="AV455" i="5"/>
  <c r="AU455" i="5"/>
  <c r="AT455" i="5"/>
  <c r="AS455" i="5"/>
  <c r="AR455" i="5"/>
  <c r="AO455" i="5"/>
  <c r="AP455" i="5" s="1"/>
  <c r="AL455" i="5"/>
  <c r="AN455" i="5" s="1"/>
  <c r="AJ455" i="5"/>
  <c r="AK455" i="5" s="1"/>
  <c r="AI455" i="5"/>
  <c r="AH455" i="5"/>
  <c r="AE455" i="5"/>
  <c r="Z455" i="5"/>
  <c r="W455" i="5"/>
  <c r="B455" i="5"/>
  <c r="BX454" i="5"/>
  <c r="BW454" i="5"/>
  <c r="BJ454" i="5"/>
  <c r="BI454" i="5"/>
  <c r="BH454" i="5"/>
  <c r="BG454" i="5"/>
  <c r="BF454" i="5"/>
  <c r="BA454" i="5"/>
  <c r="AZ454" i="5"/>
  <c r="AY454" i="5"/>
  <c r="AX454" i="5"/>
  <c r="AW454" i="5"/>
  <c r="AV454" i="5"/>
  <c r="AU454" i="5"/>
  <c r="AT454" i="5"/>
  <c r="AS454" i="5"/>
  <c r="AR454" i="5"/>
  <c r="AO454" i="5"/>
  <c r="AP454" i="5" s="1"/>
  <c r="AL454" i="5"/>
  <c r="AN454" i="5" s="1"/>
  <c r="AJ454" i="5"/>
  <c r="AK454" i="5" s="1"/>
  <c r="AI454" i="5"/>
  <c r="AH454" i="5"/>
  <c r="AE454" i="5"/>
  <c r="Z454" i="5"/>
  <c r="W454" i="5"/>
  <c r="B454" i="5"/>
  <c r="BX453" i="5"/>
  <c r="BW453" i="5"/>
  <c r="BJ453" i="5"/>
  <c r="BI453" i="5"/>
  <c r="BH453" i="5"/>
  <c r="BG453" i="5"/>
  <c r="BF453" i="5"/>
  <c r="BA453" i="5"/>
  <c r="AZ453" i="5"/>
  <c r="AY453" i="5"/>
  <c r="AX453" i="5"/>
  <c r="AW453" i="5"/>
  <c r="AV453" i="5"/>
  <c r="AU453" i="5"/>
  <c r="AT453" i="5"/>
  <c r="AS453" i="5"/>
  <c r="AR453" i="5"/>
  <c r="AO453" i="5"/>
  <c r="AP453" i="5" s="1"/>
  <c r="AL453" i="5"/>
  <c r="AN453" i="5" s="1"/>
  <c r="AJ453" i="5"/>
  <c r="AK453" i="5" s="1"/>
  <c r="AI453" i="5"/>
  <c r="AH453" i="5"/>
  <c r="AE453" i="5"/>
  <c r="Z453" i="5"/>
  <c r="W453" i="5"/>
  <c r="B453" i="5"/>
  <c r="BX452" i="5"/>
  <c r="BW452" i="5"/>
  <c r="BJ452" i="5"/>
  <c r="BI452" i="5"/>
  <c r="BH452" i="5"/>
  <c r="BG452" i="5"/>
  <c r="BF452" i="5"/>
  <c r="BA452" i="5"/>
  <c r="AZ452" i="5"/>
  <c r="AY452" i="5"/>
  <c r="AX452" i="5"/>
  <c r="AW452" i="5"/>
  <c r="AV452" i="5"/>
  <c r="AU452" i="5"/>
  <c r="AT452" i="5"/>
  <c r="AS452" i="5"/>
  <c r="AR452" i="5"/>
  <c r="AO452" i="5"/>
  <c r="AP452" i="5" s="1"/>
  <c r="AL452" i="5"/>
  <c r="AN452" i="5" s="1"/>
  <c r="AJ452" i="5"/>
  <c r="AK452" i="5" s="1"/>
  <c r="AI452" i="5"/>
  <c r="AH452" i="5"/>
  <c r="AE452" i="5"/>
  <c r="Z452" i="5"/>
  <c r="W452" i="5"/>
  <c r="B452" i="5"/>
  <c r="BX451" i="5"/>
  <c r="BW451" i="5"/>
  <c r="BJ451" i="5"/>
  <c r="BI451" i="5"/>
  <c r="BH451" i="5"/>
  <c r="BG451" i="5"/>
  <c r="BF451" i="5"/>
  <c r="BA451" i="5"/>
  <c r="AZ451" i="5"/>
  <c r="AY451" i="5"/>
  <c r="AX451" i="5"/>
  <c r="AW451" i="5"/>
  <c r="AV451" i="5"/>
  <c r="AU451" i="5"/>
  <c r="AT451" i="5"/>
  <c r="AS451" i="5"/>
  <c r="AR451" i="5"/>
  <c r="AO451" i="5"/>
  <c r="AP451" i="5" s="1"/>
  <c r="AL451" i="5"/>
  <c r="AN451" i="5" s="1"/>
  <c r="AJ451" i="5"/>
  <c r="AK451" i="5" s="1"/>
  <c r="AI451" i="5"/>
  <c r="AH451" i="5"/>
  <c r="AE451" i="5"/>
  <c r="Z451" i="5"/>
  <c r="W451" i="5"/>
  <c r="B451" i="5"/>
  <c r="BX450" i="5"/>
  <c r="BW450" i="5"/>
  <c r="BJ450" i="5"/>
  <c r="BI450" i="5"/>
  <c r="BH450" i="5"/>
  <c r="BG450" i="5"/>
  <c r="BF450" i="5"/>
  <c r="BA450" i="5"/>
  <c r="AZ450" i="5"/>
  <c r="AY450" i="5"/>
  <c r="AX450" i="5"/>
  <c r="AW450" i="5"/>
  <c r="AV450" i="5"/>
  <c r="AU450" i="5"/>
  <c r="AT450" i="5"/>
  <c r="AS450" i="5"/>
  <c r="AR450" i="5"/>
  <c r="AO450" i="5"/>
  <c r="AP450" i="5" s="1"/>
  <c r="AL450" i="5"/>
  <c r="AN450" i="5" s="1"/>
  <c r="AJ450" i="5"/>
  <c r="AK450" i="5" s="1"/>
  <c r="AI450" i="5"/>
  <c r="AH450" i="5"/>
  <c r="AE450" i="5"/>
  <c r="Z450" i="5"/>
  <c r="W450" i="5"/>
  <c r="B450" i="5"/>
  <c r="BX449" i="5"/>
  <c r="BW449" i="5"/>
  <c r="BJ449" i="5"/>
  <c r="BI449" i="5"/>
  <c r="BH449" i="5"/>
  <c r="BG449" i="5"/>
  <c r="BF449" i="5"/>
  <c r="BA449" i="5"/>
  <c r="AZ449" i="5"/>
  <c r="AY449" i="5"/>
  <c r="AX449" i="5"/>
  <c r="AW449" i="5"/>
  <c r="AV449" i="5"/>
  <c r="AU449" i="5"/>
  <c r="AT449" i="5"/>
  <c r="AS449" i="5"/>
  <c r="AR449" i="5"/>
  <c r="AO449" i="5"/>
  <c r="AP449" i="5" s="1"/>
  <c r="AL449" i="5"/>
  <c r="AN449" i="5" s="1"/>
  <c r="AJ449" i="5"/>
  <c r="AK449" i="5" s="1"/>
  <c r="AI449" i="5"/>
  <c r="AH449" i="5"/>
  <c r="AE449" i="5"/>
  <c r="Z449" i="5"/>
  <c r="W449" i="5"/>
  <c r="B449" i="5"/>
  <c r="BX448" i="5"/>
  <c r="BW448" i="5"/>
  <c r="BJ448" i="5"/>
  <c r="BI448" i="5"/>
  <c r="BH448" i="5"/>
  <c r="BG448" i="5"/>
  <c r="BF448" i="5"/>
  <c r="BA448" i="5"/>
  <c r="AZ448" i="5"/>
  <c r="AY448" i="5"/>
  <c r="AX448" i="5"/>
  <c r="AW448" i="5"/>
  <c r="AV448" i="5"/>
  <c r="AU448" i="5"/>
  <c r="AT448" i="5"/>
  <c r="AS448" i="5"/>
  <c r="AR448" i="5"/>
  <c r="AO448" i="5"/>
  <c r="AP448" i="5" s="1"/>
  <c r="AL448" i="5"/>
  <c r="AN448" i="5" s="1"/>
  <c r="AJ448" i="5"/>
  <c r="AK448" i="5" s="1"/>
  <c r="AI448" i="5"/>
  <c r="AH448" i="5"/>
  <c r="AE448" i="5"/>
  <c r="Z448" i="5"/>
  <c r="W448" i="5"/>
  <c r="B448" i="5"/>
  <c r="BX447" i="5"/>
  <c r="BW447" i="5"/>
  <c r="BJ447" i="5"/>
  <c r="BI447" i="5"/>
  <c r="BH447" i="5"/>
  <c r="BG447" i="5"/>
  <c r="BF447" i="5"/>
  <c r="BA447" i="5"/>
  <c r="AZ447" i="5"/>
  <c r="AY447" i="5"/>
  <c r="AX447" i="5"/>
  <c r="AW447" i="5"/>
  <c r="AV447" i="5"/>
  <c r="AU447" i="5"/>
  <c r="AT447" i="5"/>
  <c r="AS447" i="5"/>
  <c r="AR447" i="5"/>
  <c r="AO447" i="5"/>
  <c r="AP447" i="5" s="1"/>
  <c r="AL447" i="5"/>
  <c r="AN447" i="5" s="1"/>
  <c r="AJ447" i="5"/>
  <c r="AK447" i="5" s="1"/>
  <c r="AI447" i="5"/>
  <c r="AH447" i="5"/>
  <c r="AE447" i="5"/>
  <c r="Z447" i="5"/>
  <c r="W447" i="5"/>
  <c r="B447" i="5"/>
  <c r="BX446" i="5"/>
  <c r="BW446" i="5"/>
  <c r="BJ446" i="5"/>
  <c r="BI446" i="5"/>
  <c r="BH446" i="5"/>
  <c r="BG446" i="5"/>
  <c r="BF446" i="5"/>
  <c r="BA446" i="5"/>
  <c r="AZ446" i="5"/>
  <c r="AY446" i="5"/>
  <c r="AX446" i="5"/>
  <c r="AW446" i="5"/>
  <c r="AV446" i="5"/>
  <c r="AU446" i="5"/>
  <c r="AT446" i="5"/>
  <c r="AS446" i="5"/>
  <c r="AR446" i="5"/>
  <c r="AO446" i="5"/>
  <c r="AP446" i="5" s="1"/>
  <c r="AL446" i="5"/>
  <c r="AJ446" i="5"/>
  <c r="AK446" i="5" s="1"/>
  <c r="AI446" i="5"/>
  <c r="AH446" i="5"/>
  <c r="AE446" i="5"/>
  <c r="Z446" i="5"/>
  <c r="W446" i="5"/>
  <c r="B446" i="5"/>
  <c r="BX445" i="5"/>
  <c r="BW445" i="5"/>
  <c r="BJ445" i="5"/>
  <c r="BI445" i="5"/>
  <c r="BH445" i="5"/>
  <c r="BG445" i="5"/>
  <c r="BF445" i="5"/>
  <c r="BA445" i="5"/>
  <c r="AZ445" i="5"/>
  <c r="AY445" i="5"/>
  <c r="AX445" i="5"/>
  <c r="AW445" i="5"/>
  <c r="AV445" i="5"/>
  <c r="AU445" i="5"/>
  <c r="AT445" i="5"/>
  <c r="AS445" i="5"/>
  <c r="AR445" i="5"/>
  <c r="AO445" i="5"/>
  <c r="AP445" i="5" s="1"/>
  <c r="AL445" i="5"/>
  <c r="AN445" i="5" s="1"/>
  <c r="AJ445" i="5"/>
  <c r="AK445" i="5" s="1"/>
  <c r="AI445" i="5"/>
  <c r="AH445" i="5"/>
  <c r="AE445" i="5"/>
  <c r="Z445" i="5"/>
  <c r="W445" i="5"/>
  <c r="B445" i="5"/>
  <c r="BX444" i="5"/>
  <c r="BW444" i="5"/>
  <c r="BJ444" i="5"/>
  <c r="BI444" i="5"/>
  <c r="BH444" i="5"/>
  <c r="BG444" i="5"/>
  <c r="BF444" i="5"/>
  <c r="BA444" i="5"/>
  <c r="AZ444" i="5"/>
  <c r="AY444" i="5"/>
  <c r="AX444" i="5"/>
  <c r="AW444" i="5"/>
  <c r="AV444" i="5"/>
  <c r="AU444" i="5"/>
  <c r="AT444" i="5"/>
  <c r="AS444" i="5"/>
  <c r="AR444" i="5"/>
  <c r="AO444" i="5"/>
  <c r="AP444" i="5" s="1"/>
  <c r="AL444" i="5"/>
  <c r="AN444" i="5" s="1"/>
  <c r="AJ444" i="5"/>
  <c r="AK444" i="5" s="1"/>
  <c r="AI444" i="5"/>
  <c r="AH444" i="5"/>
  <c r="AE444" i="5"/>
  <c r="Z444" i="5"/>
  <c r="W444" i="5"/>
  <c r="B444" i="5"/>
  <c r="BX443" i="5"/>
  <c r="BW443" i="5"/>
  <c r="BJ443" i="5"/>
  <c r="BI443" i="5"/>
  <c r="BH443" i="5"/>
  <c r="BG443" i="5"/>
  <c r="BF443" i="5"/>
  <c r="BA443" i="5"/>
  <c r="AZ443" i="5"/>
  <c r="AY443" i="5"/>
  <c r="AX443" i="5"/>
  <c r="AW443" i="5"/>
  <c r="AV443" i="5"/>
  <c r="AU443" i="5"/>
  <c r="AT443" i="5"/>
  <c r="AS443" i="5"/>
  <c r="AR443" i="5"/>
  <c r="AO443" i="5"/>
  <c r="AP443" i="5" s="1"/>
  <c r="AL443" i="5"/>
  <c r="AN443" i="5" s="1"/>
  <c r="AJ443" i="5"/>
  <c r="AK443" i="5" s="1"/>
  <c r="AI443" i="5"/>
  <c r="AH443" i="5"/>
  <c r="AE443" i="5"/>
  <c r="Z443" i="5"/>
  <c r="W443" i="5"/>
  <c r="B443" i="5"/>
  <c r="BX442" i="5"/>
  <c r="BW442" i="5"/>
  <c r="BJ442" i="5"/>
  <c r="BI442" i="5"/>
  <c r="BH442" i="5"/>
  <c r="BG442" i="5"/>
  <c r="BF442" i="5"/>
  <c r="BA442" i="5"/>
  <c r="AZ442" i="5"/>
  <c r="AY442" i="5"/>
  <c r="AX442" i="5"/>
  <c r="AW442" i="5"/>
  <c r="AV442" i="5"/>
  <c r="AU442" i="5"/>
  <c r="AT442" i="5"/>
  <c r="AS442" i="5"/>
  <c r="AR442" i="5"/>
  <c r="AO442" i="5"/>
  <c r="AP442" i="5" s="1"/>
  <c r="AL442" i="5"/>
  <c r="AN442" i="5" s="1"/>
  <c r="AJ442" i="5"/>
  <c r="AK442" i="5" s="1"/>
  <c r="AI442" i="5"/>
  <c r="AH442" i="5"/>
  <c r="AE442" i="5"/>
  <c r="Z442" i="5"/>
  <c r="W442" i="5"/>
  <c r="B442" i="5"/>
  <c r="BX441" i="5"/>
  <c r="BW441" i="5"/>
  <c r="BJ441" i="5"/>
  <c r="BI441" i="5"/>
  <c r="BH441" i="5"/>
  <c r="BG441" i="5"/>
  <c r="BF441" i="5"/>
  <c r="BA441" i="5"/>
  <c r="AZ441" i="5"/>
  <c r="AY441" i="5"/>
  <c r="AX441" i="5"/>
  <c r="AW441" i="5"/>
  <c r="AV441" i="5"/>
  <c r="AU441" i="5"/>
  <c r="AT441" i="5"/>
  <c r="AS441" i="5"/>
  <c r="AR441" i="5"/>
  <c r="AO441" i="5"/>
  <c r="AP441" i="5" s="1"/>
  <c r="AL441" i="5"/>
  <c r="AN441" i="5" s="1"/>
  <c r="AJ441" i="5"/>
  <c r="AK441" i="5" s="1"/>
  <c r="AI441" i="5"/>
  <c r="AH441" i="5"/>
  <c r="AE441" i="5"/>
  <c r="Z441" i="5"/>
  <c r="W441" i="5"/>
  <c r="B441" i="5"/>
  <c r="BX440" i="5"/>
  <c r="BW440" i="5"/>
  <c r="BJ440" i="5"/>
  <c r="BI440" i="5"/>
  <c r="BH440" i="5"/>
  <c r="BG440" i="5"/>
  <c r="BF440" i="5"/>
  <c r="BA440" i="5"/>
  <c r="AZ440" i="5"/>
  <c r="AY440" i="5"/>
  <c r="AX440" i="5"/>
  <c r="AW440" i="5"/>
  <c r="AV440" i="5"/>
  <c r="AU440" i="5"/>
  <c r="AT440" i="5"/>
  <c r="AS440" i="5"/>
  <c r="AR440" i="5"/>
  <c r="AO440" i="5"/>
  <c r="AP440" i="5" s="1"/>
  <c r="AL440" i="5"/>
  <c r="AN440" i="5" s="1"/>
  <c r="AJ440" i="5"/>
  <c r="AK440" i="5" s="1"/>
  <c r="AI440" i="5"/>
  <c r="AH440" i="5"/>
  <c r="AE440" i="5"/>
  <c r="Z440" i="5"/>
  <c r="W440" i="5"/>
  <c r="B440" i="5"/>
  <c r="BX439" i="5"/>
  <c r="BW439" i="5"/>
  <c r="BJ439" i="5"/>
  <c r="BI439" i="5"/>
  <c r="BH439" i="5"/>
  <c r="BG439" i="5"/>
  <c r="BF439" i="5"/>
  <c r="BA439" i="5"/>
  <c r="AZ439" i="5"/>
  <c r="AY439" i="5"/>
  <c r="AX439" i="5"/>
  <c r="AW439" i="5"/>
  <c r="AV439" i="5"/>
  <c r="AU439" i="5"/>
  <c r="AT439" i="5"/>
  <c r="AS439" i="5"/>
  <c r="AR439" i="5"/>
  <c r="AO439" i="5"/>
  <c r="AP439" i="5" s="1"/>
  <c r="AL439" i="5"/>
  <c r="AN439" i="5" s="1"/>
  <c r="AJ439" i="5"/>
  <c r="AK439" i="5" s="1"/>
  <c r="AI439" i="5"/>
  <c r="AH439" i="5"/>
  <c r="AE439" i="5"/>
  <c r="Z439" i="5"/>
  <c r="W439" i="5"/>
  <c r="B439" i="5"/>
  <c r="BX438" i="5"/>
  <c r="BW438" i="5"/>
  <c r="BJ438" i="5"/>
  <c r="BI438" i="5"/>
  <c r="BH438" i="5"/>
  <c r="BG438" i="5"/>
  <c r="BF438" i="5"/>
  <c r="BA438" i="5"/>
  <c r="AZ438" i="5"/>
  <c r="AY438" i="5"/>
  <c r="AX438" i="5"/>
  <c r="AW438" i="5"/>
  <c r="AV438" i="5"/>
  <c r="AU438" i="5"/>
  <c r="AT438" i="5"/>
  <c r="AS438" i="5"/>
  <c r="AR438" i="5"/>
  <c r="AO438" i="5"/>
  <c r="AP438" i="5" s="1"/>
  <c r="AL438" i="5"/>
  <c r="AN438" i="5" s="1"/>
  <c r="AJ438" i="5"/>
  <c r="AK438" i="5" s="1"/>
  <c r="AI438" i="5"/>
  <c r="AH438" i="5"/>
  <c r="AE438" i="5"/>
  <c r="Z438" i="5"/>
  <c r="W438" i="5"/>
  <c r="B438" i="5"/>
  <c r="BX437" i="5"/>
  <c r="BW437" i="5"/>
  <c r="BJ437" i="5"/>
  <c r="BI437" i="5"/>
  <c r="BH437" i="5"/>
  <c r="BG437" i="5"/>
  <c r="BF437" i="5"/>
  <c r="BA437" i="5"/>
  <c r="AZ437" i="5"/>
  <c r="AY437" i="5"/>
  <c r="AX437" i="5"/>
  <c r="AW437" i="5"/>
  <c r="AV437" i="5"/>
  <c r="AU437" i="5"/>
  <c r="AT437" i="5"/>
  <c r="AS437" i="5"/>
  <c r="AR437" i="5"/>
  <c r="AO437" i="5"/>
  <c r="AP437" i="5" s="1"/>
  <c r="AL437" i="5"/>
  <c r="AJ437" i="5"/>
  <c r="AK437" i="5" s="1"/>
  <c r="AI437" i="5"/>
  <c r="AH437" i="5"/>
  <c r="AE437" i="5"/>
  <c r="Z437" i="5"/>
  <c r="W437" i="5"/>
  <c r="B437" i="5"/>
  <c r="BX436" i="5"/>
  <c r="BW436" i="5"/>
  <c r="BJ436" i="5"/>
  <c r="BI436" i="5"/>
  <c r="BH436" i="5"/>
  <c r="BG436" i="5"/>
  <c r="BF436" i="5"/>
  <c r="BA436" i="5"/>
  <c r="AZ436" i="5"/>
  <c r="AY436" i="5"/>
  <c r="AX436" i="5"/>
  <c r="AW436" i="5"/>
  <c r="AV436" i="5"/>
  <c r="AU436" i="5"/>
  <c r="AT436" i="5"/>
  <c r="AS436" i="5"/>
  <c r="AR436" i="5"/>
  <c r="AO436" i="5"/>
  <c r="AP436" i="5" s="1"/>
  <c r="AL436" i="5"/>
  <c r="AN436" i="5" s="1"/>
  <c r="AJ436" i="5"/>
  <c r="AK436" i="5" s="1"/>
  <c r="AI436" i="5"/>
  <c r="AH436" i="5"/>
  <c r="AE436" i="5"/>
  <c r="Z436" i="5"/>
  <c r="W436" i="5"/>
  <c r="B436" i="5"/>
  <c r="BJ435" i="5"/>
  <c r="BI435" i="5"/>
  <c r="BH435" i="5"/>
  <c r="BG435" i="5"/>
  <c r="BF435" i="5"/>
  <c r="BA435" i="5"/>
  <c r="AZ435" i="5"/>
  <c r="AY435" i="5"/>
  <c r="AX435" i="5"/>
  <c r="AW435" i="5"/>
  <c r="AV435" i="5"/>
  <c r="AU435" i="5"/>
  <c r="AT435" i="5"/>
  <c r="AS435" i="5"/>
  <c r="AR435" i="5"/>
  <c r="AM435" i="5"/>
  <c r="B435" i="5"/>
  <c r="BH434" i="5"/>
  <c r="BG434" i="5"/>
  <c r="BF434" i="5"/>
  <c r="BA434" i="5"/>
  <c r="AZ434" i="5"/>
  <c r="AY434" i="5"/>
  <c r="AX434" i="5"/>
  <c r="AW434" i="5"/>
  <c r="AS434" i="5"/>
  <c r="AR434" i="5"/>
  <c r="AF434" i="5"/>
  <c r="AB434" i="5"/>
  <c r="AA434" i="5"/>
  <c r="BI434" i="5" s="1"/>
  <c r="X434" i="5"/>
  <c r="V434" i="5"/>
  <c r="BX433" i="5"/>
  <c r="BW433" i="5"/>
  <c r="BJ433" i="5"/>
  <c r="BI433" i="5"/>
  <c r="BH433" i="5"/>
  <c r="BG433" i="5"/>
  <c r="BF433" i="5"/>
  <c r="BA433" i="5"/>
  <c r="AZ433" i="5"/>
  <c r="AY433" i="5"/>
  <c r="AX433" i="5"/>
  <c r="AW433" i="5"/>
  <c r="AV433" i="5"/>
  <c r="AU433" i="5"/>
  <c r="AT433" i="5"/>
  <c r="AS433" i="5"/>
  <c r="AR433" i="5"/>
  <c r="AO433" i="5"/>
  <c r="AP433" i="5" s="1"/>
  <c r="AL433" i="5"/>
  <c r="AN433" i="5" s="1"/>
  <c r="AJ433" i="5"/>
  <c r="AK433" i="5" s="1"/>
  <c r="AI433" i="5"/>
  <c r="AH433" i="5"/>
  <c r="AE433" i="5"/>
  <c r="Z433" i="5"/>
  <c r="W433" i="5"/>
  <c r="B433" i="5"/>
  <c r="BX432" i="5"/>
  <c r="BW432" i="5"/>
  <c r="BJ432" i="5"/>
  <c r="BI432" i="5"/>
  <c r="BH432" i="5"/>
  <c r="BG432" i="5"/>
  <c r="BF432" i="5"/>
  <c r="BA432" i="5"/>
  <c r="AZ432" i="5"/>
  <c r="AY432" i="5"/>
  <c r="AX432" i="5"/>
  <c r="AW432" i="5"/>
  <c r="AV432" i="5"/>
  <c r="AU432" i="5"/>
  <c r="AT432" i="5"/>
  <c r="AS432" i="5"/>
  <c r="AR432" i="5"/>
  <c r="AO432" i="5"/>
  <c r="AP432" i="5" s="1"/>
  <c r="AL432" i="5"/>
  <c r="AN432" i="5" s="1"/>
  <c r="AJ432" i="5"/>
  <c r="AK432" i="5" s="1"/>
  <c r="AI432" i="5"/>
  <c r="AH432" i="5"/>
  <c r="AE432" i="5"/>
  <c r="Z432" i="5"/>
  <c r="W432" i="5"/>
  <c r="B432" i="5"/>
  <c r="BX431" i="5"/>
  <c r="BW431" i="5"/>
  <c r="BJ431" i="5"/>
  <c r="BI431" i="5"/>
  <c r="BH431" i="5"/>
  <c r="BG431" i="5"/>
  <c r="BF431" i="5"/>
  <c r="BA431" i="5"/>
  <c r="AZ431" i="5"/>
  <c r="AY431" i="5"/>
  <c r="AX431" i="5"/>
  <c r="AW431" i="5"/>
  <c r="AV431" i="5"/>
  <c r="AU431" i="5"/>
  <c r="AT431" i="5"/>
  <c r="AS431" i="5"/>
  <c r="AR431" i="5"/>
  <c r="AO431" i="5"/>
  <c r="AP431" i="5" s="1"/>
  <c r="AL431" i="5"/>
  <c r="AN431" i="5" s="1"/>
  <c r="AJ431" i="5"/>
  <c r="AK431" i="5" s="1"/>
  <c r="AI431" i="5"/>
  <c r="AH431" i="5"/>
  <c r="AE431" i="5"/>
  <c r="Z431" i="5"/>
  <c r="W431" i="5"/>
  <c r="B431" i="5"/>
  <c r="BX430" i="5"/>
  <c r="BW430" i="5"/>
  <c r="BJ430" i="5"/>
  <c r="BI430" i="5"/>
  <c r="BH430" i="5"/>
  <c r="BG430" i="5"/>
  <c r="BF430" i="5"/>
  <c r="AZ430" i="5"/>
  <c r="AY430" i="5"/>
  <c r="AX430" i="5"/>
  <c r="AW430" i="5"/>
  <c r="AV430" i="5"/>
  <c r="AU430" i="5"/>
  <c r="AT430" i="5"/>
  <c r="AR430" i="5"/>
  <c r="AO430" i="5"/>
  <c r="AP430" i="5" s="1"/>
  <c r="AL430" i="5"/>
  <c r="AN430" i="5" s="1"/>
  <c r="AJ430" i="5"/>
  <c r="AK430" i="5" s="1"/>
  <c r="AH430" i="5"/>
  <c r="AI430" i="5"/>
  <c r="Z430" i="5"/>
  <c r="W430" i="5"/>
  <c r="BX429" i="5"/>
  <c r="BW429" i="5"/>
  <c r="BJ429" i="5"/>
  <c r="BI429" i="5"/>
  <c r="BH429" i="5"/>
  <c r="BG429" i="5"/>
  <c r="BF429" i="5"/>
  <c r="BA429" i="5"/>
  <c r="AZ429" i="5"/>
  <c r="AY429" i="5"/>
  <c r="AX429" i="5"/>
  <c r="AW429" i="5"/>
  <c r="AV429" i="5"/>
  <c r="AU429" i="5"/>
  <c r="AT429" i="5"/>
  <c r="AS429" i="5"/>
  <c r="AR429" i="5"/>
  <c r="AO429" i="5"/>
  <c r="AP429" i="5" s="1"/>
  <c r="AL429" i="5"/>
  <c r="AN429" i="5" s="1"/>
  <c r="AJ429" i="5"/>
  <c r="AK429" i="5" s="1"/>
  <c r="AI429" i="5"/>
  <c r="AH429" i="5"/>
  <c r="AE429" i="5"/>
  <c r="Z429" i="5"/>
  <c r="W429" i="5"/>
  <c r="B429" i="5"/>
  <c r="BX428" i="5"/>
  <c r="BW428" i="5"/>
  <c r="BJ428" i="5"/>
  <c r="BI428" i="5"/>
  <c r="BH428" i="5"/>
  <c r="BG428" i="5"/>
  <c r="BF428" i="5"/>
  <c r="BA428" i="5"/>
  <c r="AZ428" i="5"/>
  <c r="AY428" i="5"/>
  <c r="AX428" i="5"/>
  <c r="AW428" i="5"/>
  <c r="AV428" i="5"/>
  <c r="AU428" i="5"/>
  <c r="AT428" i="5"/>
  <c r="AS428" i="5"/>
  <c r="AR428" i="5"/>
  <c r="AO428" i="5"/>
  <c r="AP428" i="5" s="1"/>
  <c r="AL428" i="5"/>
  <c r="AN428" i="5" s="1"/>
  <c r="AJ428" i="5"/>
  <c r="AK428" i="5" s="1"/>
  <c r="AI428" i="5"/>
  <c r="AH428" i="5"/>
  <c r="AE428" i="5"/>
  <c r="Z428" i="5"/>
  <c r="W428" i="5"/>
  <c r="B428" i="5"/>
  <c r="BX427" i="5"/>
  <c r="BW427" i="5"/>
  <c r="BJ427" i="5"/>
  <c r="BI427" i="5"/>
  <c r="BH427" i="5"/>
  <c r="BG427" i="5"/>
  <c r="BF427" i="5"/>
  <c r="BA427" i="5"/>
  <c r="AZ427" i="5"/>
  <c r="AY427" i="5"/>
  <c r="AX427" i="5"/>
  <c r="AW427" i="5"/>
  <c r="AV427" i="5"/>
  <c r="AU427" i="5"/>
  <c r="AT427" i="5"/>
  <c r="AS427" i="5"/>
  <c r="AR427" i="5"/>
  <c r="AO427" i="5"/>
  <c r="AP427" i="5" s="1"/>
  <c r="AL427" i="5"/>
  <c r="AN427" i="5" s="1"/>
  <c r="AJ427" i="5"/>
  <c r="AK427" i="5" s="1"/>
  <c r="AI427" i="5"/>
  <c r="AH427" i="5"/>
  <c r="AE427" i="5"/>
  <c r="Z427" i="5"/>
  <c r="W427" i="5"/>
  <c r="B427" i="5"/>
  <c r="BH426" i="5"/>
  <c r="BG426" i="5"/>
  <c r="BF426" i="5"/>
  <c r="BA426" i="5"/>
  <c r="AZ426" i="5"/>
  <c r="AY426" i="5"/>
  <c r="AX426" i="5"/>
  <c r="AW426" i="5"/>
  <c r="AS426" i="5"/>
  <c r="AR426" i="5"/>
  <c r="AI426" i="5"/>
  <c r="AF426" i="5"/>
  <c r="AC426" i="5"/>
  <c r="AB426" i="5"/>
  <c r="AA426" i="5"/>
  <c r="BI426" i="5" s="1"/>
  <c r="X426" i="5"/>
  <c r="V426" i="5"/>
  <c r="BX425" i="5"/>
  <c r="BW425" i="5"/>
  <c r="BJ425" i="5"/>
  <c r="BI425" i="5"/>
  <c r="BH425" i="5"/>
  <c r="BG425" i="5"/>
  <c r="BF425" i="5"/>
  <c r="BA425" i="5"/>
  <c r="AZ425" i="5"/>
  <c r="AY425" i="5"/>
  <c r="AX425" i="5"/>
  <c r="AW425" i="5"/>
  <c r="AV425" i="5"/>
  <c r="AU425" i="5"/>
  <c r="AT425" i="5"/>
  <c r="AS425" i="5"/>
  <c r="AR425" i="5"/>
  <c r="AO425" i="5"/>
  <c r="AP425" i="5" s="1"/>
  <c r="AL425" i="5"/>
  <c r="AN425" i="5" s="1"/>
  <c r="AJ425" i="5"/>
  <c r="AK425" i="5" s="1"/>
  <c r="AI425" i="5"/>
  <c r="AH425" i="5"/>
  <c r="AE425" i="5"/>
  <c r="Z425" i="5"/>
  <c r="W425" i="5"/>
  <c r="B425" i="5"/>
  <c r="BX424" i="5"/>
  <c r="BW424" i="5"/>
  <c r="BJ424" i="5"/>
  <c r="BI424" i="5"/>
  <c r="BH424" i="5"/>
  <c r="BG424" i="5"/>
  <c r="BF424" i="5"/>
  <c r="BA424" i="5"/>
  <c r="AZ424" i="5"/>
  <c r="AY424" i="5"/>
  <c r="AX424" i="5"/>
  <c r="AW424" i="5"/>
  <c r="AV424" i="5"/>
  <c r="AU424" i="5"/>
  <c r="AT424" i="5"/>
  <c r="AS424" i="5"/>
  <c r="AR424" i="5"/>
  <c r="AI424" i="5"/>
  <c r="AH424" i="5"/>
  <c r="AE424" i="5"/>
  <c r="B424" i="5"/>
  <c r="BX423" i="5"/>
  <c r="BW423" i="5"/>
  <c r="BJ423" i="5"/>
  <c r="BI423" i="5"/>
  <c r="BH423" i="5"/>
  <c r="BG423" i="5"/>
  <c r="BF423" i="5"/>
  <c r="BA423" i="5"/>
  <c r="AZ423" i="5"/>
  <c r="AY423" i="5"/>
  <c r="AX423" i="5"/>
  <c r="AW423" i="5"/>
  <c r="AV423" i="5"/>
  <c r="AU423" i="5"/>
  <c r="AT423" i="5"/>
  <c r="AS423" i="5"/>
  <c r="AR423" i="5"/>
  <c r="AO423" i="5"/>
  <c r="AP423" i="5" s="1"/>
  <c r="AL423" i="5"/>
  <c r="AN423" i="5" s="1"/>
  <c r="AJ423" i="5"/>
  <c r="AK423" i="5" s="1"/>
  <c r="AI423" i="5"/>
  <c r="AH423" i="5"/>
  <c r="AE423" i="5"/>
  <c r="Z423" i="5"/>
  <c r="W423" i="5"/>
  <c r="B423" i="5"/>
  <c r="BX422" i="5"/>
  <c r="BW422" i="5"/>
  <c r="BJ422" i="5"/>
  <c r="BI422" i="5"/>
  <c r="BH422" i="5"/>
  <c r="BG422" i="5"/>
  <c r="BF422" i="5"/>
  <c r="AZ422" i="5"/>
  <c r="AY422" i="5"/>
  <c r="AX422" i="5"/>
  <c r="AW422" i="5"/>
  <c r="AV422" i="5"/>
  <c r="AU422" i="5"/>
  <c r="AT422" i="5"/>
  <c r="AR422" i="5"/>
  <c r="AO422" i="5"/>
  <c r="AP422" i="5" s="1"/>
  <c r="AL422" i="5"/>
  <c r="AN422" i="5" s="1"/>
  <c r="AJ422" i="5"/>
  <c r="AK422" i="5" s="1"/>
  <c r="AH422" i="5"/>
  <c r="BP422" i="5"/>
  <c r="Z422" i="5"/>
  <c r="W422" i="5"/>
  <c r="B422" i="5"/>
  <c r="BX421" i="5"/>
  <c r="BW421" i="5"/>
  <c r="BJ421" i="5"/>
  <c r="BI421" i="5"/>
  <c r="BH421" i="5"/>
  <c r="BG421" i="5"/>
  <c r="BF421" i="5"/>
  <c r="AZ421" i="5"/>
  <c r="AY421" i="5"/>
  <c r="AX421" i="5"/>
  <c r="AW421" i="5"/>
  <c r="AV421" i="5"/>
  <c r="AU421" i="5"/>
  <c r="AT421" i="5"/>
  <c r="AR421" i="5"/>
  <c r="AO421" i="5"/>
  <c r="AP421" i="5" s="1"/>
  <c r="AL421" i="5"/>
  <c r="AN421" i="5" s="1"/>
  <c r="AJ421" i="5"/>
  <c r="AK421" i="5" s="1"/>
  <c r="AH421" i="5"/>
  <c r="BP421" i="5"/>
  <c r="Z421" i="5"/>
  <c r="W421" i="5"/>
  <c r="B421" i="5"/>
  <c r="BX420" i="5"/>
  <c r="BW420" i="5"/>
  <c r="BJ420" i="5"/>
  <c r="BI420" i="5"/>
  <c r="BH420" i="5"/>
  <c r="BG420" i="5"/>
  <c r="BF420" i="5"/>
  <c r="AZ420" i="5"/>
  <c r="AY420" i="5"/>
  <c r="AX420" i="5"/>
  <c r="AW420" i="5"/>
  <c r="AV420" i="5"/>
  <c r="AU420" i="5"/>
  <c r="AT420" i="5"/>
  <c r="AR420" i="5"/>
  <c r="AO420" i="5"/>
  <c r="AP420" i="5" s="1"/>
  <c r="AL420" i="5"/>
  <c r="AN420" i="5" s="1"/>
  <c r="AJ420" i="5"/>
  <c r="AK420" i="5" s="1"/>
  <c r="AH420" i="5"/>
  <c r="BP420" i="5"/>
  <c r="Z420" i="5"/>
  <c r="W420" i="5"/>
  <c r="B420" i="5"/>
  <c r="BX419" i="5"/>
  <c r="BW419" i="5"/>
  <c r="BJ419" i="5"/>
  <c r="BI419" i="5"/>
  <c r="BH419" i="5"/>
  <c r="BG419" i="5"/>
  <c r="BF419" i="5"/>
  <c r="AZ419" i="5"/>
  <c r="AY419" i="5"/>
  <c r="AX419" i="5"/>
  <c r="AW419" i="5"/>
  <c r="AV419" i="5"/>
  <c r="AU419" i="5"/>
  <c r="AT419" i="5"/>
  <c r="AR419" i="5"/>
  <c r="AO419" i="5"/>
  <c r="AP419" i="5" s="1"/>
  <c r="AL419" i="5"/>
  <c r="AN419" i="5" s="1"/>
  <c r="AJ419" i="5"/>
  <c r="AK419" i="5" s="1"/>
  <c r="AH419" i="5"/>
  <c r="BP419" i="5"/>
  <c r="Z419" i="5"/>
  <c r="W419" i="5"/>
  <c r="B419" i="5"/>
  <c r="BX418" i="5"/>
  <c r="BW418" i="5"/>
  <c r="BJ418" i="5"/>
  <c r="BI418" i="5"/>
  <c r="BH418" i="5"/>
  <c r="BG418" i="5"/>
  <c r="BF418" i="5"/>
  <c r="AZ418" i="5"/>
  <c r="AY418" i="5"/>
  <c r="AX418" i="5"/>
  <c r="AW418" i="5"/>
  <c r="AV418" i="5"/>
  <c r="AU418" i="5"/>
  <c r="AT418" i="5"/>
  <c r="AR418" i="5"/>
  <c r="AO418" i="5"/>
  <c r="AP418" i="5" s="1"/>
  <c r="AL418" i="5"/>
  <c r="AN418" i="5" s="1"/>
  <c r="AJ418" i="5"/>
  <c r="AK418" i="5" s="1"/>
  <c r="AH418" i="5"/>
  <c r="BP418" i="5"/>
  <c r="Z418" i="5"/>
  <c r="W418" i="5"/>
  <c r="B418" i="5"/>
  <c r="BX417" i="5"/>
  <c r="BW417" i="5"/>
  <c r="BJ417" i="5"/>
  <c r="BI417" i="5"/>
  <c r="BH417" i="5"/>
  <c r="BG417" i="5"/>
  <c r="BF417" i="5"/>
  <c r="BA417" i="5"/>
  <c r="AZ417" i="5"/>
  <c r="AY417" i="5"/>
  <c r="AX417" i="5"/>
  <c r="AW417" i="5"/>
  <c r="AV417" i="5"/>
  <c r="AU417" i="5"/>
  <c r="AT417" i="5"/>
  <c r="AS417" i="5"/>
  <c r="AR417" i="5"/>
  <c r="AO417" i="5"/>
  <c r="AP417" i="5" s="1"/>
  <c r="AL417" i="5"/>
  <c r="AN417" i="5" s="1"/>
  <c r="AJ417" i="5"/>
  <c r="AK417" i="5" s="1"/>
  <c r="AI417" i="5"/>
  <c r="AH417" i="5"/>
  <c r="AE417" i="5"/>
  <c r="Z417" i="5"/>
  <c r="W417" i="5"/>
  <c r="B417" i="5"/>
  <c r="BX416" i="5"/>
  <c r="BI416" i="5"/>
  <c r="BH416" i="5"/>
  <c r="BG416" i="5"/>
  <c r="BF416" i="5"/>
  <c r="AZ416" i="5"/>
  <c r="AY416" i="5"/>
  <c r="AX416" i="5"/>
  <c r="AW416" i="5"/>
  <c r="AT416" i="5"/>
  <c r="AR416" i="5"/>
  <c r="AO416" i="5"/>
  <c r="AP416" i="5" s="1"/>
  <c r="AL416" i="5"/>
  <c r="AN416" i="5" s="1"/>
  <c r="AJ416" i="5"/>
  <c r="AK416" i="5" s="1"/>
  <c r="AH416" i="5"/>
  <c r="BP416" i="5"/>
  <c r="AC416" i="5"/>
  <c r="BW416" i="5" s="1"/>
  <c r="Z416" i="5"/>
  <c r="W416" i="5"/>
  <c r="B416" i="5"/>
  <c r="BX415" i="5"/>
  <c r="BW415" i="5"/>
  <c r="BJ415" i="5"/>
  <c r="BI415" i="5"/>
  <c r="BH415" i="5"/>
  <c r="BG415" i="5"/>
  <c r="BF415" i="5"/>
  <c r="AZ415" i="5"/>
  <c r="AY415" i="5"/>
  <c r="AX415" i="5"/>
  <c r="AW415" i="5"/>
  <c r="AV415" i="5"/>
  <c r="AU415" i="5"/>
  <c r="AT415" i="5"/>
  <c r="AR415" i="5"/>
  <c r="AO415" i="5"/>
  <c r="AP415" i="5" s="1"/>
  <c r="AL415" i="5"/>
  <c r="AN415" i="5" s="1"/>
  <c r="AJ415" i="5"/>
  <c r="AK415" i="5" s="1"/>
  <c r="AH415" i="5"/>
  <c r="BP415" i="5"/>
  <c r="Z415" i="5"/>
  <c r="W415" i="5"/>
  <c r="B415" i="5"/>
  <c r="BX414" i="5"/>
  <c r="BW414" i="5"/>
  <c r="BJ414" i="5"/>
  <c r="BI414" i="5"/>
  <c r="BH414" i="5"/>
  <c r="BG414" i="5"/>
  <c r="BF414" i="5"/>
  <c r="AZ414" i="5"/>
  <c r="AY414" i="5"/>
  <c r="AX414" i="5"/>
  <c r="AW414" i="5"/>
  <c r="AV414" i="5"/>
  <c r="AU414" i="5"/>
  <c r="AT414" i="5"/>
  <c r="AR414" i="5"/>
  <c r="AO414" i="5"/>
  <c r="AP414" i="5" s="1"/>
  <c r="AL414" i="5"/>
  <c r="AN414" i="5" s="1"/>
  <c r="AJ414" i="5"/>
  <c r="AK414" i="5" s="1"/>
  <c r="AH414" i="5"/>
  <c r="BP414" i="5"/>
  <c r="Z414" i="5"/>
  <c r="W414" i="5"/>
  <c r="B414" i="5"/>
  <c r="BX413" i="5"/>
  <c r="BW413" i="5"/>
  <c r="BJ413" i="5"/>
  <c r="BI413" i="5"/>
  <c r="BH413" i="5"/>
  <c r="BG413" i="5"/>
  <c r="BF413" i="5"/>
  <c r="AZ413" i="5"/>
  <c r="AY413" i="5"/>
  <c r="AX413" i="5"/>
  <c r="AW413" i="5"/>
  <c r="AV413" i="5"/>
  <c r="AU413" i="5"/>
  <c r="AT413" i="5"/>
  <c r="AR413" i="5"/>
  <c r="AO413" i="5"/>
  <c r="AP413" i="5" s="1"/>
  <c r="AL413" i="5"/>
  <c r="AN413" i="5" s="1"/>
  <c r="AJ413" i="5"/>
  <c r="AK413" i="5" s="1"/>
  <c r="AH413" i="5"/>
  <c r="BP413" i="5"/>
  <c r="Z413" i="5"/>
  <c r="W413" i="5"/>
  <c r="B413" i="5"/>
  <c r="BX412" i="5"/>
  <c r="BW412" i="5"/>
  <c r="BJ412" i="5"/>
  <c r="BI412" i="5"/>
  <c r="BH412" i="5"/>
  <c r="BG412" i="5"/>
  <c r="BF412" i="5"/>
  <c r="BA412" i="5"/>
  <c r="AZ412" i="5"/>
  <c r="AY412" i="5"/>
  <c r="AX412" i="5"/>
  <c r="AW412" i="5"/>
  <c r="AV412" i="5"/>
  <c r="AU412" i="5"/>
  <c r="AT412" i="5"/>
  <c r="AS412" i="5"/>
  <c r="AR412" i="5"/>
  <c r="AO412" i="5"/>
  <c r="AP412" i="5" s="1"/>
  <c r="AL412" i="5"/>
  <c r="AN412" i="5" s="1"/>
  <c r="AJ412" i="5"/>
  <c r="AK412" i="5" s="1"/>
  <c r="AI412" i="5"/>
  <c r="AH412" i="5"/>
  <c r="AE412" i="5"/>
  <c r="Z412" i="5"/>
  <c r="W412" i="5"/>
  <c r="B412" i="5"/>
  <c r="BX411" i="5"/>
  <c r="BI411" i="5"/>
  <c r="BH411" i="5"/>
  <c r="BG411" i="5"/>
  <c r="BF411" i="5"/>
  <c r="BA411" i="5"/>
  <c r="AZ411" i="5"/>
  <c r="AY411" i="5"/>
  <c r="AX411" i="5"/>
  <c r="AW411" i="5"/>
  <c r="AT411" i="5"/>
  <c r="AS411" i="5"/>
  <c r="AR411" i="5"/>
  <c r="AO411" i="5"/>
  <c r="AP411" i="5" s="1"/>
  <c r="AL411" i="5"/>
  <c r="AN411" i="5" s="1"/>
  <c r="AJ411" i="5"/>
  <c r="AK411" i="5" s="1"/>
  <c r="AI411" i="5"/>
  <c r="AH411" i="5"/>
  <c r="AC411" i="5"/>
  <c r="Z411" i="5"/>
  <c r="W411" i="5"/>
  <c r="B411" i="5"/>
  <c r="BX410" i="5"/>
  <c r="BW410" i="5"/>
  <c r="BJ410" i="5"/>
  <c r="BI410" i="5"/>
  <c r="BH410" i="5"/>
  <c r="BG410" i="5"/>
  <c r="BF410" i="5"/>
  <c r="BA410" i="5"/>
  <c r="AZ410" i="5"/>
  <c r="AY410" i="5"/>
  <c r="AX410" i="5"/>
  <c r="AW410" i="5"/>
  <c r="AV410" i="5"/>
  <c r="AU410" i="5"/>
  <c r="AT410" i="5"/>
  <c r="AS410" i="5"/>
  <c r="AR410" i="5"/>
  <c r="AO410" i="5"/>
  <c r="AP410" i="5" s="1"/>
  <c r="AL410" i="5"/>
  <c r="AN410" i="5" s="1"/>
  <c r="AJ410" i="5"/>
  <c r="AK410" i="5" s="1"/>
  <c r="AI410" i="5"/>
  <c r="AH410" i="5"/>
  <c r="AE410" i="5"/>
  <c r="Z410" i="5"/>
  <c r="W410" i="5"/>
  <c r="B410" i="5"/>
  <c r="BX409" i="5"/>
  <c r="BW409" i="5"/>
  <c r="BJ409" i="5"/>
  <c r="BI409" i="5"/>
  <c r="BH409" i="5"/>
  <c r="BG409" i="5"/>
  <c r="BF409" i="5"/>
  <c r="BA409" i="5"/>
  <c r="AZ409" i="5"/>
  <c r="AY409" i="5"/>
  <c r="AX409" i="5"/>
  <c r="AW409" i="5"/>
  <c r="AV409" i="5"/>
  <c r="AU409" i="5"/>
  <c r="AT409" i="5"/>
  <c r="AS409" i="5"/>
  <c r="AR409" i="5"/>
  <c r="AO409" i="5"/>
  <c r="AP409" i="5" s="1"/>
  <c r="AL409" i="5"/>
  <c r="AN409" i="5" s="1"/>
  <c r="AJ409" i="5"/>
  <c r="AK409" i="5" s="1"/>
  <c r="AI409" i="5"/>
  <c r="AH409" i="5"/>
  <c r="AE409" i="5"/>
  <c r="Z409" i="5"/>
  <c r="W409" i="5"/>
  <c r="B409" i="5"/>
  <c r="BX408" i="5"/>
  <c r="BI408" i="5"/>
  <c r="BH408" i="5"/>
  <c r="BG408" i="5"/>
  <c r="BF408" i="5"/>
  <c r="AZ408" i="5"/>
  <c r="AY408" i="5"/>
  <c r="AX408" i="5"/>
  <c r="AW408" i="5"/>
  <c r="AT408" i="5"/>
  <c r="AR408" i="5"/>
  <c r="AO408" i="5"/>
  <c r="AP408" i="5" s="1"/>
  <c r="AL408" i="5"/>
  <c r="AN408" i="5" s="1"/>
  <c r="AJ408" i="5"/>
  <c r="AK408" i="5" s="1"/>
  <c r="AH408" i="5"/>
  <c r="AD408" i="5"/>
  <c r="BP408" i="5" s="1"/>
  <c r="AC408" i="5"/>
  <c r="BW408" i="5" s="1"/>
  <c r="Z408" i="5"/>
  <c r="W408" i="5"/>
  <c r="B408" i="5"/>
  <c r="BJ407" i="5"/>
  <c r="BI407" i="5"/>
  <c r="BH407" i="5"/>
  <c r="BG407" i="5"/>
  <c r="BF407" i="5"/>
  <c r="BA407" i="5"/>
  <c r="AZ407" i="5"/>
  <c r="AY407" i="5"/>
  <c r="AX407" i="5"/>
  <c r="AW407" i="5"/>
  <c r="AV407" i="5"/>
  <c r="AU407" i="5"/>
  <c r="AT407" i="5"/>
  <c r="AS407" i="5"/>
  <c r="AR407" i="5"/>
  <c r="AI407" i="5"/>
  <c r="AH407" i="5"/>
  <c r="AM407" i="5" s="1"/>
  <c r="B407" i="5"/>
  <c r="BX406" i="5"/>
  <c r="BI406" i="5"/>
  <c r="BH406" i="5"/>
  <c r="BG406" i="5"/>
  <c r="BF406" i="5"/>
  <c r="BA406" i="5"/>
  <c r="AZ406" i="5"/>
  <c r="AY406" i="5"/>
  <c r="AX406" i="5"/>
  <c r="AW406" i="5"/>
  <c r="AT406" i="5"/>
  <c r="AS406" i="5"/>
  <c r="AR406" i="5"/>
  <c r="AO406" i="5"/>
  <c r="AP406" i="5" s="1"/>
  <c r="AL406" i="5"/>
  <c r="AN406" i="5" s="1"/>
  <c r="AJ406" i="5"/>
  <c r="AK406" i="5" s="1"/>
  <c r="AI406" i="5"/>
  <c r="AH406" i="5"/>
  <c r="AC406" i="5"/>
  <c r="Z406" i="5"/>
  <c r="W406" i="5"/>
  <c r="B406" i="5"/>
  <c r="BX405" i="5"/>
  <c r="BI405" i="5"/>
  <c r="BH405" i="5"/>
  <c r="BG405" i="5"/>
  <c r="BF405" i="5"/>
  <c r="BA405" i="5"/>
  <c r="AZ405" i="5"/>
  <c r="AY405" i="5"/>
  <c r="AX405" i="5"/>
  <c r="AW405" i="5"/>
  <c r="AT405" i="5"/>
  <c r="AS405" i="5"/>
  <c r="AR405" i="5"/>
  <c r="AO405" i="5"/>
  <c r="AP405" i="5" s="1"/>
  <c r="AL405" i="5"/>
  <c r="AN405" i="5" s="1"/>
  <c r="AJ405" i="5"/>
  <c r="AK405" i="5" s="1"/>
  <c r="AI405" i="5"/>
  <c r="AH405" i="5"/>
  <c r="AC405" i="5"/>
  <c r="BW405" i="5" s="1"/>
  <c r="Z405" i="5"/>
  <c r="W405" i="5"/>
  <c r="B405" i="5"/>
  <c r="BJ404" i="5"/>
  <c r="BI404" i="5"/>
  <c r="BH404" i="5"/>
  <c r="BG404" i="5"/>
  <c r="BF404" i="5"/>
  <c r="BA404" i="5"/>
  <c r="AZ404" i="5"/>
  <c r="AY404" i="5"/>
  <c r="AX404" i="5"/>
  <c r="AW404" i="5"/>
  <c r="AV404" i="5"/>
  <c r="AU404" i="5"/>
  <c r="AT404" i="5"/>
  <c r="AS404" i="5"/>
  <c r="AR404" i="5"/>
  <c r="AI404" i="5"/>
  <c r="AH404" i="5"/>
  <c r="AM404" i="5" s="1"/>
  <c r="B404" i="5"/>
  <c r="BX403" i="5"/>
  <c r="BW403" i="5"/>
  <c r="BJ403" i="5"/>
  <c r="BA403" i="5"/>
  <c r="AZ403" i="5"/>
  <c r="AV403" i="5"/>
  <c r="AU403" i="5"/>
  <c r="AT403" i="5"/>
  <c r="AS403" i="5"/>
  <c r="AR403" i="5"/>
  <c r="AI403" i="5"/>
  <c r="AH403" i="5"/>
  <c r="AE403" i="5"/>
  <c r="B403" i="5"/>
  <c r="BX402" i="5"/>
  <c r="BW402" i="5"/>
  <c r="BJ402" i="5"/>
  <c r="BI402" i="5"/>
  <c r="BH402" i="5"/>
  <c r="BG402" i="5"/>
  <c r="BF402" i="5"/>
  <c r="BA402" i="5"/>
  <c r="AZ402" i="5"/>
  <c r="AY402" i="5"/>
  <c r="AX402" i="5"/>
  <c r="AW402" i="5"/>
  <c r="AV402" i="5"/>
  <c r="AU402" i="5"/>
  <c r="AT402" i="5"/>
  <c r="AS402" i="5"/>
  <c r="AR402" i="5"/>
  <c r="AO402" i="5"/>
  <c r="AP402" i="5" s="1"/>
  <c r="AL402" i="5"/>
  <c r="AN402" i="5" s="1"/>
  <c r="AJ402" i="5"/>
  <c r="AK402" i="5" s="1"/>
  <c r="AI402" i="5"/>
  <c r="AH402" i="5"/>
  <c r="AE402" i="5"/>
  <c r="Z402" i="5"/>
  <c r="W402" i="5"/>
  <c r="B402" i="5"/>
  <c r="BX401" i="5"/>
  <c r="BI401" i="5"/>
  <c r="BH401" i="5"/>
  <c r="BG401" i="5"/>
  <c r="BF401" i="5"/>
  <c r="AZ401" i="5"/>
  <c r="AY401" i="5"/>
  <c r="AX401" i="5"/>
  <c r="AW401" i="5"/>
  <c r="AT401" i="5"/>
  <c r="AR401" i="5"/>
  <c r="AO401" i="5"/>
  <c r="AP401" i="5" s="1"/>
  <c r="AL401" i="5"/>
  <c r="AN401" i="5" s="1"/>
  <c r="AJ401" i="5"/>
  <c r="AK401" i="5" s="1"/>
  <c r="AH401" i="5"/>
  <c r="AD401" i="5"/>
  <c r="BP401" i="5" s="1"/>
  <c r="AC401" i="5"/>
  <c r="BJ401" i="5" s="1"/>
  <c r="Z401" i="5"/>
  <c r="W401" i="5"/>
  <c r="B401" i="5"/>
  <c r="BJ400" i="5"/>
  <c r="BI400" i="5"/>
  <c r="BH400" i="5"/>
  <c r="BG400" i="5"/>
  <c r="BF400" i="5"/>
  <c r="BA400" i="5"/>
  <c r="AZ400" i="5"/>
  <c r="AY400" i="5"/>
  <c r="AX400" i="5"/>
  <c r="AW400" i="5"/>
  <c r="AV400" i="5"/>
  <c r="AU400" i="5"/>
  <c r="AT400" i="5"/>
  <c r="AS400" i="5"/>
  <c r="AR400" i="5"/>
  <c r="AI400" i="5"/>
  <c r="AH400" i="5"/>
  <c r="AM400" i="5" s="1"/>
  <c r="B400" i="5"/>
  <c r="BX399" i="5"/>
  <c r="BW399" i="5"/>
  <c r="BJ399" i="5"/>
  <c r="BI399" i="5"/>
  <c r="BH399" i="5"/>
  <c r="BG399" i="5"/>
  <c r="BF399" i="5"/>
  <c r="AZ399" i="5"/>
  <c r="AY399" i="5"/>
  <c r="AX399" i="5"/>
  <c r="AW399" i="5"/>
  <c r="AV399" i="5"/>
  <c r="AU399" i="5"/>
  <c r="AT399" i="5"/>
  <c r="AR399" i="5"/>
  <c r="AO399" i="5"/>
  <c r="AP399" i="5" s="1"/>
  <c r="AL399" i="5"/>
  <c r="AN399" i="5" s="1"/>
  <c r="AJ399" i="5"/>
  <c r="AK399" i="5" s="1"/>
  <c r="AH399" i="5"/>
  <c r="AD399" i="5"/>
  <c r="BP399" i="5" s="1"/>
  <c r="Z399" i="5"/>
  <c r="W399" i="5"/>
  <c r="B399" i="5"/>
  <c r="BX398" i="5"/>
  <c r="BW398" i="5"/>
  <c r="BJ398" i="5"/>
  <c r="BI398" i="5"/>
  <c r="BH398" i="5"/>
  <c r="BG398" i="5"/>
  <c r="BF398" i="5"/>
  <c r="AZ398" i="5"/>
  <c r="AY398" i="5"/>
  <c r="AX398" i="5"/>
  <c r="AW398" i="5"/>
  <c r="AV398" i="5"/>
  <c r="AU398" i="5"/>
  <c r="AT398" i="5"/>
  <c r="AR398" i="5"/>
  <c r="AO398" i="5"/>
  <c r="AP398" i="5" s="1"/>
  <c r="AL398" i="5"/>
  <c r="AN398" i="5" s="1"/>
  <c r="AJ398" i="5"/>
  <c r="AK398" i="5" s="1"/>
  <c r="AH398" i="5"/>
  <c r="AD398" i="5"/>
  <c r="BP398" i="5" s="1"/>
  <c r="Z398" i="5"/>
  <c r="W398" i="5"/>
  <c r="B398" i="5"/>
  <c r="BX397" i="5"/>
  <c r="BW397" i="5"/>
  <c r="BJ397" i="5"/>
  <c r="BI397" i="5"/>
  <c r="BH397" i="5"/>
  <c r="BG397" i="5"/>
  <c r="BF397" i="5"/>
  <c r="AZ397" i="5"/>
  <c r="AY397" i="5"/>
  <c r="AX397" i="5"/>
  <c r="AW397" i="5"/>
  <c r="AV397" i="5"/>
  <c r="AU397" i="5"/>
  <c r="AT397" i="5"/>
  <c r="AR397" i="5"/>
  <c r="AO397" i="5"/>
  <c r="AP397" i="5" s="1"/>
  <c r="AL397" i="5"/>
  <c r="AN397" i="5" s="1"/>
  <c r="AJ397" i="5"/>
  <c r="AK397" i="5" s="1"/>
  <c r="AH397" i="5"/>
  <c r="AD397" i="5"/>
  <c r="BP397" i="5" s="1"/>
  <c r="Z397" i="5"/>
  <c r="W397" i="5"/>
  <c r="B397" i="5"/>
  <c r="BX396" i="5"/>
  <c r="BW396" i="5"/>
  <c r="BJ396" i="5"/>
  <c r="BI396" i="5"/>
  <c r="BH396" i="5"/>
  <c r="BG396" i="5"/>
  <c r="BF396" i="5"/>
  <c r="AZ396" i="5"/>
  <c r="AY396" i="5"/>
  <c r="AX396" i="5"/>
  <c r="AW396" i="5"/>
  <c r="AV396" i="5"/>
  <c r="AU396" i="5"/>
  <c r="AT396" i="5"/>
  <c r="AR396" i="5"/>
  <c r="AO396" i="5"/>
  <c r="AP396" i="5" s="1"/>
  <c r="AL396" i="5"/>
  <c r="AN396" i="5" s="1"/>
  <c r="AJ396" i="5"/>
  <c r="AK396" i="5" s="1"/>
  <c r="AH396" i="5"/>
  <c r="AD396" i="5"/>
  <c r="BP396" i="5" s="1"/>
  <c r="Z396" i="5"/>
  <c r="W396" i="5"/>
  <c r="B396" i="5"/>
  <c r="BX395" i="5"/>
  <c r="BW395" i="5"/>
  <c r="BJ395" i="5"/>
  <c r="BI395" i="5"/>
  <c r="BH395" i="5"/>
  <c r="BG395" i="5"/>
  <c r="BF395" i="5"/>
  <c r="BA395" i="5"/>
  <c r="AZ395" i="5"/>
  <c r="AY395" i="5"/>
  <c r="AX395" i="5"/>
  <c r="AW395" i="5"/>
  <c r="AV395" i="5"/>
  <c r="AU395" i="5"/>
  <c r="AT395" i="5"/>
  <c r="AS395" i="5"/>
  <c r="AR395" i="5"/>
  <c r="AO395" i="5"/>
  <c r="AP395" i="5" s="1"/>
  <c r="AL395" i="5"/>
  <c r="AN395" i="5" s="1"/>
  <c r="AJ395" i="5"/>
  <c r="AK395" i="5" s="1"/>
  <c r="AI395" i="5"/>
  <c r="AH395" i="5"/>
  <c r="AE395" i="5"/>
  <c r="Z395" i="5"/>
  <c r="W395" i="5"/>
  <c r="B395" i="5"/>
  <c r="BX394" i="5"/>
  <c r="BW394" i="5"/>
  <c r="BJ394" i="5"/>
  <c r="BI394" i="5"/>
  <c r="BH394" i="5"/>
  <c r="BG394" i="5"/>
  <c r="BF394" i="5"/>
  <c r="BA394" i="5"/>
  <c r="AZ394" i="5"/>
  <c r="AY394" i="5"/>
  <c r="AX394" i="5"/>
  <c r="AW394" i="5"/>
  <c r="AV394" i="5"/>
  <c r="AU394" i="5"/>
  <c r="AT394" i="5"/>
  <c r="AS394" i="5"/>
  <c r="AR394" i="5"/>
  <c r="AO394" i="5"/>
  <c r="AP394" i="5" s="1"/>
  <c r="AL394" i="5"/>
  <c r="AN394" i="5" s="1"/>
  <c r="AJ394" i="5"/>
  <c r="AK394" i="5" s="1"/>
  <c r="AI394" i="5"/>
  <c r="AH394" i="5"/>
  <c r="AE394" i="5"/>
  <c r="Z394" i="5"/>
  <c r="W394" i="5"/>
  <c r="B394" i="5"/>
  <c r="BX393" i="5"/>
  <c r="BW393" i="5"/>
  <c r="BJ393" i="5"/>
  <c r="BI393" i="5"/>
  <c r="BH393" i="5"/>
  <c r="BG393" i="5"/>
  <c r="BF393" i="5"/>
  <c r="BA393" i="5"/>
  <c r="AZ393" i="5"/>
  <c r="AY393" i="5"/>
  <c r="AX393" i="5"/>
  <c r="AW393" i="5"/>
  <c r="AV393" i="5"/>
  <c r="AU393" i="5"/>
  <c r="AT393" i="5"/>
  <c r="AS393" i="5"/>
  <c r="AR393" i="5"/>
  <c r="AO393" i="5"/>
  <c r="AP393" i="5" s="1"/>
  <c r="AL393" i="5"/>
  <c r="AN393" i="5" s="1"/>
  <c r="AJ393" i="5"/>
  <c r="AK393" i="5" s="1"/>
  <c r="AI393" i="5"/>
  <c r="AH393" i="5"/>
  <c r="AE393" i="5"/>
  <c r="Z393" i="5"/>
  <c r="W393" i="5"/>
  <c r="B393" i="5"/>
  <c r="BJ392" i="5"/>
  <c r="BI392" i="5"/>
  <c r="BH392" i="5"/>
  <c r="BG392" i="5"/>
  <c r="BF392" i="5"/>
  <c r="BA392" i="5"/>
  <c r="AZ392" i="5"/>
  <c r="AY392" i="5"/>
  <c r="AX392" i="5"/>
  <c r="AW392" i="5"/>
  <c r="AV392" i="5"/>
  <c r="AU392" i="5"/>
  <c r="AT392" i="5"/>
  <c r="AS392" i="5"/>
  <c r="AR392" i="5"/>
  <c r="AI392" i="5"/>
  <c r="AH392" i="5"/>
  <c r="AM392" i="5" s="1"/>
  <c r="B392" i="5"/>
  <c r="BX391" i="5"/>
  <c r="BW391" i="5"/>
  <c r="BJ391" i="5"/>
  <c r="BI391" i="5"/>
  <c r="BH391" i="5"/>
  <c r="BG391" i="5"/>
  <c r="BF391" i="5"/>
  <c r="BA391" i="5"/>
  <c r="AZ391" i="5"/>
  <c r="AY391" i="5"/>
  <c r="AX391" i="5"/>
  <c r="AW391" i="5"/>
  <c r="AV391" i="5"/>
  <c r="AU391" i="5"/>
  <c r="AT391" i="5"/>
  <c r="AS391" i="5"/>
  <c r="AR391" i="5"/>
  <c r="AO391" i="5"/>
  <c r="AP391" i="5" s="1"/>
  <c r="AL391" i="5"/>
  <c r="AN391" i="5" s="1"/>
  <c r="AJ391" i="5"/>
  <c r="AK391" i="5" s="1"/>
  <c r="AI391" i="5"/>
  <c r="AH391" i="5"/>
  <c r="AE391" i="5"/>
  <c r="Z391" i="5"/>
  <c r="W391" i="5"/>
  <c r="B391" i="5"/>
  <c r="BX390" i="5"/>
  <c r="BW390" i="5"/>
  <c r="BJ390" i="5"/>
  <c r="BI390" i="5"/>
  <c r="BH390" i="5"/>
  <c r="BG390" i="5"/>
  <c r="BF390" i="5"/>
  <c r="BA390" i="5"/>
  <c r="AZ390" i="5"/>
  <c r="AY390" i="5"/>
  <c r="AX390" i="5"/>
  <c r="AW390" i="5"/>
  <c r="AV390" i="5"/>
  <c r="AU390" i="5"/>
  <c r="AT390" i="5"/>
  <c r="AS390" i="5"/>
  <c r="AR390" i="5"/>
  <c r="AO390" i="5"/>
  <c r="AP390" i="5" s="1"/>
  <c r="AL390" i="5"/>
  <c r="AN390" i="5" s="1"/>
  <c r="AJ390" i="5"/>
  <c r="AK390" i="5" s="1"/>
  <c r="AI390" i="5"/>
  <c r="AH390" i="5"/>
  <c r="AE390" i="5"/>
  <c r="Z390" i="5"/>
  <c r="W390" i="5"/>
  <c r="B390" i="5"/>
  <c r="BX389" i="5"/>
  <c r="BW389" i="5"/>
  <c r="BJ389" i="5"/>
  <c r="BI389" i="5"/>
  <c r="BH389" i="5"/>
  <c r="BG389" i="5"/>
  <c r="BF389" i="5"/>
  <c r="BA389" i="5"/>
  <c r="AZ389" i="5"/>
  <c r="AY389" i="5"/>
  <c r="AX389" i="5"/>
  <c r="AW389" i="5"/>
  <c r="AV389" i="5"/>
  <c r="AU389" i="5"/>
  <c r="AT389" i="5"/>
  <c r="AS389" i="5"/>
  <c r="AR389" i="5"/>
  <c r="AO389" i="5"/>
  <c r="AP389" i="5" s="1"/>
  <c r="AL389" i="5"/>
  <c r="AN389" i="5" s="1"/>
  <c r="AJ389" i="5"/>
  <c r="AK389" i="5" s="1"/>
  <c r="AI389" i="5"/>
  <c r="AH389" i="5"/>
  <c r="AE389" i="5"/>
  <c r="Z389" i="5"/>
  <c r="W389" i="5"/>
  <c r="B389" i="5"/>
  <c r="BX388" i="5"/>
  <c r="BI388" i="5"/>
  <c r="BH388" i="5"/>
  <c r="BG388" i="5"/>
  <c r="BF388" i="5"/>
  <c r="BA388" i="5"/>
  <c r="AZ388" i="5"/>
  <c r="AY388" i="5"/>
  <c r="AX388" i="5"/>
  <c r="AW388" i="5"/>
  <c r="AT388" i="5"/>
  <c r="AS388" i="5"/>
  <c r="AR388" i="5"/>
  <c r="AO388" i="5"/>
  <c r="AP388" i="5" s="1"/>
  <c r="AL388" i="5"/>
  <c r="AN388" i="5" s="1"/>
  <c r="AJ388" i="5"/>
  <c r="AK388" i="5" s="1"/>
  <c r="AI388" i="5"/>
  <c r="AH388" i="5"/>
  <c r="AC388" i="5"/>
  <c r="Z388" i="5"/>
  <c r="W388" i="5"/>
  <c r="B388" i="5"/>
  <c r="BX387" i="5"/>
  <c r="BW387" i="5"/>
  <c r="BJ387" i="5"/>
  <c r="BI387" i="5"/>
  <c r="BH387" i="5"/>
  <c r="BG387" i="5"/>
  <c r="BF387" i="5"/>
  <c r="BA387" i="5"/>
  <c r="AZ387" i="5"/>
  <c r="AY387" i="5"/>
  <c r="AX387" i="5"/>
  <c r="AW387" i="5"/>
  <c r="AV387" i="5"/>
  <c r="AU387" i="5"/>
  <c r="AT387" i="5"/>
  <c r="AS387" i="5"/>
  <c r="AR387" i="5"/>
  <c r="AI387" i="5"/>
  <c r="AH387" i="5"/>
  <c r="AM387" i="5" s="1"/>
  <c r="B387" i="5"/>
  <c r="BX386" i="5"/>
  <c r="BW386" i="5"/>
  <c r="BJ386" i="5"/>
  <c r="BI386" i="5"/>
  <c r="BH386" i="5"/>
  <c r="BG386" i="5"/>
  <c r="BF386" i="5"/>
  <c r="AZ386" i="5"/>
  <c r="AY386" i="5"/>
  <c r="AX386" i="5"/>
  <c r="AW386" i="5"/>
  <c r="AV386" i="5"/>
  <c r="AU386" i="5"/>
  <c r="AT386" i="5"/>
  <c r="AR386" i="5"/>
  <c r="AO386" i="5"/>
  <c r="AP386" i="5" s="1"/>
  <c r="AL386" i="5"/>
  <c r="AN386" i="5" s="1"/>
  <c r="AJ386" i="5"/>
  <c r="AK386" i="5" s="1"/>
  <c r="AH386" i="5"/>
  <c r="AD386" i="5"/>
  <c r="BP386" i="5" s="1"/>
  <c r="Z386" i="5"/>
  <c r="W386" i="5"/>
  <c r="B386" i="5"/>
  <c r="BX385" i="5"/>
  <c r="BI385" i="5"/>
  <c r="BH385" i="5"/>
  <c r="BG385" i="5"/>
  <c r="BF385" i="5"/>
  <c r="AZ385" i="5"/>
  <c r="AY385" i="5"/>
  <c r="AX385" i="5"/>
  <c r="AW385" i="5"/>
  <c r="AT385" i="5"/>
  <c r="AR385" i="5"/>
  <c r="AO385" i="5"/>
  <c r="AP385" i="5" s="1"/>
  <c r="AL385" i="5"/>
  <c r="AN385" i="5" s="1"/>
  <c r="AJ385" i="5"/>
  <c r="AK385" i="5" s="1"/>
  <c r="AH385" i="5"/>
  <c r="AD385" i="5"/>
  <c r="BP385" i="5" s="1"/>
  <c r="AC385" i="5"/>
  <c r="BW385" i="5" s="1"/>
  <c r="Z385" i="5"/>
  <c r="W385" i="5"/>
  <c r="B385" i="5"/>
  <c r="BX384" i="5"/>
  <c r="BW384" i="5"/>
  <c r="BJ384" i="5"/>
  <c r="BI384" i="5"/>
  <c r="BH384" i="5"/>
  <c r="BG384" i="5"/>
  <c r="BF384" i="5"/>
  <c r="BA384" i="5"/>
  <c r="AZ384" i="5"/>
  <c r="AY384" i="5"/>
  <c r="AX384" i="5"/>
  <c r="AW384" i="5"/>
  <c r="AV384" i="5"/>
  <c r="AU384" i="5"/>
  <c r="AT384" i="5"/>
  <c r="AS384" i="5"/>
  <c r="AR384" i="5"/>
  <c r="AI384" i="5"/>
  <c r="AH384" i="5"/>
  <c r="AM384" i="5" s="1"/>
  <c r="B384" i="5"/>
  <c r="BX383" i="5"/>
  <c r="BW383" i="5"/>
  <c r="BJ383" i="5"/>
  <c r="BI383" i="5"/>
  <c r="BH383" i="5"/>
  <c r="BG383" i="5"/>
  <c r="BF383" i="5"/>
  <c r="BA383" i="5"/>
  <c r="AZ383" i="5"/>
  <c r="AY383" i="5"/>
  <c r="AX383" i="5"/>
  <c r="AW383" i="5"/>
  <c r="AV383" i="5"/>
  <c r="AU383" i="5"/>
  <c r="AT383" i="5"/>
  <c r="AS383" i="5"/>
  <c r="AR383" i="5"/>
  <c r="AI383" i="5"/>
  <c r="AH383" i="5"/>
  <c r="AM383" i="5" s="1"/>
  <c r="B383" i="5"/>
  <c r="BX382" i="5"/>
  <c r="BI382" i="5"/>
  <c r="BH382" i="5"/>
  <c r="BG382" i="5"/>
  <c r="BF382" i="5"/>
  <c r="BA382" i="5"/>
  <c r="AZ382" i="5"/>
  <c r="AY382" i="5"/>
  <c r="AX382" i="5"/>
  <c r="AW382" i="5"/>
  <c r="AT382" i="5"/>
  <c r="AS382" i="5"/>
  <c r="AR382" i="5"/>
  <c r="AO382" i="5"/>
  <c r="AP382" i="5" s="1"/>
  <c r="AL382" i="5"/>
  <c r="AN382" i="5" s="1"/>
  <c r="AJ382" i="5"/>
  <c r="AK382" i="5" s="1"/>
  <c r="AI382" i="5"/>
  <c r="AH382" i="5"/>
  <c r="AC382" i="5"/>
  <c r="BW382" i="5" s="1"/>
  <c r="Z382" i="5"/>
  <c r="W382" i="5"/>
  <c r="B382" i="5"/>
  <c r="BX381" i="5"/>
  <c r="BI381" i="5"/>
  <c r="BH381" i="5"/>
  <c r="BG381" i="5"/>
  <c r="BF381" i="5"/>
  <c r="BA381" i="5"/>
  <c r="AZ381" i="5"/>
  <c r="AY381" i="5"/>
  <c r="AX381" i="5"/>
  <c r="AW381" i="5"/>
  <c r="AT381" i="5"/>
  <c r="AS381" i="5"/>
  <c r="AR381" i="5"/>
  <c r="AO381" i="5"/>
  <c r="AP381" i="5" s="1"/>
  <c r="AL381" i="5"/>
  <c r="AN381" i="5" s="1"/>
  <c r="AJ381" i="5"/>
  <c r="AK381" i="5" s="1"/>
  <c r="AI381" i="5"/>
  <c r="AH381" i="5"/>
  <c r="AC381" i="5"/>
  <c r="Z381" i="5"/>
  <c r="W381" i="5"/>
  <c r="B381" i="5"/>
  <c r="BX380" i="5"/>
  <c r="BI380" i="5"/>
  <c r="BH380" i="5"/>
  <c r="BG380" i="5"/>
  <c r="BF380" i="5"/>
  <c r="AZ380" i="5"/>
  <c r="AY380" i="5"/>
  <c r="AX380" i="5"/>
  <c r="AW380" i="5"/>
  <c r="AT380" i="5"/>
  <c r="AR380" i="5"/>
  <c r="AO380" i="5"/>
  <c r="AP380" i="5" s="1"/>
  <c r="AL380" i="5"/>
  <c r="AN380" i="5" s="1"/>
  <c r="AJ380" i="5"/>
  <c r="AK380" i="5" s="1"/>
  <c r="AH380" i="5"/>
  <c r="AD380" i="5"/>
  <c r="BP380" i="5" s="1"/>
  <c r="AC380" i="5"/>
  <c r="BW380" i="5" s="1"/>
  <c r="Z380" i="5"/>
  <c r="W380" i="5"/>
  <c r="B380" i="5"/>
  <c r="BX379" i="5"/>
  <c r="BI379" i="5"/>
  <c r="BH379" i="5"/>
  <c r="BG379" i="5"/>
  <c r="BF379" i="5"/>
  <c r="BA379" i="5"/>
  <c r="AZ379" i="5"/>
  <c r="AY379" i="5"/>
  <c r="AX379" i="5"/>
  <c r="AW379" i="5"/>
  <c r="AT379" i="5"/>
  <c r="AS379" i="5"/>
  <c r="AR379" i="5"/>
  <c r="AO379" i="5"/>
  <c r="AP379" i="5" s="1"/>
  <c r="AL379" i="5"/>
  <c r="AN379" i="5" s="1"/>
  <c r="AJ379" i="5"/>
  <c r="AK379" i="5" s="1"/>
  <c r="AI379" i="5"/>
  <c r="AH379" i="5"/>
  <c r="AC379" i="5"/>
  <c r="BW379" i="5" s="1"/>
  <c r="Z379" i="5"/>
  <c r="W379" i="5"/>
  <c r="B379" i="5"/>
  <c r="BX378" i="5"/>
  <c r="BI378" i="5"/>
  <c r="BH378" i="5"/>
  <c r="BG378" i="5"/>
  <c r="BF378" i="5"/>
  <c r="AZ378" i="5"/>
  <c r="AY378" i="5"/>
  <c r="AX378" i="5"/>
  <c r="AW378" i="5"/>
  <c r="AT378" i="5"/>
  <c r="AR378" i="5"/>
  <c r="AO378" i="5"/>
  <c r="AP378" i="5" s="1"/>
  <c r="AL378" i="5"/>
  <c r="AN378" i="5" s="1"/>
  <c r="AJ378" i="5"/>
  <c r="AK378" i="5" s="1"/>
  <c r="AH378" i="5"/>
  <c r="BP378" i="5"/>
  <c r="AC378" i="5"/>
  <c r="BJ378" i="5" s="1"/>
  <c r="Z378" i="5"/>
  <c r="W378" i="5"/>
  <c r="B378" i="5"/>
  <c r="BX377" i="5"/>
  <c r="BW377" i="5"/>
  <c r="BJ377" i="5"/>
  <c r="BI377" i="5"/>
  <c r="BH377" i="5"/>
  <c r="BG377" i="5"/>
  <c r="BF377" i="5"/>
  <c r="AZ377" i="5"/>
  <c r="AY377" i="5"/>
  <c r="AX377" i="5"/>
  <c r="AW377" i="5"/>
  <c r="AV377" i="5"/>
  <c r="AU377" i="5"/>
  <c r="AT377" i="5"/>
  <c r="AR377" i="5"/>
  <c r="AO377" i="5"/>
  <c r="AP377" i="5" s="1"/>
  <c r="AL377" i="5"/>
  <c r="AN377" i="5" s="1"/>
  <c r="AJ377" i="5"/>
  <c r="AK377" i="5" s="1"/>
  <c r="AH377" i="5"/>
  <c r="BP377" i="5"/>
  <c r="Z377" i="5"/>
  <c r="W377" i="5"/>
  <c r="B377" i="5"/>
  <c r="BX376" i="5"/>
  <c r="BI376" i="5"/>
  <c r="BH376" i="5"/>
  <c r="BG376" i="5"/>
  <c r="BF376" i="5"/>
  <c r="AZ376" i="5"/>
  <c r="AY376" i="5"/>
  <c r="AX376" i="5"/>
  <c r="AW376" i="5"/>
  <c r="AT376" i="5"/>
  <c r="AR376" i="5"/>
  <c r="AO376" i="5"/>
  <c r="AP376" i="5" s="1"/>
  <c r="AL376" i="5"/>
  <c r="AN376" i="5" s="1"/>
  <c r="AJ376" i="5"/>
  <c r="AK376" i="5" s="1"/>
  <c r="AH376" i="5"/>
  <c r="BP376" i="5"/>
  <c r="AC376" i="5"/>
  <c r="BW376" i="5" s="1"/>
  <c r="Z376" i="5"/>
  <c r="W376" i="5"/>
  <c r="B376" i="5"/>
  <c r="BX375" i="5"/>
  <c r="BW375" i="5"/>
  <c r="BJ375" i="5"/>
  <c r="BI375" i="5"/>
  <c r="BH375" i="5"/>
  <c r="BG375" i="5"/>
  <c r="BF375" i="5"/>
  <c r="AZ375" i="5"/>
  <c r="AY375" i="5"/>
  <c r="AX375" i="5"/>
  <c r="AW375" i="5"/>
  <c r="AV375" i="5"/>
  <c r="AU375" i="5"/>
  <c r="AT375" i="5"/>
  <c r="AR375" i="5"/>
  <c r="AO375" i="5"/>
  <c r="AP375" i="5" s="1"/>
  <c r="AL375" i="5"/>
  <c r="AN375" i="5" s="1"/>
  <c r="AJ375" i="5"/>
  <c r="AK375" i="5" s="1"/>
  <c r="AH375" i="5"/>
  <c r="BP375" i="5"/>
  <c r="Z375" i="5"/>
  <c r="W375" i="5"/>
  <c r="B375" i="5"/>
  <c r="BX374" i="5"/>
  <c r="BW374" i="5"/>
  <c r="BJ374" i="5"/>
  <c r="BI374" i="5"/>
  <c r="BH374" i="5"/>
  <c r="BG374" i="5"/>
  <c r="BF374" i="5"/>
  <c r="AZ374" i="5"/>
  <c r="AY374" i="5"/>
  <c r="AX374" i="5"/>
  <c r="AW374" i="5"/>
  <c r="AV374" i="5"/>
  <c r="AU374" i="5"/>
  <c r="AT374" i="5"/>
  <c r="AR374" i="5"/>
  <c r="AO374" i="5"/>
  <c r="AP374" i="5" s="1"/>
  <c r="AL374" i="5"/>
  <c r="AN374" i="5" s="1"/>
  <c r="AJ374" i="5"/>
  <c r="AK374" i="5" s="1"/>
  <c r="AH374" i="5"/>
  <c r="BP374" i="5"/>
  <c r="Z374" i="5"/>
  <c r="W374" i="5"/>
  <c r="B374" i="5"/>
  <c r="BX373" i="5"/>
  <c r="BW373" i="5"/>
  <c r="BJ373" i="5"/>
  <c r="BI373" i="5"/>
  <c r="BH373" i="5"/>
  <c r="BG373" i="5"/>
  <c r="BF373" i="5"/>
  <c r="BA373" i="5"/>
  <c r="AZ373" i="5"/>
  <c r="AY373" i="5"/>
  <c r="AX373" i="5"/>
  <c r="AW373" i="5"/>
  <c r="AV373" i="5"/>
  <c r="AU373" i="5"/>
  <c r="AT373" i="5"/>
  <c r="AS373" i="5"/>
  <c r="AR373" i="5"/>
  <c r="AO373" i="5"/>
  <c r="AP373" i="5" s="1"/>
  <c r="AL373" i="5"/>
  <c r="AN373" i="5" s="1"/>
  <c r="AJ373" i="5"/>
  <c r="AK373" i="5" s="1"/>
  <c r="AI373" i="5"/>
  <c r="AH373" i="5"/>
  <c r="AE373" i="5"/>
  <c r="Z373" i="5"/>
  <c r="W373" i="5"/>
  <c r="B373" i="5"/>
  <c r="BX372" i="5"/>
  <c r="BI372" i="5"/>
  <c r="BH372" i="5"/>
  <c r="BG372" i="5"/>
  <c r="BF372" i="5"/>
  <c r="BA372" i="5"/>
  <c r="AZ372" i="5"/>
  <c r="AY372" i="5"/>
  <c r="AX372" i="5"/>
  <c r="AW372" i="5"/>
  <c r="AT372" i="5"/>
  <c r="AS372" i="5"/>
  <c r="AR372" i="5"/>
  <c r="AO372" i="5"/>
  <c r="AP372" i="5" s="1"/>
  <c r="AL372" i="5"/>
  <c r="AN372" i="5" s="1"/>
  <c r="AJ372" i="5"/>
  <c r="AK372" i="5" s="1"/>
  <c r="AI372" i="5"/>
  <c r="AH372" i="5"/>
  <c r="AC372" i="5"/>
  <c r="BW372" i="5" s="1"/>
  <c r="Z372" i="5"/>
  <c r="W372" i="5"/>
  <c r="B372" i="5"/>
  <c r="BX371" i="5"/>
  <c r="BW371" i="5"/>
  <c r="BJ371" i="5"/>
  <c r="BI371" i="5"/>
  <c r="BH371" i="5"/>
  <c r="BG371" i="5"/>
  <c r="BF371" i="5"/>
  <c r="AZ371" i="5"/>
  <c r="AY371" i="5"/>
  <c r="AX371" i="5"/>
  <c r="AW371" i="5"/>
  <c r="AV371" i="5"/>
  <c r="AU371" i="5"/>
  <c r="AT371" i="5"/>
  <c r="AR371" i="5"/>
  <c r="AO371" i="5"/>
  <c r="AP371" i="5" s="1"/>
  <c r="AL371" i="5"/>
  <c r="AN371" i="5" s="1"/>
  <c r="AJ371" i="5"/>
  <c r="AK371" i="5" s="1"/>
  <c r="AH371" i="5"/>
  <c r="AD371" i="5"/>
  <c r="BP371" i="5" s="1"/>
  <c r="Z371" i="5"/>
  <c r="W371" i="5"/>
  <c r="B371" i="5"/>
  <c r="BX370" i="5"/>
  <c r="BI370" i="5"/>
  <c r="BH370" i="5"/>
  <c r="BG370" i="5"/>
  <c r="BF370" i="5"/>
  <c r="BA370" i="5"/>
  <c r="AZ370" i="5"/>
  <c r="AY370" i="5"/>
  <c r="AX370" i="5"/>
  <c r="AW370" i="5"/>
  <c r="AT370" i="5"/>
  <c r="AS370" i="5"/>
  <c r="AR370" i="5"/>
  <c r="AO370" i="5"/>
  <c r="AP370" i="5" s="1"/>
  <c r="AL370" i="5"/>
  <c r="AN370" i="5" s="1"/>
  <c r="AJ370" i="5"/>
  <c r="AK370" i="5" s="1"/>
  <c r="AI370" i="5"/>
  <c r="AH370" i="5"/>
  <c r="AC370" i="5"/>
  <c r="BW370" i="5" s="1"/>
  <c r="Z370" i="5"/>
  <c r="W370" i="5"/>
  <c r="B370" i="5"/>
  <c r="BX369" i="5"/>
  <c r="BW369" i="5"/>
  <c r="BJ369" i="5"/>
  <c r="BI369" i="5"/>
  <c r="BH369" i="5"/>
  <c r="BG369" i="5"/>
  <c r="BF369" i="5"/>
  <c r="BA369" i="5"/>
  <c r="AZ369" i="5"/>
  <c r="AY369" i="5"/>
  <c r="AX369" i="5"/>
  <c r="AW369" i="5"/>
  <c r="AV369" i="5"/>
  <c r="AU369" i="5"/>
  <c r="AT369" i="5"/>
  <c r="AS369" i="5"/>
  <c r="AR369" i="5"/>
  <c r="AO369" i="5"/>
  <c r="AP369" i="5" s="1"/>
  <c r="AL369" i="5"/>
  <c r="AN369" i="5" s="1"/>
  <c r="AJ369" i="5"/>
  <c r="AK369" i="5" s="1"/>
  <c r="AI369" i="5"/>
  <c r="AH369" i="5"/>
  <c r="AE369" i="5"/>
  <c r="Z369" i="5"/>
  <c r="W369" i="5"/>
  <c r="B369" i="5"/>
  <c r="BX368" i="5"/>
  <c r="BW368" i="5"/>
  <c r="BJ368" i="5"/>
  <c r="BI368" i="5"/>
  <c r="BH368" i="5"/>
  <c r="BG368" i="5"/>
  <c r="BF368" i="5"/>
  <c r="AZ368" i="5"/>
  <c r="AY368" i="5"/>
  <c r="AX368" i="5"/>
  <c r="AW368" i="5"/>
  <c r="AV368" i="5"/>
  <c r="AU368" i="5"/>
  <c r="AT368" i="5"/>
  <c r="AR368" i="5"/>
  <c r="AO368" i="5"/>
  <c r="AP368" i="5" s="1"/>
  <c r="AL368" i="5"/>
  <c r="AN368" i="5" s="1"/>
  <c r="AJ368" i="5"/>
  <c r="AK368" i="5" s="1"/>
  <c r="AH368" i="5"/>
  <c r="AD368" i="5"/>
  <c r="BP368" i="5" s="1"/>
  <c r="Z368" i="5"/>
  <c r="W368" i="5"/>
  <c r="B368" i="5"/>
  <c r="BX367" i="5"/>
  <c r="BW367" i="5"/>
  <c r="BJ367" i="5"/>
  <c r="BI367" i="5"/>
  <c r="BH367" i="5"/>
  <c r="BG367" i="5"/>
  <c r="BF367" i="5"/>
  <c r="BA367" i="5"/>
  <c r="AZ367" i="5"/>
  <c r="AY367" i="5"/>
  <c r="AX367" i="5"/>
  <c r="AW367" i="5"/>
  <c r="AV367" i="5"/>
  <c r="AU367" i="5"/>
  <c r="AT367" i="5"/>
  <c r="AS367" i="5"/>
  <c r="AR367" i="5"/>
  <c r="AO367" i="5"/>
  <c r="AP367" i="5" s="1"/>
  <c r="AL367" i="5"/>
  <c r="AN367" i="5" s="1"/>
  <c r="AJ367" i="5"/>
  <c r="AK367" i="5" s="1"/>
  <c r="AI367" i="5"/>
  <c r="AH367" i="5"/>
  <c r="AE367" i="5"/>
  <c r="Z367" i="5"/>
  <c r="W367" i="5"/>
  <c r="B367" i="5"/>
  <c r="BX366" i="5"/>
  <c r="BW366" i="5"/>
  <c r="BJ366" i="5"/>
  <c r="BI366" i="5"/>
  <c r="BH366" i="5"/>
  <c r="BG366" i="5"/>
  <c r="BF366" i="5"/>
  <c r="BA366" i="5"/>
  <c r="AZ366" i="5"/>
  <c r="AY366" i="5"/>
  <c r="AX366" i="5"/>
  <c r="AW366" i="5"/>
  <c r="AV366" i="5"/>
  <c r="AU366" i="5"/>
  <c r="AT366" i="5"/>
  <c r="AS366" i="5"/>
  <c r="AR366" i="5"/>
  <c r="AO366" i="5"/>
  <c r="AP366" i="5" s="1"/>
  <c r="AL366" i="5"/>
  <c r="AN366" i="5" s="1"/>
  <c r="AJ366" i="5"/>
  <c r="AK366" i="5" s="1"/>
  <c r="AI366" i="5"/>
  <c r="AH366" i="5"/>
  <c r="AE366" i="5"/>
  <c r="Z366" i="5"/>
  <c r="W366" i="5"/>
  <c r="B366" i="5"/>
  <c r="BX365" i="5"/>
  <c r="BW365" i="5"/>
  <c r="BJ365" i="5"/>
  <c r="BI365" i="5"/>
  <c r="BH365" i="5"/>
  <c r="BG365" i="5"/>
  <c r="BF365" i="5"/>
  <c r="AZ365" i="5"/>
  <c r="AY365" i="5"/>
  <c r="AX365" i="5"/>
  <c r="AW365" i="5"/>
  <c r="AV365" i="5"/>
  <c r="AU365" i="5"/>
  <c r="AT365" i="5"/>
  <c r="AR365" i="5"/>
  <c r="AO365" i="5"/>
  <c r="AP365" i="5" s="1"/>
  <c r="AL365" i="5"/>
  <c r="AN365" i="5" s="1"/>
  <c r="AJ365" i="5"/>
  <c r="AK365" i="5" s="1"/>
  <c r="AH365" i="5"/>
  <c r="AD365" i="5"/>
  <c r="BP365" i="5" s="1"/>
  <c r="Z365" i="5"/>
  <c r="W365" i="5"/>
  <c r="B365" i="5"/>
  <c r="BX364" i="5"/>
  <c r="BW364" i="5"/>
  <c r="BJ364" i="5"/>
  <c r="BI364" i="5"/>
  <c r="BH364" i="5"/>
  <c r="BG364" i="5"/>
  <c r="BF364" i="5"/>
  <c r="AZ364" i="5"/>
  <c r="AY364" i="5"/>
  <c r="AX364" i="5"/>
  <c r="AW364" i="5"/>
  <c r="AV364" i="5"/>
  <c r="AU364" i="5"/>
  <c r="AT364" i="5"/>
  <c r="AR364" i="5"/>
  <c r="AO364" i="5"/>
  <c r="AP364" i="5" s="1"/>
  <c r="AL364" i="5"/>
  <c r="AN364" i="5" s="1"/>
  <c r="AJ364" i="5"/>
  <c r="AK364" i="5" s="1"/>
  <c r="AH364" i="5"/>
  <c r="AD364" i="5"/>
  <c r="BP364" i="5" s="1"/>
  <c r="Z364" i="5"/>
  <c r="W364" i="5"/>
  <c r="B364" i="5"/>
  <c r="BX363" i="5"/>
  <c r="BW363" i="5"/>
  <c r="BJ363" i="5"/>
  <c r="BI363" i="5"/>
  <c r="BH363" i="5"/>
  <c r="BG363" i="5"/>
  <c r="BF363" i="5"/>
  <c r="AZ363" i="5"/>
  <c r="AY363" i="5"/>
  <c r="AX363" i="5"/>
  <c r="AW363" i="5"/>
  <c r="AV363" i="5"/>
  <c r="AU363" i="5"/>
  <c r="AT363" i="5"/>
  <c r="AR363" i="5"/>
  <c r="AO363" i="5"/>
  <c r="AP363" i="5" s="1"/>
  <c r="AL363" i="5"/>
  <c r="AN363" i="5" s="1"/>
  <c r="AJ363" i="5"/>
  <c r="AK363" i="5" s="1"/>
  <c r="AH363" i="5"/>
  <c r="AD363" i="5"/>
  <c r="BP363" i="5" s="1"/>
  <c r="Z363" i="5"/>
  <c r="W363" i="5"/>
  <c r="B363" i="5"/>
  <c r="BX362" i="5"/>
  <c r="BI362" i="5"/>
  <c r="BH362" i="5"/>
  <c r="BG362" i="5"/>
  <c r="BF362" i="5"/>
  <c r="BA362" i="5"/>
  <c r="AZ362" i="5"/>
  <c r="AY362" i="5"/>
  <c r="AX362" i="5"/>
  <c r="AW362" i="5"/>
  <c r="AT362" i="5"/>
  <c r="AS362" i="5"/>
  <c r="AR362" i="5"/>
  <c r="AO362" i="5"/>
  <c r="AP362" i="5" s="1"/>
  <c r="AL362" i="5"/>
  <c r="AN362" i="5" s="1"/>
  <c r="AJ362" i="5"/>
  <c r="AK362" i="5" s="1"/>
  <c r="AI362" i="5"/>
  <c r="AH362" i="5"/>
  <c r="AC362" i="5"/>
  <c r="Z362" i="5"/>
  <c r="W362" i="5"/>
  <c r="B362" i="5"/>
  <c r="BX361" i="5"/>
  <c r="BW361" i="5"/>
  <c r="BJ361" i="5"/>
  <c r="BI361" i="5"/>
  <c r="BH361" i="5"/>
  <c r="BG361" i="5"/>
  <c r="BF361" i="5"/>
  <c r="BA361" i="5"/>
  <c r="AZ361" i="5"/>
  <c r="AY361" i="5"/>
  <c r="AX361" i="5"/>
  <c r="AW361" i="5"/>
  <c r="AV361" i="5"/>
  <c r="AU361" i="5"/>
  <c r="AT361" i="5"/>
  <c r="AS361" i="5"/>
  <c r="AR361" i="5"/>
  <c r="AO361" i="5"/>
  <c r="AP361" i="5" s="1"/>
  <c r="AL361" i="5"/>
  <c r="AN361" i="5" s="1"/>
  <c r="AJ361" i="5"/>
  <c r="AK361" i="5" s="1"/>
  <c r="AI361" i="5"/>
  <c r="AH361" i="5"/>
  <c r="AE361" i="5"/>
  <c r="Z361" i="5"/>
  <c r="W361" i="5"/>
  <c r="B361" i="5"/>
  <c r="BX360" i="5"/>
  <c r="BW360" i="5"/>
  <c r="BJ360" i="5"/>
  <c r="BI360" i="5"/>
  <c r="BH360" i="5"/>
  <c r="BG360" i="5"/>
  <c r="BF360" i="5"/>
  <c r="BA360" i="5"/>
  <c r="AZ360" i="5"/>
  <c r="AY360" i="5"/>
  <c r="AX360" i="5"/>
  <c r="AW360" i="5"/>
  <c r="AV360" i="5"/>
  <c r="AU360" i="5"/>
  <c r="AT360" i="5"/>
  <c r="AS360" i="5"/>
  <c r="AR360" i="5"/>
  <c r="AI360" i="5"/>
  <c r="AH360" i="5"/>
  <c r="AM360" i="5" s="1"/>
  <c r="B360" i="5"/>
  <c r="BX359" i="5"/>
  <c r="BW359" i="5"/>
  <c r="BJ359" i="5"/>
  <c r="BI359" i="5"/>
  <c r="BH359" i="5"/>
  <c r="BG359" i="5"/>
  <c r="BF359" i="5"/>
  <c r="AZ359" i="5"/>
  <c r="AY359" i="5"/>
  <c r="AX359" i="5"/>
  <c r="AW359" i="5"/>
  <c r="AV359" i="5"/>
  <c r="AU359" i="5"/>
  <c r="AT359" i="5"/>
  <c r="AR359" i="5"/>
  <c r="AO359" i="5"/>
  <c r="AP359" i="5" s="1"/>
  <c r="AL359" i="5"/>
  <c r="AN359" i="5" s="1"/>
  <c r="AJ359" i="5"/>
  <c r="AK359" i="5" s="1"/>
  <c r="AH359" i="5"/>
  <c r="AD359" i="5"/>
  <c r="BP359" i="5" s="1"/>
  <c r="Z359" i="5"/>
  <c r="W359" i="5"/>
  <c r="B359" i="5"/>
  <c r="BX358" i="5"/>
  <c r="BW358" i="5"/>
  <c r="BJ358" i="5"/>
  <c r="BI358" i="5"/>
  <c r="BH358" i="5"/>
  <c r="BG358" i="5"/>
  <c r="BF358" i="5"/>
  <c r="BA358" i="5"/>
  <c r="AZ358" i="5"/>
  <c r="AY358" i="5"/>
  <c r="AX358" i="5"/>
  <c r="AW358" i="5"/>
  <c r="AV358" i="5"/>
  <c r="AU358" i="5"/>
  <c r="AT358" i="5"/>
  <c r="AS358" i="5"/>
  <c r="AR358" i="5"/>
  <c r="AO358" i="5"/>
  <c r="AP358" i="5" s="1"/>
  <c r="AL358" i="5"/>
  <c r="AN358" i="5" s="1"/>
  <c r="AJ358" i="5"/>
  <c r="AK358" i="5" s="1"/>
  <c r="AI358" i="5"/>
  <c r="AH358" i="5"/>
  <c r="AE358" i="5"/>
  <c r="Z358" i="5"/>
  <c r="W358" i="5"/>
  <c r="B358" i="5"/>
  <c r="BX357" i="5"/>
  <c r="BI357" i="5"/>
  <c r="BH357" i="5"/>
  <c r="BG357" i="5"/>
  <c r="BF357" i="5"/>
  <c r="BA357" i="5"/>
  <c r="AZ357" i="5"/>
  <c r="AY357" i="5"/>
  <c r="AX357" i="5"/>
  <c r="AW357" i="5"/>
  <c r="AT357" i="5"/>
  <c r="AS357" i="5"/>
  <c r="AR357" i="5"/>
  <c r="AO357" i="5"/>
  <c r="AP357" i="5" s="1"/>
  <c r="AL357" i="5"/>
  <c r="AN357" i="5" s="1"/>
  <c r="AJ357" i="5"/>
  <c r="AK357" i="5" s="1"/>
  <c r="AI357" i="5"/>
  <c r="AH357" i="5"/>
  <c r="AC357" i="5"/>
  <c r="Z357" i="5"/>
  <c r="W357" i="5"/>
  <c r="B357" i="5"/>
  <c r="BX356" i="5"/>
  <c r="BI356" i="5"/>
  <c r="BH356" i="5"/>
  <c r="BG356" i="5"/>
  <c r="BF356" i="5"/>
  <c r="BA356" i="5"/>
  <c r="AZ356" i="5"/>
  <c r="AY356" i="5"/>
  <c r="AX356" i="5"/>
  <c r="AW356" i="5"/>
  <c r="AT356" i="5"/>
  <c r="AS356" i="5"/>
  <c r="AR356" i="5"/>
  <c r="AO356" i="5"/>
  <c r="AP356" i="5" s="1"/>
  <c r="AL356" i="5"/>
  <c r="AN356" i="5" s="1"/>
  <c r="AJ356" i="5"/>
  <c r="AK356" i="5" s="1"/>
  <c r="AI356" i="5"/>
  <c r="AH356" i="5"/>
  <c r="AC356" i="5"/>
  <c r="Z356" i="5"/>
  <c r="W356" i="5"/>
  <c r="B356" i="5"/>
  <c r="BX355" i="5"/>
  <c r="BW355" i="5"/>
  <c r="BJ355" i="5"/>
  <c r="BI355" i="5"/>
  <c r="BH355" i="5"/>
  <c r="BG355" i="5"/>
  <c r="BF355" i="5"/>
  <c r="BA355" i="5"/>
  <c r="AZ355" i="5"/>
  <c r="AY355" i="5"/>
  <c r="AX355" i="5"/>
  <c r="AW355" i="5"/>
  <c r="AV355" i="5"/>
  <c r="AU355" i="5"/>
  <c r="AT355" i="5"/>
  <c r="AS355" i="5"/>
  <c r="AR355" i="5"/>
  <c r="AO355" i="5"/>
  <c r="AP355" i="5" s="1"/>
  <c r="AL355" i="5"/>
  <c r="AN355" i="5" s="1"/>
  <c r="AJ355" i="5"/>
  <c r="AK355" i="5" s="1"/>
  <c r="AI355" i="5"/>
  <c r="AH355" i="5"/>
  <c r="AE355" i="5"/>
  <c r="Z355" i="5"/>
  <c r="W355" i="5"/>
  <c r="B355" i="5"/>
  <c r="BJ354" i="5"/>
  <c r="BI354" i="5"/>
  <c r="BH354" i="5"/>
  <c r="BG354" i="5"/>
  <c r="BF354" i="5"/>
  <c r="BA354" i="5"/>
  <c r="AZ354" i="5"/>
  <c r="AY354" i="5"/>
  <c r="AX354" i="5"/>
  <c r="AW354" i="5"/>
  <c r="AV354" i="5"/>
  <c r="AU354" i="5"/>
  <c r="AT354" i="5"/>
  <c r="AS354" i="5"/>
  <c r="AR354" i="5"/>
  <c r="AI354" i="5"/>
  <c r="AH354" i="5"/>
  <c r="AM354" i="5" s="1"/>
  <c r="B354" i="5"/>
  <c r="BX353" i="5"/>
  <c r="BI353" i="5"/>
  <c r="BH353" i="5"/>
  <c r="BG353" i="5"/>
  <c r="BF353" i="5"/>
  <c r="AZ353" i="5"/>
  <c r="AY353" i="5"/>
  <c r="AX353" i="5"/>
  <c r="AW353" i="5"/>
  <c r="AT353" i="5"/>
  <c r="AR353" i="5"/>
  <c r="AO353" i="5"/>
  <c r="AP353" i="5" s="1"/>
  <c r="AL353" i="5"/>
  <c r="AN353" i="5" s="1"/>
  <c r="AJ353" i="5"/>
  <c r="AK353" i="5" s="1"/>
  <c r="AH353" i="5"/>
  <c r="AD353" i="5"/>
  <c r="BP353" i="5" s="1"/>
  <c r="AC353" i="5"/>
  <c r="BJ353" i="5" s="1"/>
  <c r="Z353" i="5"/>
  <c r="W353" i="5"/>
  <c r="B353" i="5"/>
  <c r="BX352" i="5"/>
  <c r="BI352" i="5"/>
  <c r="BH352" i="5"/>
  <c r="BG352" i="5"/>
  <c r="BF352" i="5"/>
  <c r="BA352" i="5"/>
  <c r="AZ352" i="5"/>
  <c r="AY352" i="5"/>
  <c r="AX352" i="5"/>
  <c r="AW352" i="5"/>
  <c r="AT352" i="5"/>
  <c r="AS352" i="5"/>
  <c r="AR352" i="5"/>
  <c r="AO352" i="5"/>
  <c r="AP352" i="5" s="1"/>
  <c r="AL352" i="5"/>
  <c r="AN352" i="5" s="1"/>
  <c r="AJ352" i="5"/>
  <c r="AK352" i="5" s="1"/>
  <c r="AI352" i="5"/>
  <c r="AH352" i="5"/>
  <c r="AC352" i="5"/>
  <c r="Z352" i="5"/>
  <c r="W352" i="5"/>
  <c r="B352" i="5"/>
  <c r="BX351" i="5"/>
  <c r="BW351" i="5"/>
  <c r="BJ351" i="5"/>
  <c r="BI351" i="5"/>
  <c r="BH351" i="5"/>
  <c r="BG351" i="5"/>
  <c r="BF351" i="5"/>
  <c r="BA351" i="5"/>
  <c r="AZ351" i="5"/>
  <c r="AY351" i="5"/>
  <c r="AX351" i="5"/>
  <c r="AW351" i="5"/>
  <c r="AV351" i="5"/>
  <c r="AU351" i="5"/>
  <c r="AT351" i="5"/>
  <c r="AS351" i="5"/>
  <c r="AR351" i="5"/>
  <c r="AO351" i="5"/>
  <c r="AP351" i="5" s="1"/>
  <c r="AL351" i="5"/>
  <c r="AN351" i="5" s="1"/>
  <c r="AJ351" i="5"/>
  <c r="AK351" i="5" s="1"/>
  <c r="AI351" i="5"/>
  <c r="AH351" i="5"/>
  <c r="AE351" i="5"/>
  <c r="Z351" i="5"/>
  <c r="W351" i="5"/>
  <c r="B351" i="5"/>
  <c r="BX350" i="5"/>
  <c r="BI350" i="5"/>
  <c r="BH350" i="5"/>
  <c r="BG350" i="5"/>
  <c r="BF350" i="5"/>
  <c r="BA350" i="5"/>
  <c r="AZ350" i="5"/>
  <c r="AY350" i="5"/>
  <c r="AX350" i="5"/>
  <c r="AW350" i="5"/>
  <c r="AT350" i="5"/>
  <c r="AS350" i="5"/>
  <c r="AR350" i="5"/>
  <c r="AO350" i="5"/>
  <c r="AP350" i="5" s="1"/>
  <c r="AL350" i="5"/>
  <c r="AN350" i="5" s="1"/>
  <c r="AJ350" i="5"/>
  <c r="AK350" i="5" s="1"/>
  <c r="AI350" i="5"/>
  <c r="AH350" i="5"/>
  <c r="AC350" i="5"/>
  <c r="Z350" i="5"/>
  <c r="W350" i="5"/>
  <c r="B350" i="5"/>
  <c r="BX349" i="5"/>
  <c r="BI349" i="5"/>
  <c r="BH349" i="5"/>
  <c r="BG349" i="5"/>
  <c r="BF349" i="5"/>
  <c r="BA349" i="5"/>
  <c r="AZ349" i="5"/>
  <c r="AY349" i="5"/>
  <c r="AX349" i="5"/>
  <c r="AW349" i="5"/>
  <c r="AT349" i="5"/>
  <c r="AS349" i="5"/>
  <c r="AR349" i="5"/>
  <c r="AO349" i="5"/>
  <c r="AP349" i="5" s="1"/>
  <c r="AL349" i="5"/>
  <c r="AN349" i="5" s="1"/>
  <c r="AJ349" i="5"/>
  <c r="AK349" i="5" s="1"/>
  <c r="AI349" i="5"/>
  <c r="AH349" i="5"/>
  <c r="AC349" i="5"/>
  <c r="BW349" i="5" s="1"/>
  <c r="Z349" i="5"/>
  <c r="W349" i="5"/>
  <c r="B349" i="5"/>
  <c r="BX348" i="5"/>
  <c r="BW348" i="5"/>
  <c r="BJ348" i="5"/>
  <c r="BI348" i="5"/>
  <c r="BH348" i="5"/>
  <c r="BG348" i="5"/>
  <c r="BF348" i="5"/>
  <c r="BA348" i="5"/>
  <c r="AZ348" i="5"/>
  <c r="AY348" i="5"/>
  <c r="AX348" i="5"/>
  <c r="AW348" i="5"/>
  <c r="AV348" i="5"/>
  <c r="AU348" i="5"/>
  <c r="AT348" i="5"/>
  <c r="AS348" i="5"/>
  <c r="AR348" i="5"/>
  <c r="AO348" i="5"/>
  <c r="AP348" i="5" s="1"/>
  <c r="AL348" i="5"/>
  <c r="AN348" i="5" s="1"/>
  <c r="AJ348" i="5"/>
  <c r="AK348" i="5" s="1"/>
  <c r="AI348" i="5"/>
  <c r="AH348" i="5"/>
  <c r="AE348" i="5"/>
  <c r="Z348" i="5"/>
  <c r="W348" i="5"/>
  <c r="B348" i="5"/>
  <c r="BX347" i="5"/>
  <c r="BI347" i="5"/>
  <c r="BH347" i="5"/>
  <c r="BG347" i="5"/>
  <c r="BF347" i="5"/>
  <c r="AZ347" i="5"/>
  <c r="AY347" i="5"/>
  <c r="AX347" i="5"/>
  <c r="AW347" i="5"/>
  <c r="AT347" i="5"/>
  <c r="AR347" i="5"/>
  <c r="AO347" i="5"/>
  <c r="AP347" i="5" s="1"/>
  <c r="AL347" i="5"/>
  <c r="AN347" i="5" s="1"/>
  <c r="AJ347" i="5"/>
  <c r="AK347" i="5" s="1"/>
  <c r="AH347" i="5"/>
  <c r="BP347" i="5"/>
  <c r="AC347" i="5"/>
  <c r="BJ347" i="5" s="1"/>
  <c r="Z347" i="5"/>
  <c r="W347" i="5"/>
  <c r="B347" i="5"/>
  <c r="BX346" i="5"/>
  <c r="BW346" i="5"/>
  <c r="BJ346" i="5"/>
  <c r="BI346" i="5"/>
  <c r="BH346" i="5"/>
  <c r="BG346" i="5"/>
  <c r="BF346" i="5"/>
  <c r="BA346" i="5"/>
  <c r="AZ346" i="5"/>
  <c r="AY346" i="5"/>
  <c r="AX346" i="5"/>
  <c r="AW346" i="5"/>
  <c r="AV346" i="5"/>
  <c r="AU346" i="5"/>
  <c r="AT346" i="5"/>
  <c r="AS346" i="5"/>
  <c r="AR346" i="5"/>
  <c r="AI346" i="5"/>
  <c r="AH346" i="5"/>
  <c r="AM346" i="5" s="1"/>
  <c r="B346" i="5"/>
  <c r="BX345" i="5"/>
  <c r="BW345" i="5"/>
  <c r="BJ345" i="5"/>
  <c r="BI345" i="5"/>
  <c r="BH345" i="5"/>
  <c r="BG345" i="5"/>
  <c r="BF345" i="5"/>
  <c r="AZ345" i="5"/>
  <c r="AY345" i="5"/>
  <c r="AX345" i="5"/>
  <c r="AW345" i="5"/>
  <c r="AV345" i="5"/>
  <c r="AU345" i="5"/>
  <c r="AT345" i="5"/>
  <c r="AR345" i="5"/>
  <c r="AO345" i="5"/>
  <c r="AP345" i="5" s="1"/>
  <c r="AL345" i="5"/>
  <c r="AN345" i="5" s="1"/>
  <c r="AJ345" i="5"/>
  <c r="AK345" i="5" s="1"/>
  <c r="AH345" i="5"/>
  <c r="AD345" i="5"/>
  <c r="BP345" i="5" s="1"/>
  <c r="Z345" i="5"/>
  <c r="W345" i="5"/>
  <c r="B345" i="5"/>
  <c r="BX344" i="5"/>
  <c r="BI344" i="5"/>
  <c r="BH344" i="5"/>
  <c r="BG344" i="5"/>
  <c r="BF344" i="5"/>
  <c r="AZ344" i="5"/>
  <c r="AY344" i="5"/>
  <c r="AX344" i="5"/>
  <c r="AW344" i="5"/>
  <c r="AT344" i="5"/>
  <c r="AR344" i="5"/>
  <c r="AO344" i="5"/>
  <c r="AP344" i="5" s="1"/>
  <c r="AL344" i="5"/>
  <c r="AN344" i="5" s="1"/>
  <c r="AJ344" i="5"/>
  <c r="AK344" i="5" s="1"/>
  <c r="AH344" i="5"/>
  <c r="AD344" i="5"/>
  <c r="BP344" i="5" s="1"/>
  <c r="AC344" i="5"/>
  <c r="BJ344" i="5" s="1"/>
  <c r="Z344" i="5"/>
  <c r="W344" i="5"/>
  <c r="B344" i="5"/>
  <c r="BX343" i="5"/>
  <c r="BI343" i="5"/>
  <c r="BH343" i="5"/>
  <c r="BG343" i="5"/>
  <c r="BF343" i="5"/>
  <c r="AZ343" i="5"/>
  <c r="AY343" i="5"/>
  <c r="AX343" i="5"/>
  <c r="AW343" i="5"/>
  <c r="AT343" i="5"/>
  <c r="AR343" i="5"/>
  <c r="AO343" i="5"/>
  <c r="AP343" i="5" s="1"/>
  <c r="AL343" i="5"/>
  <c r="AN343" i="5" s="1"/>
  <c r="AJ343" i="5"/>
  <c r="AK343" i="5" s="1"/>
  <c r="AH343" i="5"/>
  <c r="AD343" i="5"/>
  <c r="BP343" i="5" s="1"/>
  <c r="AC343" i="5"/>
  <c r="BJ343" i="5" s="1"/>
  <c r="Z343" i="5"/>
  <c r="W343" i="5"/>
  <c r="B343" i="5"/>
  <c r="BX342" i="5"/>
  <c r="BI342" i="5"/>
  <c r="BH342" i="5"/>
  <c r="BG342" i="5"/>
  <c r="BF342" i="5"/>
  <c r="AZ342" i="5"/>
  <c r="AY342" i="5"/>
  <c r="AX342" i="5"/>
  <c r="AW342" i="5"/>
  <c r="AT342" i="5"/>
  <c r="AR342" i="5"/>
  <c r="AO342" i="5"/>
  <c r="AP342" i="5" s="1"/>
  <c r="AL342" i="5"/>
  <c r="AN342" i="5" s="1"/>
  <c r="AJ342" i="5"/>
  <c r="AK342" i="5" s="1"/>
  <c r="AH342" i="5"/>
  <c r="AD342" i="5"/>
  <c r="BP342" i="5" s="1"/>
  <c r="AC342" i="5"/>
  <c r="BJ342" i="5" s="1"/>
  <c r="Z342" i="5"/>
  <c r="W342" i="5"/>
  <c r="B342" i="5"/>
  <c r="BX341" i="5"/>
  <c r="BI341" i="5"/>
  <c r="BH341" i="5"/>
  <c r="BG341" i="5"/>
  <c r="BF341" i="5"/>
  <c r="BA341" i="5"/>
  <c r="AZ341" i="5"/>
  <c r="AY341" i="5"/>
  <c r="AX341" i="5"/>
  <c r="AW341" i="5"/>
  <c r="AT341" i="5"/>
  <c r="AS341" i="5"/>
  <c r="AR341" i="5"/>
  <c r="AO341" i="5"/>
  <c r="AP341" i="5" s="1"/>
  <c r="AL341" i="5"/>
  <c r="AN341" i="5" s="1"/>
  <c r="AJ341" i="5"/>
  <c r="AK341" i="5" s="1"/>
  <c r="AI341" i="5"/>
  <c r="AH341" i="5"/>
  <c r="AC341" i="5"/>
  <c r="Z341" i="5"/>
  <c r="W341" i="5"/>
  <c r="B341" i="5"/>
  <c r="BX340" i="5"/>
  <c r="BI340" i="5"/>
  <c r="BH340" i="5"/>
  <c r="BG340" i="5"/>
  <c r="BF340" i="5"/>
  <c r="BA340" i="5"/>
  <c r="AZ340" i="5"/>
  <c r="AY340" i="5"/>
  <c r="AX340" i="5"/>
  <c r="AW340" i="5"/>
  <c r="AT340" i="5"/>
  <c r="AS340" i="5"/>
  <c r="AR340" i="5"/>
  <c r="AO340" i="5"/>
  <c r="AP340" i="5" s="1"/>
  <c r="AL340" i="5"/>
  <c r="AN340" i="5" s="1"/>
  <c r="AJ340" i="5"/>
  <c r="AK340" i="5" s="1"/>
  <c r="AI340" i="5"/>
  <c r="AH340" i="5"/>
  <c r="AC340" i="5"/>
  <c r="BW340" i="5" s="1"/>
  <c r="Z340" i="5"/>
  <c r="W340" i="5"/>
  <c r="B340" i="5"/>
  <c r="BX339" i="5"/>
  <c r="BI339" i="5"/>
  <c r="BH339" i="5"/>
  <c r="BG339" i="5"/>
  <c r="BF339" i="5"/>
  <c r="BA339" i="5"/>
  <c r="AZ339" i="5"/>
  <c r="AY339" i="5"/>
  <c r="AX339" i="5"/>
  <c r="AW339" i="5"/>
  <c r="AT339" i="5"/>
  <c r="AS339" i="5"/>
  <c r="AR339" i="5"/>
  <c r="AO339" i="5"/>
  <c r="AP339" i="5" s="1"/>
  <c r="AL339" i="5"/>
  <c r="AN339" i="5" s="1"/>
  <c r="AJ339" i="5"/>
  <c r="AK339" i="5" s="1"/>
  <c r="AI339" i="5"/>
  <c r="AH339" i="5"/>
  <c r="AC339" i="5"/>
  <c r="Z339" i="5"/>
  <c r="W339" i="5"/>
  <c r="B339" i="5"/>
  <c r="BX338" i="5"/>
  <c r="BW338" i="5"/>
  <c r="BJ338" i="5"/>
  <c r="BI338" i="5"/>
  <c r="BH338" i="5"/>
  <c r="BG338" i="5"/>
  <c r="BF338" i="5"/>
  <c r="BA338" i="5"/>
  <c r="AZ338" i="5"/>
  <c r="AY338" i="5"/>
  <c r="AX338" i="5"/>
  <c r="AW338" i="5"/>
  <c r="AV338" i="5"/>
  <c r="AU338" i="5"/>
  <c r="AT338" i="5"/>
  <c r="AS338" i="5"/>
  <c r="AR338" i="5"/>
  <c r="AI338" i="5"/>
  <c r="AH338" i="5"/>
  <c r="AM338" i="5" s="1"/>
  <c r="B338" i="5"/>
  <c r="BX337" i="5"/>
  <c r="BW337" i="5"/>
  <c r="BJ337" i="5"/>
  <c r="BI337" i="5"/>
  <c r="BH337" i="5"/>
  <c r="BG337" i="5"/>
  <c r="BF337" i="5"/>
  <c r="AZ337" i="5"/>
  <c r="AY337" i="5"/>
  <c r="AX337" i="5"/>
  <c r="AW337" i="5"/>
  <c r="AV337" i="5"/>
  <c r="AU337" i="5"/>
  <c r="AT337" i="5"/>
  <c r="AR337" i="5"/>
  <c r="AO337" i="5"/>
  <c r="AP337" i="5" s="1"/>
  <c r="AL337" i="5"/>
  <c r="AN337" i="5" s="1"/>
  <c r="AJ337" i="5"/>
  <c r="AK337" i="5" s="1"/>
  <c r="AH337" i="5"/>
  <c r="AD337" i="5"/>
  <c r="BP337" i="5" s="1"/>
  <c r="Z337" i="5"/>
  <c r="W337" i="5"/>
  <c r="B337" i="5"/>
  <c r="BX336" i="5"/>
  <c r="BW336" i="5"/>
  <c r="BJ336" i="5"/>
  <c r="BI336" i="5"/>
  <c r="BH336" i="5"/>
  <c r="BG336" i="5"/>
  <c r="BF336" i="5"/>
  <c r="BA336" i="5"/>
  <c r="AZ336" i="5"/>
  <c r="AY336" i="5"/>
  <c r="AX336" i="5"/>
  <c r="AW336" i="5"/>
  <c r="AV336" i="5"/>
  <c r="AU336" i="5"/>
  <c r="AT336" i="5"/>
  <c r="AS336" i="5"/>
  <c r="AR336" i="5"/>
  <c r="AO336" i="5"/>
  <c r="AP336" i="5" s="1"/>
  <c r="AL336" i="5"/>
  <c r="AN336" i="5" s="1"/>
  <c r="AJ336" i="5"/>
  <c r="AK336" i="5" s="1"/>
  <c r="AI336" i="5"/>
  <c r="AH336" i="5"/>
  <c r="AE336" i="5"/>
  <c r="Z336" i="5"/>
  <c r="W336" i="5"/>
  <c r="B336" i="5"/>
  <c r="BX335" i="5"/>
  <c r="BW335" i="5"/>
  <c r="BJ335" i="5"/>
  <c r="BI335" i="5"/>
  <c r="BH335" i="5"/>
  <c r="BG335" i="5"/>
  <c r="BF335" i="5"/>
  <c r="AZ335" i="5"/>
  <c r="AY335" i="5"/>
  <c r="AX335" i="5"/>
  <c r="AW335" i="5"/>
  <c r="AV335" i="5"/>
  <c r="AU335" i="5"/>
  <c r="AT335" i="5"/>
  <c r="AR335" i="5"/>
  <c r="AO335" i="5"/>
  <c r="AP335" i="5" s="1"/>
  <c r="AL335" i="5"/>
  <c r="AN335" i="5" s="1"/>
  <c r="AJ335" i="5"/>
  <c r="AK335" i="5" s="1"/>
  <c r="AH335" i="5"/>
  <c r="AD335" i="5"/>
  <c r="BP335" i="5" s="1"/>
  <c r="Z335" i="5"/>
  <c r="W335" i="5"/>
  <c r="B335" i="5"/>
  <c r="BX334" i="5"/>
  <c r="BW334" i="5"/>
  <c r="BJ334" i="5"/>
  <c r="BI334" i="5"/>
  <c r="BH334" i="5"/>
  <c r="BG334" i="5"/>
  <c r="BF334" i="5"/>
  <c r="AZ334" i="5"/>
  <c r="AY334" i="5"/>
  <c r="AX334" i="5"/>
  <c r="AW334" i="5"/>
  <c r="AV334" i="5"/>
  <c r="AU334" i="5"/>
  <c r="AT334" i="5"/>
  <c r="AR334" i="5"/>
  <c r="AO334" i="5"/>
  <c r="AP334" i="5" s="1"/>
  <c r="AL334" i="5"/>
  <c r="AN334" i="5" s="1"/>
  <c r="AJ334" i="5"/>
  <c r="AK334" i="5" s="1"/>
  <c r="AH334" i="5"/>
  <c r="AD334" i="5"/>
  <c r="BP334" i="5" s="1"/>
  <c r="Z334" i="5"/>
  <c r="W334" i="5"/>
  <c r="B334" i="5"/>
  <c r="BX333" i="5"/>
  <c r="BW333" i="5"/>
  <c r="BJ333" i="5"/>
  <c r="BI333" i="5"/>
  <c r="BH333" i="5"/>
  <c r="BG333" i="5"/>
  <c r="BF333" i="5"/>
  <c r="AZ333" i="5"/>
  <c r="AY333" i="5"/>
  <c r="AX333" i="5"/>
  <c r="AW333" i="5"/>
  <c r="AV333" i="5"/>
  <c r="AU333" i="5"/>
  <c r="AT333" i="5"/>
  <c r="AR333" i="5"/>
  <c r="AO333" i="5"/>
  <c r="AP333" i="5" s="1"/>
  <c r="AL333" i="5"/>
  <c r="AN333" i="5" s="1"/>
  <c r="AJ333" i="5"/>
  <c r="AK333" i="5" s="1"/>
  <c r="AH333" i="5"/>
  <c r="AD333" i="5"/>
  <c r="BP333" i="5" s="1"/>
  <c r="Z333" i="5"/>
  <c r="W333" i="5"/>
  <c r="B333" i="5"/>
  <c r="BX332" i="5"/>
  <c r="BW332" i="5"/>
  <c r="BJ332" i="5"/>
  <c r="BI332" i="5"/>
  <c r="BH332" i="5"/>
  <c r="BG332" i="5"/>
  <c r="BF332" i="5"/>
  <c r="BA332" i="5"/>
  <c r="AZ332" i="5"/>
  <c r="AY332" i="5"/>
  <c r="AX332" i="5"/>
  <c r="AW332" i="5"/>
  <c r="AV332" i="5"/>
  <c r="AU332" i="5"/>
  <c r="AT332" i="5"/>
  <c r="AS332" i="5"/>
  <c r="AR332" i="5"/>
  <c r="AO332" i="5"/>
  <c r="AP332" i="5" s="1"/>
  <c r="AL332" i="5"/>
  <c r="AN332" i="5" s="1"/>
  <c r="AJ332" i="5"/>
  <c r="AK332" i="5" s="1"/>
  <c r="AI332" i="5"/>
  <c r="AH332" i="5"/>
  <c r="AE332" i="5"/>
  <c r="Z332" i="5"/>
  <c r="W332" i="5"/>
  <c r="B332" i="5"/>
  <c r="BX331" i="5"/>
  <c r="BW331" i="5"/>
  <c r="BJ331" i="5"/>
  <c r="BI331" i="5"/>
  <c r="BH331" i="5"/>
  <c r="BG331" i="5"/>
  <c r="BF331" i="5"/>
  <c r="BA331" i="5"/>
  <c r="AZ331" i="5"/>
  <c r="AY331" i="5"/>
  <c r="AX331" i="5"/>
  <c r="AW331" i="5"/>
  <c r="AV331" i="5"/>
  <c r="AU331" i="5"/>
  <c r="AT331" i="5"/>
  <c r="AS331" i="5"/>
  <c r="AR331" i="5"/>
  <c r="AO331" i="5"/>
  <c r="AP331" i="5" s="1"/>
  <c r="AL331" i="5"/>
  <c r="AN331" i="5" s="1"/>
  <c r="AJ331" i="5"/>
  <c r="AK331" i="5" s="1"/>
  <c r="AI331" i="5"/>
  <c r="AH331" i="5"/>
  <c r="AE331" i="5"/>
  <c r="Z331" i="5"/>
  <c r="W331" i="5"/>
  <c r="B331" i="5"/>
  <c r="BX330" i="5"/>
  <c r="BW330" i="5"/>
  <c r="BJ330" i="5"/>
  <c r="BI330" i="5"/>
  <c r="BH330" i="5"/>
  <c r="BG330" i="5"/>
  <c r="BF330" i="5"/>
  <c r="BA330" i="5"/>
  <c r="AZ330" i="5"/>
  <c r="AY330" i="5"/>
  <c r="AX330" i="5"/>
  <c r="AW330" i="5"/>
  <c r="AV330" i="5"/>
  <c r="AU330" i="5"/>
  <c r="AT330" i="5"/>
  <c r="AS330" i="5"/>
  <c r="AR330" i="5"/>
  <c r="AO330" i="5"/>
  <c r="AP330" i="5" s="1"/>
  <c r="AL330" i="5"/>
  <c r="AN330" i="5" s="1"/>
  <c r="AJ330" i="5"/>
  <c r="AK330" i="5" s="1"/>
  <c r="AI330" i="5"/>
  <c r="AH330" i="5"/>
  <c r="AE330" i="5"/>
  <c r="Z330" i="5"/>
  <c r="W330" i="5"/>
  <c r="B330" i="5"/>
  <c r="BX329" i="5"/>
  <c r="BW329" i="5"/>
  <c r="BJ329" i="5"/>
  <c r="BI329" i="5"/>
  <c r="BH329" i="5"/>
  <c r="BG329" i="5"/>
  <c r="BF329" i="5"/>
  <c r="BA329" i="5"/>
  <c r="AZ329" i="5"/>
  <c r="AY329" i="5"/>
  <c r="AX329" i="5"/>
  <c r="AW329" i="5"/>
  <c r="AV329" i="5"/>
  <c r="AU329" i="5"/>
  <c r="AT329" i="5"/>
  <c r="AS329" i="5"/>
  <c r="AR329" i="5"/>
  <c r="AI329" i="5"/>
  <c r="AH329" i="5"/>
  <c r="AM329" i="5" s="1"/>
  <c r="B329" i="5"/>
  <c r="BX328" i="5"/>
  <c r="BI328" i="5"/>
  <c r="BH328" i="5"/>
  <c r="BG328" i="5"/>
  <c r="BF328" i="5"/>
  <c r="BA328" i="5"/>
  <c r="AZ328" i="5"/>
  <c r="AY328" i="5"/>
  <c r="AX328" i="5"/>
  <c r="AW328" i="5"/>
  <c r="AT328" i="5"/>
  <c r="AS328" i="5"/>
  <c r="AR328" i="5"/>
  <c r="AO328" i="5"/>
  <c r="AP328" i="5" s="1"/>
  <c r="AL328" i="5"/>
  <c r="AN328" i="5" s="1"/>
  <c r="AJ328" i="5"/>
  <c r="AK328" i="5" s="1"/>
  <c r="AI328" i="5"/>
  <c r="AH328" i="5"/>
  <c r="AC328" i="5"/>
  <c r="BW328" i="5" s="1"/>
  <c r="Z328" i="5"/>
  <c r="W328" i="5"/>
  <c r="B328" i="5"/>
  <c r="BX327" i="5"/>
  <c r="BW327" i="5"/>
  <c r="BJ327" i="5"/>
  <c r="BI327" i="5"/>
  <c r="BH327" i="5"/>
  <c r="BG327" i="5"/>
  <c r="BF327" i="5"/>
  <c r="BA327" i="5"/>
  <c r="AZ327" i="5"/>
  <c r="AY327" i="5"/>
  <c r="AX327" i="5"/>
  <c r="AW327" i="5"/>
  <c r="AV327" i="5"/>
  <c r="AU327" i="5"/>
  <c r="AT327" i="5"/>
  <c r="AS327" i="5"/>
  <c r="AR327" i="5"/>
  <c r="AO327" i="5"/>
  <c r="AP327" i="5" s="1"/>
  <c r="AL327" i="5"/>
  <c r="AN327" i="5" s="1"/>
  <c r="AJ327" i="5"/>
  <c r="AK327" i="5" s="1"/>
  <c r="AI327" i="5"/>
  <c r="AH327" i="5"/>
  <c r="AE327" i="5"/>
  <c r="Z327" i="5"/>
  <c r="W327" i="5"/>
  <c r="B327" i="5"/>
  <c r="BX326" i="5"/>
  <c r="BI326" i="5"/>
  <c r="BH326" i="5"/>
  <c r="BG326" i="5"/>
  <c r="BF326" i="5"/>
  <c r="AZ326" i="5"/>
  <c r="AY326" i="5"/>
  <c r="AX326" i="5"/>
  <c r="AW326" i="5"/>
  <c r="AT326" i="5"/>
  <c r="AR326" i="5"/>
  <c r="AO326" i="5"/>
  <c r="AP326" i="5" s="1"/>
  <c r="AL326" i="5"/>
  <c r="AN326" i="5" s="1"/>
  <c r="AJ326" i="5"/>
  <c r="AK326" i="5" s="1"/>
  <c r="AH326" i="5"/>
  <c r="AD326" i="5"/>
  <c r="BP326" i="5" s="1"/>
  <c r="AC326" i="5"/>
  <c r="BJ326" i="5" s="1"/>
  <c r="Z326" i="5"/>
  <c r="W326" i="5"/>
  <c r="B326" i="5"/>
  <c r="BX325" i="5"/>
  <c r="BW325" i="5"/>
  <c r="BJ325" i="5"/>
  <c r="BI325" i="5"/>
  <c r="BH325" i="5"/>
  <c r="BG325" i="5"/>
  <c r="BF325" i="5"/>
  <c r="AZ325" i="5"/>
  <c r="AY325" i="5"/>
  <c r="AX325" i="5"/>
  <c r="AW325" i="5"/>
  <c r="AV325" i="5"/>
  <c r="AU325" i="5"/>
  <c r="AT325" i="5"/>
  <c r="AR325" i="5"/>
  <c r="AO325" i="5"/>
  <c r="AP325" i="5" s="1"/>
  <c r="AL325" i="5"/>
  <c r="AN325" i="5" s="1"/>
  <c r="AJ325" i="5"/>
  <c r="AK325" i="5" s="1"/>
  <c r="AH325" i="5"/>
  <c r="AD325" i="5"/>
  <c r="BP325" i="5" s="1"/>
  <c r="Z325" i="5"/>
  <c r="W325" i="5"/>
  <c r="B325" i="5"/>
  <c r="BX324" i="5"/>
  <c r="BW324" i="5"/>
  <c r="BJ324" i="5"/>
  <c r="BI324" i="5"/>
  <c r="BH324" i="5"/>
  <c r="BG324" i="5"/>
  <c r="BF324" i="5"/>
  <c r="BA324" i="5"/>
  <c r="AZ324" i="5"/>
  <c r="AY324" i="5"/>
  <c r="AX324" i="5"/>
  <c r="AW324" i="5"/>
  <c r="AV324" i="5"/>
  <c r="AU324" i="5"/>
  <c r="AT324" i="5"/>
  <c r="AS324" i="5"/>
  <c r="AR324" i="5"/>
  <c r="AO324" i="5"/>
  <c r="AP324" i="5" s="1"/>
  <c r="AL324" i="5"/>
  <c r="AN324" i="5" s="1"/>
  <c r="AJ324" i="5"/>
  <c r="AK324" i="5" s="1"/>
  <c r="AI324" i="5"/>
  <c r="AH324" i="5"/>
  <c r="AE324" i="5"/>
  <c r="Z324" i="5"/>
  <c r="W324" i="5"/>
  <c r="B324" i="5"/>
  <c r="BX323" i="5"/>
  <c r="BW323" i="5"/>
  <c r="BJ323" i="5"/>
  <c r="BI323" i="5"/>
  <c r="BH323" i="5"/>
  <c r="BG323" i="5"/>
  <c r="BF323" i="5"/>
  <c r="BA323" i="5"/>
  <c r="AZ323" i="5"/>
  <c r="AY323" i="5"/>
  <c r="AX323" i="5"/>
  <c r="AW323" i="5"/>
  <c r="AV323" i="5"/>
  <c r="AU323" i="5"/>
  <c r="AT323" i="5"/>
  <c r="AS323" i="5"/>
  <c r="AR323" i="5"/>
  <c r="AO323" i="5"/>
  <c r="AP323" i="5" s="1"/>
  <c r="AL323" i="5"/>
  <c r="AN323" i="5" s="1"/>
  <c r="AJ323" i="5"/>
  <c r="AK323" i="5" s="1"/>
  <c r="AI323" i="5"/>
  <c r="AH323" i="5"/>
  <c r="AE323" i="5"/>
  <c r="Z323" i="5"/>
  <c r="W323" i="5"/>
  <c r="B323" i="5"/>
  <c r="BX322" i="5"/>
  <c r="BW322" i="5"/>
  <c r="BJ322" i="5"/>
  <c r="BI322" i="5"/>
  <c r="BH322" i="5"/>
  <c r="BG322" i="5"/>
  <c r="BF322" i="5"/>
  <c r="AZ322" i="5"/>
  <c r="AY322" i="5"/>
  <c r="AX322" i="5"/>
  <c r="AW322" i="5"/>
  <c r="AV322" i="5"/>
  <c r="AU322" i="5"/>
  <c r="AT322" i="5"/>
  <c r="AR322" i="5"/>
  <c r="AO322" i="5"/>
  <c r="AP322" i="5" s="1"/>
  <c r="AL322" i="5"/>
  <c r="AN322" i="5" s="1"/>
  <c r="AJ322" i="5"/>
  <c r="AK322" i="5" s="1"/>
  <c r="AH322" i="5"/>
  <c r="AD322" i="5"/>
  <c r="BP322" i="5" s="1"/>
  <c r="Z322" i="5"/>
  <c r="W322" i="5"/>
  <c r="B322" i="5"/>
  <c r="BX321" i="5"/>
  <c r="BI321" i="5"/>
  <c r="BH321" i="5"/>
  <c r="BG321" i="5"/>
  <c r="BF321" i="5"/>
  <c r="AZ321" i="5"/>
  <c r="AY321" i="5"/>
  <c r="AX321" i="5"/>
  <c r="AW321" i="5"/>
  <c r="AT321" i="5"/>
  <c r="AR321" i="5"/>
  <c r="AO321" i="5"/>
  <c r="AP321" i="5" s="1"/>
  <c r="AL321" i="5"/>
  <c r="AN321" i="5" s="1"/>
  <c r="AJ321" i="5"/>
  <c r="AK321" i="5" s="1"/>
  <c r="AH321" i="5"/>
  <c r="BP321" i="5"/>
  <c r="AC321" i="5"/>
  <c r="BJ321" i="5" s="1"/>
  <c r="Z321" i="5"/>
  <c r="W321" i="5"/>
  <c r="B321" i="5"/>
  <c r="BX320" i="5"/>
  <c r="BW320" i="5"/>
  <c r="BJ320" i="5"/>
  <c r="BI320" i="5"/>
  <c r="BH320" i="5"/>
  <c r="BG320" i="5"/>
  <c r="BF320" i="5"/>
  <c r="AZ320" i="5"/>
  <c r="AY320" i="5"/>
  <c r="AX320" i="5"/>
  <c r="AW320" i="5"/>
  <c r="AV320" i="5"/>
  <c r="AU320" i="5"/>
  <c r="AT320" i="5"/>
  <c r="AR320" i="5"/>
  <c r="AO320" i="5"/>
  <c r="AP320" i="5" s="1"/>
  <c r="AL320" i="5"/>
  <c r="AN320" i="5" s="1"/>
  <c r="AJ320" i="5"/>
  <c r="AK320" i="5" s="1"/>
  <c r="AH320" i="5"/>
  <c r="BP320" i="5"/>
  <c r="Z320" i="5"/>
  <c r="W320" i="5"/>
  <c r="B320" i="5"/>
  <c r="BJ319" i="5"/>
  <c r="BI319" i="5"/>
  <c r="BH319" i="5"/>
  <c r="BG319" i="5"/>
  <c r="BF319" i="5"/>
  <c r="BA319" i="5"/>
  <c r="AZ319" i="5"/>
  <c r="AY319" i="5"/>
  <c r="AX319" i="5"/>
  <c r="AW319" i="5"/>
  <c r="AV319" i="5"/>
  <c r="AU319" i="5"/>
  <c r="AT319" i="5"/>
  <c r="AS319" i="5"/>
  <c r="AR319" i="5"/>
  <c r="AI319" i="5"/>
  <c r="AH319" i="5"/>
  <c r="AM319" i="5" s="1"/>
  <c r="B319" i="5"/>
  <c r="BX318" i="5"/>
  <c r="BW318" i="5"/>
  <c r="BJ318" i="5"/>
  <c r="BI318" i="5"/>
  <c r="BH318" i="5"/>
  <c r="BG318" i="5"/>
  <c r="BF318" i="5"/>
  <c r="AZ318" i="5"/>
  <c r="AY318" i="5"/>
  <c r="AX318" i="5"/>
  <c r="AW318" i="5"/>
  <c r="AV318" i="5"/>
  <c r="AU318" i="5"/>
  <c r="AT318" i="5"/>
  <c r="AR318" i="5"/>
  <c r="AO318" i="5"/>
  <c r="AP318" i="5" s="1"/>
  <c r="AL318" i="5"/>
  <c r="AN318" i="5" s="1"/>
  <c r="AJ318" i="5"/>
  <c r="AK318" i="5" s="1"/>
  <c r="AH318" i="5"/>
  <c r="AD318" i="5"/>
  <c r="BP318" i="5" s="1"/>
  <c r="Z318" i="5"/>
  <c r="W318" i="5"/>
  <c r="B318" i="5"/>
  <c r="BX317" i="5"/>
  <c r="BI317" i="5"/>
  <c r="BH317" i="5"/>
  <c r="BG317" i="5"/>
  <c r="BF317" i="5"/>
  <c r="BA317" i="5"/>
  <c r="AZ317" i="5"/>
  <c r="AY317" i="5"/>
  <c r="AX317" i="5"/>
  <c r="AW317" i="5"/>
  <c r="AT317" i="5"/>
  <c r="AS317" i="5"/>
  <c r="AR317" i="5"/>
  <c r="AO317" i="5"/>
  <c r="AP317" i="5" s="1"/>
  <c r="AL317" i="5"/>
  <c r="AN317" i="5" s="1"/>
  <c r="AJ317" i="5"/>
  <c r="AK317" i="5" s="1"/>
  <c r="AI317" i="5"/>
  <c r="AH317" i="5"/>
  <c r="AC317" i="5"/>
  <c r="BW317" i="5" s="1"/>
  <c r="Z317" i="5"/>
  <c r="W317" i="5"/>
  <c r="B317" i="5"/>
  <c r="BX316" i="5"/>
  <c r="BW316" i="5"/>
  <c r="BJ316" i="5"/>
  <c r="BI316" i="5"/>
  <c r="BH316" i="5"/>
  <c r="BG316" i="5"/>
  <c r="BF316" i="5"/>
  <c r="AZ316" i="5"/>
  <c r="AY316" i="5"/>
  <c r="AX316" i="5"/>
  <c r="AW316" i="5"/>
  <c r="AV316" i="5"/>
  <c r="AU316" i="5"/>
  <c r="AT316" i="5"/>
  <c r="AR316" i="5"/>
  <c r="AO316" i="5"/>
  <c r="AP316" i="5" s="1"/>
  <c r="AL316" i="5"/>
  <c r="AN316" i="5" s="1"/>
  <c r="AJ316" i="5"/>
  <c r="AK316" i="5" s="1"/>
  <c r="AH316" i="5"/>
  <c r="AD316" i="5"/>
  <c r="BP316" i="5" s="1"/>
  <c r="Z316" i="5"/>
  <c r="W316" i="5"/>
  <c r="B316" i="5"/>
  <c r="BX315" i="5"/>
  <c r="BI315" i="5"/>
  <c r="BH315" i="5"/>
  <c r="BG315" i="5"/>
  <c r="BF315" i="5"/>
  <c r="BA315" i="5"/>
  <c r="AZ315" i="5"/>
  <c r="AY315" i="5"/>
  <c r="AX315" i="5"/>
  <c r="AW315" i="5"/>
  <c r="AT315" i="5"/>
  <c r="AS315" i="5"/>
  <c r="AR315" i="5"/>
  <c r="AO315" i="5"/>
  <c r="AP315" i="5" s="1"/>
  <c r="AL315" i="5"/>
  <c r="AN315" i="5" s="1"/>
  <c r="AJ315" i="5"/>
  <c r="AK315" i="5" s="1"/>
  <c r="AI315" i="5"/>
  <c r="AH315" i="5"/>
  <c r="AC315" i="5"/>
  <c r="BW315" i="5" s="1"/>
  <c r="Z315" i="5"/>
  <c r="W315" i="5"/>
  <c r="B315" i="5"/>
  <c r="BX314" i="5"/>
  <c r="BW314" i="5"/>
  <c r="BJ314" i="5"/>
  <c r="BI314" i="5"/>
  <c r="BH314" i="5"/>
  <c r="BG314" i="5"/>
  <c r="BF314" i="5"/>
  <c r="AZ314" i="5"/>
  <c r="AY314" i="5"/>
  <c r="AX314" i="5"/>
  <c r="AW314" i="5"/>
  <c r="AV314" i="5"/>
  <c r="AU314" i="5"/>
  <c r="AT314" i="5"/>
  <c r="AR314" i="5"/>
  <c r="AO314" i="5"/>
  <c r="AP314" i="5" s="1"/>
  <c r="AL314" i="5"/>
  <c r="AN314" i="5" s="1"/>
  <c r="AJ314" i="5"/>
  <c r="AK314" i="5" s="1"/>
  <c r="AH314" i="5"/>
  <c r="AD314" i="5"/>
  <c r="BP314" i="5" s="1"/>
  <c r="Z314" i="5"/>
  <c r="W314" i="5"/>
  <c r="B314" i="5"/>
  <c r="BX313" i="5"/>
  <c r="BW313" i="5"/>
  <c r="BJ313" i="5"/>
  <c r="BI313" i="5"/>
  <c r="BH313" i="5"/>
  <c r="BG313" i="5"/>
  <c r="BF313" i="5"/>
  <c r="BA313" i="5"/>
  <c r="AZ313" i="5"/>
  <c r="AY313" i="5"/>
  <c r="AX313" i="5"/>
  <c r="AW313" i="5"/>
  <c r="AV313" i="5"/>
  <c r="AU313" i="5"/>
  <c r="AT313" i="5"/>
  <c r="AS313" i="5"/>
  <c r="AR313" i="5"/>
  <c r="AO313" i="5"/>
  <c r="AP313" i="5" s="1"/>
  <c r="AL313" i="5"/>
  <c r="AN313" i="5" s="1"/>
  <c r="AJ313" i="5"/>
  <c r="AK313" i="5" s="1"/>
  <c r="AI313" i="5"/>
  <c r="AH313" i="5"/>
  <c r="AE313" i="5"/>
  <c r="Z313" i="5"/>
  <c r="W313" i="5"/>
  <c r="B313" i="5"/>
  <c r="BX312" i="5"/>
  <c r="BW312" i="5"/>
  <c r="BJ312" i="5"/>
  <c r="BI312" i="5"/>
  <c r="BH312" i="5"/>
  <c r="BG312" i="5"/>
  <c r="BF312" i="5"/>
  <c r="BA312" i="5"/>
  <c r="AZ312" i="5"/>
  <c r="AY312" i="5"/>
  <c r="AX312" i="5"/>
  <c r="AW312" i="5"/>
  <c r="AV312" i="5"/>
  <c r="AU312" i="5"/>
  <c r="AT312" i="5"/>
  <c r="AS312" i="5"/>
  <c r="AR312" i="5"/>
  <c r="AO312" i="5"/>
  <c r="AP312" i="5" s="1"/>
  <c r="AL312" i="5"/>
  <c r="AN312" i="5" s="1"/>
  <c r="AJ312" i="5"/>
  <c r="AK312" i="5" s="1"/>
  <c r="AI312" i="5"/>
  <c r="AH312" i="5"/>
  <c r="AE312" i="5"/>
  <c r="Z312" i="5"/>
  <c r="W312" i="5"/>
  <c r="B312" i="5"/>
  <c r="BX311" i="5"/>
  <c r="BW311" i="5"/>
  <c r="BJ311" i="5"/>
  <c r="BI311" i="5"/>
  <c r="BH311" i="5"/>
  <c r="BG311" i="5"/>
  <c r="BF311" i="5"/>
  <c r="BA311" i="5"/>
  <c r="AZ311" i="5"/>
  <c r="AY311" i="5"/>
  <c r="AX311" i="5"/>
  <c r="AW311" i="5"/>
  <c r="AV311" i="5"/>
  <c r="AU311" i="5"/>
  <c r="AT311" i="5"/>
  <c r="AS311" i="5"/>
  <c r="AR311" i="5"/>
  <c r="AO311" i="5"/>
  <c r="AP311" i="5" s="1"/>
  <c r="AL311" i="5"/>
  <c r="AN311" i="5" s="1"/>
  <c r="AJ311" i="5"/>
  <c r="AK311" i="5" s="1"/>
  <c r="AI311" i="5"/>
  <c r="AH311" i="5"/>
  <c r="AE311" i="5"/>
  <c r="Z311" i="5"/>
  <c r="W311" i="5"/>
  <c r="B311" i="5"/>
  <c r="BX310" i="5"/>
  <c r="BW310" i="5"/>
  <c r="BJ310" i="5"/>
  <c r="BI310" i="5"/>
  <c r="BH310" i="5"/>
  <c r="BG310" i="5"/>
  <c r="BF310" i="5"/>
  <c r="BA310" i="5"/>
  <c r="AZ310" i="5"/>
  <c r="AY310" i="5"/>
  <c r="AX310" i="5"/>
  <c r="AW310" i="5"/>
  <c r="AV310" i="5"/>
  <c r="AU310" i="5"/>
  <c r="AT310" i="5"/>
  <c r="AS310" i="5"/>
  <c r="AR310" i="5"/>
  <c r="AO310" i="5"/>
  <c r="AP310" i="5" s="1"/>
  <c r="AL310" i="5"/>
  <c r="AN310" i="5" s="1"/>
  <c r="AJ310" i="5"/>
  <c r="AK310" i="5" s="1"/>
  <c r="AI310" i="5"/>
  <c r="AH310" i="5"/>
  <c r="AE310" i="5"/>
  <c r="Z310" i="5"/>
  <c r="X310" i="5"/>
  <c r="V310" i="5"/>
  <c r="W310" i="5" s="1"/>
  <c r="B310" i="5"/>
  <c r="BX309" i="5"/>
  <c r="BI309" i="5"/>
  <c r="BH309" i="5"/>
  <c r="BG309" i="5"/>
  <c r="BF309" i="5"/>
  <c r="AZ309" i="5"/>
  <c r="AY309" i="5"/>
  <c r="AX309" i="5"/>
  <c r="AW309" i="5"/>
  <c r="AT309" i="5"/>
  <c r="AR309" i="5"/>
  <c r="AO309" i="5"/>
  <c r="AP309" i="5" s="1"/>
  <c r="AL309" i="5"/>
  <c r="AN309" i="5" s="1"/>
  <c r="AJ309" i="5"/>
  <c r="AK309" i="5" s="1"/>
  <c r="AH309" i="5"/>
  <c r="AD309" i="5"/>
  <c r="BP309" i="5" s="1"/>
  <c r="AC309" i="5"/>
  <c r="BJ309" i="5" s="1"/>
  <c r="Z309" i="5"/>
  <c r="W309" i="5"/>
  <c r="B309" i="5"/>
  <c r="BX308" i="5"/>
  <c r="BW308" i="5"/>
  <c r="BJ308" i="5"/>
  <c r="BI308" i="5"/>
  <c r="BH308" i="5"/>
  <c r="BG308" i="5"/>
  <c r="BF308" i="5"/>
  <c r="BA308" i="5"/>
  <c r="AZ308" i="5"/>
  <c r="AY308" i="5"/>
  <c r="AX308" i="5"/>
  <c r="AW308" i="5"/>
  <c r="AV308" i="5"/>
  <c r="AU308" i="5"/>
  <c r="AT308" i="5"/>
  <c r="AS308" i="5"/>
  <c r="AR308" i="5"/>
  <c r="AO308" i="5"/>
  <c r="AP308" i="5" s="1"/>
  <c r="AL308" i="5"/>
  <c r="AN308" i="5" s="1"/>
  <c r="AJ308" i="5"/>
  <c r="AK308" i="5" s="1"/>
  <c r="AI308" i="5"/>
  <c r="AH308" i="5"/>
  <c r="AE308" i="5"/>
  <c r="Z308" i="5"/>
  <c r="W308" i="5"/>
  <c r="B308" i="5"/>
  <c r="BX307" i="5"/>
  <c r="BW307" i="5"/>
  <c r="BJ307" i="5"/>
  <c r="BI307" i="5"/>
  <c r="BH307" i="5"/>
  <c r="BG307" i="5"/>
  <c r="BF307" i="5"/>
  <c r="BA307" i="5"/>
  <c r="AZ307" i="5"/>
  <c r="AY307" i="5"/>
  <c r="AX307" i="5"/>
  <c r="AW307" i="5"/>
  <c r="AV307" i="5"/>
  <c r="AU307" i="5"/>
  <c r="AT307" i="5"/>
  <c r="AS307" i="5"/>
  <c r="AR307" i="5"/>
  <c r="AO307" i="5"/>
  <c r="AP307" i="5" s="1"/>
  <c r="AL307" i="5"/>
  <c r="AN307" i="5" s="1"/>
  <c r="AJ307" i="5"/>
  <c r="AK307" i="5" s="1"/>
  <c r="AI307" i="5"/>
  <c r="AH307" i="5"/>
  <c r="AE307" i="5"/>
  <c r="Z307" i="5"/>
  <c r="W307" i="5"/>
  <c r="B307" i="5"/>
  <c r="BX306" i="5"/>
  <c r="BI306" i="5"/>
  <c r="BH306" i="5"/>
  <c r="BG306" i="5"/>
  <c r="BF306" i="5"/>
  <c r="BA306" i="5"/>
  <c r="AZ306" i="5"/>
  <c r="AY306" i="5"/>
  <c r="AX306" i="5"/>
  <c r="AW306" i="5"/>
  <c r="AT306" i="5"/>
  <c r="AS306" i="5"/>
  <c r="AR306" i="5"/>
  <c r="AO306" i="5"/>
  <c r="AP306" i="5" s="1"/>
  <c r="AL306" i="5"/>
  <c r="AN306" i="5" s="1"/>
  <c r="AJ306" i="5"/>
  <c r="AK306" i="5" s="1"/>
  <c r="AI306" i="5"/>
  <c r="AH306" i="5"/>
  <c r="AC306" i="5"/>
  <c r="BW306" i="5" s="1"/>
  <c r="Z306" i="5"/>
  <c r="W306" i="5"/>
  <c r="B306" i="5"/>
  <c r="BX305" i="5"/>
  <c r="BI305" i="5"/>
  <c r="BH305" i="5"/>
  <c r="BG305" i="5"/>
  <c r="BF305" i="5"/>
  <c r="AZ305" i="5"/>
  <c r="AY305" i="5"/>
  <c r="AX305" i="5"/>
  <c r="AW305" i="5"/>
  <c r="AT305" i="5"/>
  <c r="AR305" i="5"/>
  <c r="AO305" i="5"/>
  <c r="AP305" i="5" s="1"/>
  <c r="AL305" i="5"/>
  <c r="AN305" i="5" s="1"/>
  <c r="AJ305" i="5"/>
  <c r="AK305" i="5" s="1"/>
  <c r="AH305" i="5"/>
  <c r="AD305" i="5"/>
  <c r="BP305" i="5" s="1"/>
  <c r="AC305" i="5"/>
  <c r="BJ305" i="5" s="1"/>
  <c r="Z305" i="5"/>
  <c r="W305" i="5"/>
  <c r="B305" i="5"/>
  <c r="BX304" i="5"/>
  <c r="BI304" i="5"/>
  <c r="BH304" i="5"/>
  <c r="BG304" i="5"/>
  <c r="BF304" i="5"/>
  <c r="BA304" i="5"/>
  <c r="AZ304" i="5"/>
  <c r="AY304" i="5"/>
  <c r="AX304" i="5"/>
  <c r="AW304" i="5"/>
  <c r="AT304" i="5"/>
  <c r="AS304" i="5"/>
  <c r="AR304" i="5"/>
  <c r="AO304" i="5"/>
  <c r="AP304" i="5" s="1"/>
  <c r="AL304" i="5"/>
  <c r="AN304" i="5" s="1"/>
  <c r="AJ304" i="5"/>
  <c r="AK304" i="5" s="1"/>
  <c r="AI304" i="5"/>
  <c r="AH304" i="5"/>
  <c r="AC304" i="5"/>
  <c r="Z304" i="5"/>
  <c r="W304" i="5"/>
  <c r="B304" i="5"/>
  <c r="BX303" i="5"/>
  <c r="BW303" i="5"/>
  <c r="BJ303" i="5"/>
  <c r="BI303" i="5"/>
  <c r="BH303" i="5"/>
  <c r="BG303" i="5"/>
  <c r="BF303" i="5"/>
  <c r="AZ303" i="5"/>
  <c r="AY303" i="5"/>
  <c r="AX303" i="5"/>
  <c r="AW303" i="5"/>
  <c r="AV303" i="5"/>
  <c r="AU303" i="5"/>
  <c r="AT303" i="5"/>
  <c r="AR303" i="5"/>
  <c r="AO303" i="5"/>
  <c r="AP303" i="5" s="1"/>
  <c r="AL303" i="5"/>
  <c r="AN303" i="5" s="1"/>
  <c r="AJ303" i="5"/>
  <c r="AK303" i="5" s="1"/>
  <c r="AH303" i="5"/>
  <c r="BP303" i="5"/>
  <c r="Z303" i="5"/>
  <c r="W303" i="5"/>
  <c r="B303" i="5"/>
  <c r="BX302" i="5"/>
  <c r="BW302" i="5"/>
  <c r="BJ302" i="5"/>
  <c r="BI302" i="5"/>
  <c r="BH302" i="5"/>
  <c r="BG302" i="5"/>
  <c r="BF302" i="5"/>
  <c r="AZ302" i="5"/>
  <c r="AY302" i="5"/>
  <c r="AX302" i="5"/>
  <c r="AW302" i="5"/>
  <c r="AV302" i="5"/>
  <c r="AU302" i="5"/>
  <c r="AT302" i="5"/>
  <c r="AR302" i="5"/>
  <c r="AO302" i="5"/>
  <c r="AP302" i="5" s="1"/>
  <c r="AL302" i="5"/>
  <c r="AN302" i="5" s="1"/>
  <c r="AJ302" i="5"/>
  <c r="AK302" i="5" s="1"/>
  <c r="AH302" i="5"/>
  <c r="BP302" i="5"/>
  <c r="Z302" i="5"/>
  <c r="W302" i="5"/>
  <c r="B302" i="5"/>
  <c r="BX301" i="5"/>
  <c r="BW301" i="5"/>
  <c r="BJ301" i="5"/>
  <c r="BI301" i="5"/>
  <c r="BH301" i="5"/>
  <c r="BG301" i="5"/>
  <c r="BF301" i="5"/>
  <c r="AZ301" i="5"/>
  <c r="AY301" i="5"/>
  <c r="AX301" i="5"/>
  <c r="AW301" i="5"/>
  <c r="AV301" i="5"/>
  <c r="AU301" i="5"/>
  <c r="AT301" i="5"/>
  <c r="AR301" i="5"/>
  <c r="AO301" i="5"/>
  <c r="AP301" i="5" s="1"/>
  <c r="AL301" i="5"/>
  <c r="AN301" i="5" s="1"/>
  <c r="AJ301" i="5"/>
  <c r="AK301" i="5" s="1"/>
  <c r="AH301" i="5"/>
  <c r="AD301" i="5"/>
  <c r="BP301" i="5" s="1"/>
  <c r="Z301" i="5"/>
  <c r="W301" i="5"/>
  <c r="B301" i="5"/>
  <c r="BX300" i="5"/>
  <c r="BI300" i="5"/>
  <c r="BH300" i="5"/>
  <c r="BG300" i="5"/>
  <c r="BF300" i="5"/>
  <c r="BA300" i="5"/>
  <c r="AZ300" i="5"/>
  <c r="AY300" i="5"/>
  <c r="AX300" i="5"/>
  <c r="AW300" i="5"/>
  <c r="AT300" i="5"/>
  <c r="AS300" i="5"/>
  <c r="AR300" i="5"/>
  <c r="AO300" i="5"/>
  <c r="AP300" i="5" s="1"/>
  <c r="AL300" i="5"/>
  <c r="AN300" i="5" s="1"/>
  <c r="AJ300" i="5"/>
  <c r="AK300" i="5" s="1"/>
  <c r="AI300" i="5"/>
  <c r="AH300" i="5"/>
  <c r="AC300" i="5"/>
  <c r="Z300" i="5"/>
  <c r="W300" i="5"/>
  <c r="B300" i="5"/>
  <c r="BX299" i="5"/>
  <c r="BI299" i="5"/>
  <c r="BH299" i="5"/>
  <c r="BG299" i="5"/>
  <c r="BF299" i="5"/>
  <c r="BA299" i="5"/>
  <c r="AZ299" i="5"/>
  <c r="AY299" i="5"/>
  <c r="AX299" i="5"/>
  <c r="AW299" i="5"/>
  <c r="AT299" i="5"/>
  <c r="AS299" i="5"/>
  <c r="AR299" i="5"/>
  <c r="AO299" i="5"/>
  <c r="AP299" i="5" s="1"/>
  <c r="AL299" i="5"/>
  <c r="AN299" i="5" s="1"/>
  <c r="AJ299" i="5"/>
  <c r="AK299" i="5" s="1"/>
  <c r="AI299" i="5"/>
  <c r="AH299" i="5"/>
  <c r="AC299" i="5"/>
  <c r="BW299" i="5" s="1"/>
  <c r="Z299" i="5"/>
  <c r="W299" i="5"/>
  <c r="B299" i="5"/>
  <c r="BX298" i="5"/>
  <c r="BW298" i="5"/>
  <c r="BJ298" i="5"/>
  <c r="BI298" i="5"/>
  <c r="BH298" i="5"/>
  <c r="BG298" i="5"/>
  <c r="BF298" i="5"/>
  <c r="BA298" i="5"/>
  <c r="AZ298" i="5"/>
  <c r="AY298" i="5"/>
  <c r="AX298" i="5"/>
  <c r="AW298" i="5"/>
  <c r="AV298" i="5"/>
  <c r="AU298" i="5"/>
  <c r="AT298" i="5"/>
  <c r="AS298" i="5"/>
  <c r="AR298" i="5"/>
  <c r="AO298" i="5"/>
  <c r="AP298" i="5" s="1"/>
  <c r="AL298" i="5"/>
  <c r="AN298" i="5" s="1"/>
  <c r="AJ298" i="5"/>
  <c r="AK298" i="5" s="1"/>
  <c r="AI298" i="5"/>
  <c r="AH298" i="5"/>
  <c r="AE298" i="5"/>
  <c r="Z298" i="5"/>
  <c r="W298" i="5"/>
  <c r="B298" i="5"/>
  <c r="BX297" i="5"/>
  <c r="BW297" i="5"/>
  <c r="BJ297" i="5"/>
  <c r="BI297" i="5"/>
  <c r="BH297" i="5"/>
  <c r="BG297" i="5"/>
  <c r="BF297" i="5"/>
  <c r="BA297" i="5"/>
  <c r="AZ297" i="5"/>
  <c r="AY297" i="5"/>
  <c r="AX297" i="5"/>
  <c r="AW297" i="5"/>
  <c r="AV297" i="5"/>
  <c r="AU297" i="5"/>
  <c r="AT297" i="5"/>
  <c r="AS297" i="5"/>
  <c r="AR297" i="5"/>
  <c r="AO297" i="5"/>
  <c r="AP297" i="5" s="1"/>
  <c r="AL297" i="5"/>
  <c r="AN297" i="5" s="1"/>
  <c r="AJ297" i="5"/>
  <c r="AK297" i="5" s="1"/>
  <c r="AI297" i="5"/>
  <c r="AH297" i="5"/>
  <c r="AE297" i="5"/>
  <c r="Z297" i="5"/>
  <c r="W297" i="5"/>
  <c r="B297" i="5"/>
  <c r="BX296" i="5"/>
  <c r="BW296" i="5"/>
  <c r="BJ296" i="5"/>
  <c r="BI296" i="5"/>
  <c r="BH296" i="5"/>
  <c r="BG296" i="5"/>
  <c r="BF296" i="5"/>
  <c r="BA296" i="5"/>
  <c r="AZ296" i="5"/>
  <c r="AY296" i="5"/>
  <c r="AX296" i="5"/>
  <c r="AW296" i="5"/>
  <c r="AV296" i="5"/>
  <c r="AU296" i="5"/>
  <c r="AT296" i="5"/>
  <c r="AS296" i="5"/>
  <c r="AR296" i="5"/>
  <c r="AO296" i="5"/>
  <c r="AP296" i="5" s="1"/>
  <c r="AL296" i="5"/>
  <c r="AN296" i="5" s="1"/>
  <c r="AI296" i="5"/>
  <c r="AH296" i="5"/>
  <c r="AE296" i="5"/>
  <c r="X296" i="5"/>
  <c r="V296" i="5"/>
  <c r="W296" i="5" s="1"/>
  <c r="B296" i="5"/>
  <c r="BX295" i="5"/>
  <c r="BW295" i="5"/>
  <c r="BJ295" i="5"/>
  <c r="BI295" i="5"/>
  <c r="BH295" i="5"/>
  <c r="BG295" i="5"/>
  <c r="BF295" i="5"/>
  <c r="BA295" i="5"/>
  <c r="AZ295" i="5"/>
  <c r="AY295" i="5"/>
  <c r="AX295" i="5"/>
  <c r="AW295" i="5"/>
  <c r="AV295" i="5"/>
  <c r="AU295" i="5"/>
  <c r="AT295" i="5"/>
  <c r="AS295" i="5"/>
  <c r="AR295" i="5"/>
  <c r="AO295" i="5"/>
  <c r="AP295" i="5" s="1"/>
  <c r="AL295" i="5"/>
  <c r="AN295" i="5" s="1"/>
  <c r="AI295" i="5"/>
  <c r="AH295" i="5"/>
  <c r="AE295" i="5"/>
  <c r="X295" i="5"/>
  <c r="V295" i="5"/>
  <c r="W295" i="5" s="1"/>
  <c r="B295" i="5"/>
  <c r="BX294" i="5"/>
  <c r="BW294" i="5"/>
  <c r="BJ294" i="5"/>
  <c r="BI294" i="5"/>
  <c r="BH294" i="5"/>
  <c r="BG294" i="5"/>
  <c r="BF294" i="5"/>
  <c r="BA294" i="5"/>
  <c r="AZ294" i="5"/>
  <c r="AY294" i="5"/>
  <c r="AX294" i="5"/>
  <c r="AW294" i="5"/>
  <c r="AV294" i="5"/>
  <c r="AU294" i="5"/>
  <c r="AT294" i="5"/>
  <c r="AS294" i="5"/>
  <c r="AR294" i="5"/>
  <c r="AL294" i="5"/>
  <c r="AJ294" i="5"/>
  <c r="AK294" i="5" s="1"/>
  <c r="AI294" i="5"/>
  <c r="AH294" i="5"/>
  <c r="AE294" i="5"/>
  <c r="B294" i="5"/>
  <c r="BX293" i="5"/>
  <c r="BW293" i="5"/>
  <c r="BJ293" i="5"/>
  <c r="BI293" i="5"/>
  <c r="BH293" i="5"/>
  <c r="BG293" i="5"/>
  <c r="BF293" i="5"/>
  <c r="BA293" i="5"/>
  <c r="AZ293" i="5"/>
  <c r="AY293" i="5"/>
  <c r="AX293" i="5"/>
  <c r="AW293" i="5"/>
  <c r="AV293" i="5"/>
  <c r="AU293" i="5"/>
  <c r="AT293" i="5"/>
  <c r="AS293" i="5"/>
  <c r="AR293" i="5"/>
  <c r="AO293" i="5"/>
  <c r="AP293" i="5" s="1"/>
  <c r="AL293" i="5"/>
  <c r="AN293" i="5" s="1"/>
  <c r="AJ293" i="5"/>
  <c r="AK293" i="5" s="1"/>
  <c r="AI293" i="5"/>
  <c r="AH293" i="5"/>
  <c r="AE293" i="5"/>
  <c r="Z293" i="5"/>
  <c r="W293" i="5"/>
  <c r="B293" i="5"/>
  <c r="BX292" i="5"/>
  <c r="BW292" i="5"/>
  <c r="BJ292" i="5"/>
  <c r="BI292" i="5"/>
  <c r="BH292" i="5"/>
  <c r="BG292" i="5"/>
  <c r="BF292" i="5"/>
  <c r="BA292" i="5"/>
  <c r="AZ292" i="5"/>
  <c r="AY292" i="5"/>
  <c r="AX292" i="5"/>
  <c r="AW292" i="5"/>
  <c r="AV292" i="5"/>
  <c r="AU292" i="5"/>
  <c r="AT292" i="5"/>
  <c r="AS292" i="5"/>
  <c r="AR292" i="5"/>
  <c r="AO292" i="5"/>
  <c r="AP292" i="5" s="1"/>
  <c r="AL292" i="5"/>
  <c r="AN292" i="5" s="1"/>
  <c r="AJ292" i="5"/>
  <c r="AK292" i="5" s="1"/>
  <c r="AI292" i="5"/>
  <c r="AH292" i="5"/>
  <c r="AE292" i="5"/>
  <c r="Z292" i="5"/>
  <c r="W292" i="5"/>
  <c r="B292" i="5"/>
  <c r="BX291" i="5"/>
  <c r="BW291" i="5"/>
  <c r="BJ291" i="5"/>
  <c r="BI291" i="5"/>
  <c r="BH291" i="5"/>
  <c r="BG291" i="5"/>
  <c r="BF291" i="5"/>
  <c r="BA291" i="5"/>
  <c r="AZ291" i="5"/>
  <c r="AY291" i="5"/>
  <c r="AX291" i="5"/>
  <c r="AW291" i="5"/>
  <c r="AV291" i="5"/>
  <c r="AU291" i="5"/>
  <c r="AT291" i="5"/>
  <c r="AS291" i="5"/>
  <c r="AR291" i="5"/>
  <c r="AO291" i="5"/>
  <c r="AP291" i="5" s="1"/>
  <c r="AL291" i="5"/>
  <c r="AN291" i="5" s="1"/>
  <c r="AJ291" i="5"/>
  <c r="AK291" i="5" s="1"/>
  <c r="AI291" i="5"/>
  <c r="AH291" i="5"/>
  <c r="AE291" i="5"/>
  <c r="Z291" i="5"/>
  <c r="W291" i="5"/>
  <c r="B291" i="5"/>
  <c r="BX290" i="5"/>
  <c r="BW290" i="5"/>
  <c r="BJ290" i="5"/>
  <c r="BI290" i="5"/>
  <c r="BH290" i="5"/>
  <c r="BG290" i="5"/>
  <c r="BF290" i="5"/>
  <c r="BA290" i="5"/>
  <c r="AZ290" i="5"/>
  <c r="AY290" i="5"/>
  <c r="AX290" i="5"/>
  <c r="AW290" i="5"/>
  <c r="AV290" i="5"/>
  <c r="AU290" i="5"/>
  <c r="AT290" i="5"/>
  <c r="AS290" i="5"/>
  <c r="AR290" i="5"/>
  <c r="AO290" i="5"/>
  <c r="AP290" i="5" s="1"/>
  <c r="AL290" i="5"/>
  <c r="AN290" i="5" s="1"/>
  <c r="AJ290" i="5"/>
  <c r="AK290" i="5" s="1"/>
  <c r="AI290" i="5"/>
  <c r="AH290" i="5"/>
  <c r="AE290" i="5"/>
  <c r="Z290" i="5"/>
  <c r="W290" i="5"/>
  <c r="B290" i="5"/>
  <c r="BX289" i="5"/>
  <c r="BI289" i="5"/>
  <c r="BH289" i="5"/>
  <c r="BG289" i="5"/>
  <c r="BF289" i="5"/>
  <c r="BA289" i="5"/>
  <c r="AZ289" i="5"/>
  <c r="AY289" i="5"/>
  <c r="AX289" i="5"/>
  <c r="AW289" i="5"/>
  <c r="AT289" i="5"/>
  <c r="AS289" i="5"/>
  <c r="AR289" i="5"/>
  <c r="AO289" i="5"/>
  <c r="AP289" i="5" s="1"/>
  <c r="AL289" i="5"/>
  <c r="AN289" i="5" s="1"/>
  <c r="AJ289" i="5"/>
  <c r="AK289" i="5" s="1"/>
  <c r="AI289" i="5"/>
  <c r="AH289" i="5"/>
  <c r="BW289" i="5"/>
  <c r="Z289" i="5"/>
  <c r="W289" i="5"/>
  <c r="B289" i="5"/>
  <c r="BX288" i="5"/>
  <c r="BI288" i="5"/>
  <c r="BH288" i="5"/>
  <c r="BG288" i="5"/>
  <c r="BF288" i="5"/>
  <c r="BA288" i="5"/>
  <c r="AZ288" i="5"/>
  <c r="AY288" i="5"/>
  <c r="AX288" i="5"/>
  <c r="AW288" i="5"/>
  <c r="AT288" i="5"/>
  <c r="AS288" i="5"/>
  <c r="AR288" i="5"/>
  <c r="AO288" i="5"/>
  <c r="AP288" i="5" s="1"/>
  <c r="AL288" i="5"/>
  <c r="AN288" i="5" s="1"/>
  <c r="AJ288" i="5"/>
  <c r="AK288" i="5" s="1"/>
  <c r="AI288" i="5"/>
  <c r="AH288" i="5"/>
  <c r="AC288" i="5"/>
  <c r="Z288" i="5"/>
  <c r="W288" i="5"/>
  <c r="B288" i="5"/>
  <c r="BX287" i="5"/>
  <c r="BW287" i="5"/>
  <c r="BJ287" i="5"/>
  <c r="BI287" i="5"/>
  <c r="BH287" i="5"/>
  <c r="BG287" i="5"/>
  <c r="BF287" i="5"/>
  <c r="BA287" i="5"/>
  <c r="AZ287" i="5"/>
  <c r="AY287" i="5"/>
  <c r="AX287" i="5"/>
  <c r="AW287" i="5"/>
  <c r="AV287" i="5"/>
  <c r="AU287" i="5"/>
  <c r="AT287" i="5"/>
  <c r="AS287" i="5"/>
  <c r="AR287" i="5"/>
  <c r="AO287" i="5"/>
  <c r="AP287" i="5" s="1"/>
  <c r="AL287" i="5"/>
  <c r="AN287" i="5" s="1"/>
  <c r="AJ287" i="5"/>
  <c r="AK287" i="5" s="1"/>
  <c r="AI287" i="5"/>
  <c r="AH287" i="5"/>
  <c r="AE287" i="5"/>
  <c r="Z287" i="5"/>
  <c r="W287" i="5"/>
  <c r="B287" i="5"/>
  <c r="BX286" i="5"/>
  <c r="BW286" i="5"/>
  <c r="BJ286" i="5"/>
  <c r="BI286" i="5"/>
  <c r="BH286" i="5"/>
  <c r="BG286" i="5"/>
  <c r="BF286" i="5"/>
  <c r="BA286" i="5"/>
  <c r="AZ286" i="5"/>
  <c r="AY286" i="5"/>
  <c r="AX286" i="5"/>
  <c r="AW286" i="5"/>
  <c r="AV286" i="5"/>
  <c r="AU286" i="5"/>
  <c r="AT286" i="5"/>
  <c r="AS286" i="5"/>
  <c r="AR286" i="5"/>
  <c r="AO286" i="5"/>
  <c r="AP286" i="5" s="1"/>
  <c r="AL286" i="5"/>
  <c r="AN286" i="5" s="1"/>
  <c r="AJ286" i="5"/>
  <c r="AK286" i="5" s="1"/>
  <c r="AI286" i="5"/>
  <c r="AH286" i="5"/>
  <c r="AE286" i="5"/>
  <c r="Z286" i="5"/>
  <c r="W286" i="5"/>
  <c r="B286" i="5"/>
  <c r="BX285" i="5"/>
  <c r="BI285" i="5"/>
  <c r="BH285" i="5"/>
  <c r="BG285" i="5"/>
  <c r="BF285" i="5"/>
  <c r="BA285" i="5"/>
  <c r="AZ285" i="5"/>
  <c r="AY285" i="5"/>
  <c r="AX285" i="5"/>
  <c r="AW285" i="5"/>
  <c r="AT285" i="5"/>
  <c r="AS285" i="5"/>
  <c r="AR285" i="5"/>
  <c r="AO285" i="5"/>
  <c r="AP285" i="5" s="1"/>
  <c r="AL285" i="5"/>
  <c r="AN285" i="5" s="1"/>
  <c r="AJ285" i="5"/>
  <c r="AK285" i="5" s="1"/>
  <c r="AI285" i="5"/>
  <c r="AH285" i="5"/>
  <c r="AC285" i="5"/>
  <c r="BW285" i="5" s="1"/>
  <c r="Z285" i="5"/>
  <c r="W285" i="5"/>
  <c r="B285" i="5"/>
  <c r="BX284" i="5"/>
  <c r="BI284" i="5"/>
  <c r="BH284" i="5"/>
  <c r="BG284" i="5"/>
  <c r="BF284" i="5"/>
  <c r="BA284" i="5"/>
  <c r="AZ284" i="5"/>
  <c r="AY284" i="5"/>
  <c r="AX284" i="5"/>
  <c r="AW284" i="5"/>
  <c r="AT284" i="5"/>
  <c r="AS284" i="5"/>
  <c r="AR284" i="5"/>
  <c r="AO284" i="5"/>
  <c r="AP284" i="5" s="1"/>
  <c r="AL284" i="5"/>
  <c r="AN284" i="5" s="1"/>
  <c r="AJ284" i="5"/>
  <c r="AK284" i="5" s="1"/>
  <c r="AI284" i="5"/>
  <c r="AH284" i="5"/>
  <c r="AC284" i="5"/>
  <c r="Z284" i="5"/>
  <c r="W284" i="5"/>
  <c r="B284" i="5"/>
  <c r="BX283" i="5"/>
  <c r="BW283" i="5"/>
  <c r="BJ283" i="5"/>
  <c r="BI283" i="5"/>
  <c r="BH283" i="5"/>
  <c r="BG283" i="5"/>
  <c r="BF283" i="5"/>
  <c r="BA283" i="5"/>
  <c r="AZ283" i="5"/>
  <c r="AY283" i="5"/>
  <c r="AX283" i="5"/>
  <c r="AW283" i="5"/>
  <c r="AV283" i="5"/>
  <c r="AU283" i="5"/>
  <c r="AT283" i="5"/>
  <c r="AS283" i="5"/>
  <c r="AR283" i="5"/>
  <c r="AO283" i="5"/>
  <c r="AP283" i="5" s="1"/>
  <c r="AL283" i="5"/>
  <c r="AN283" i="5" s="1"/>
  <c r="AJ283" i="5"/>
  <c r="AK283" i="5" s="1"/>
  <c r="AI283" i="5"/>
  <c r="AH283" i="5"/>
  <c r="AE283" i="5"/>
  <c r="Z283" i="5"/>
  <c r="W283" i="5"/>
  <c r="B283" i="5"/>
  <c r="BX282" i="5"/>
  <c r="BI282" i="5"/>
  <c r="BH282" i="5"/>
  <c r="BG282" i="5"/>
  <c r="BF282" i="5"/>
  <c r="BA282" i="5"/>
  <c r="AZ282" i="5"/>
  <c r="AY282" i="5"/>
  <c r="AX282" i="5"/>
  <c r="AW282" i="5"/>
  <c r="AT282" i="5"/>
  <c r="AS282" i="5"/>
  <c r="AR282" i="5"/>
  <c r="AO282" i="5"/>
  <c r="AP282" i="5" s="1"/>
  <c r="AL282" i="5"/>
  <c r="AN282" i="5" s="1"/>
  <c r="AJ282" i="5"/>
  <c r="AK282" i="5" s="1"/>
  <c r="AI282" i="5"/>
  <c r="AH282" i="5"/>
  <c r="AC282" i="5"/>
  <c r="BW282" i="5" s="1"/>
  <c r="Z282" i="5"/>
  <c r="W282" i="5"/>
  <c r="B282" i="5"/>
  <c r="BX281" i="5"/>
  <c r="BW281" i="5"/>
  <c r="BJ281" i="5"/>
  <c r="BI281" i="5"/>
  <c r="BH281" i="5"/>
  <c r="BG281" i="5"/>
  <c r="BF281" i="5"/>
  <c r="BA281" i="5"/>
  <c r="AZ281" i="5"/>
  <c r="AY281" i="5"/>
  <c r="AX281" i="5"/>
  <c r="AW281" i="5"/>
  <c r="AV281" i="5"/>
  <c r="AU281" i="5"/>
  <c r="AT281" i="5"/>
  <c r="AS281" i="5"/>
  <c r="AR281" i="5"/>
  <c r="AO281" i="5"/>
  <c r="AP281" i="5" s="1"/>
  <c r="AL281" i="5"/>
  <c r="AN281" i="5" s="1"/>
  <c r="AJ281" i="5"/>
  <c r="AK281" i="5" s="1"/>
  <c r="AI281" i="5"/>
  <c r="AH281" i="5"/>
  <c r="AE281" i="5"/>
  <c r="Z281" i="5"/>
  <c r="W281" i="5"/>
  <c r="B281" i="5"/>
  <c r="BX280" i="5"/>
  <c r="BI280" i="5"/>
  <c r="BH280" i="5"/>
  <c r="BG280" i="5"/>
  <c r="BF280" i="5"/>
  <c r="BA280" i="5"/>
  <c r="AZ280" i="5"/>
  <c r="AY280" i="5"/>
  <c r="AX280" i="5"/>
  <c r="AW280" i="5"/>
  <c r="AT280" i="5"/>
  <c r="AS280" i="5"/>
  <c r="AR280" i="5"/>
  <c r="AO280" i="5"/>
  <c r="AP280" i="5" s="1"/>
  <c r="AL280" i="5"/>
  <c r="AN280" i="5" s="1"/>
  <c r="AJ280" i="5"/>
  <c r="AK280" i="5" s="1"/>
  <c r="AI280" i="5"/>
  <c r="AH280" i="5"/>
  <c r="AC280" i="5"/>
  <c r="Z280" i="5"/>
  <c r="W280" i="5"/>
  <c r="B280" i="5"/>
  <c r="BX279" i="5"/>
  <c r="BI279" i="5"/>
  <c r="BH279" i="5"/>
  <c r="BG279" i="5"/>
  <c r="BF279" i="5"/>
  <c r="BA279" i="5"/>
  <c r="AZ279" i="5"/>
  <c r="AY279" i="5"/>
  <c r="AX279" i="5"/>
  <c r="AW279" i="5"/>
  <c r="AT279" i="5"/>
  <c r="AS279" i="5"/>
  <c r="AR279" i="5"/>
  <c r="AO279" i="5"/>
  <c r="AP279" i="5" s="1"/>
  <c r="AL279" i="5"/>
  <c r="AN279" i="5" s="1"/>
  <c r="AJ279" i="5"/>
  <c r="AK279" i="5" s="1"/>
  <c r="AI279" i="5"/>
  <c r="AH279" i="5"/>
  <c r="AC279" i="5"/>
  <c r="BW279" i="5" s="1"/>
  <c r="Z279" i="5"/>
  <c r="W279" i="5"/>
  <c r="B279" i="5"/>
  <c r="BX278" i="5"/>
  <c r="BI278" i="5"/>
  <c r="BH278" i="5"/>
  <c r="BG278" i="5"/>
  <c r="BF278" i="5"/>
  <c r="AZ278" i="5"/>
  <c r="AY278" i="5"/>
  <c r="AX278" i="5"/>
  <c r="AW278" i="5"/>
  <c r="AT278" i="5"/>
  <c r="AR278" i="5"/>
  <c r="AO278" i="5"/>
  <c r="AP278" i="5" s="1"/>
  <c r="AL278" i="5"/>
  <c r="AN278" i="5" s="1"/>
  <c r="AJ278" i="5"/>
  <c r="AK278" i="5" s="1"/>
  <c r="AH278" i="5"/>
  <c r="AD278" i="5"/>
  <c r="BP278" i="5" s="1"/>
  <c r="AC278" i="5"/>
  <c r="BJ278" i="5" s="1"/>
  <c r="Z278" i="5"/>
  <c r="W278" i="5"/>
  <c r="B278" i="5"/>
  <c r="BX277" i="5"/>
  <c r="BI277" i="5"/>
  <c r="BH277" i="5"/>
  <c r="BG277" i="5"/>
  <c r="BF277" i="5"/>
  <c r="AZ277" i="5"/>
  <c r="AY277" i="5"/>
  <c r="AX277" i="5"/>
  <c r="AW277" i="5"/>
  <c r="AT277" i="5"/>
  <c r="AR277" i="5"/>
  <c r="AO277" i="5"/>
  <c r="AP277" i="5" s="1"/>
  <c r="AL277" i="5"/>
  <c r="AN277" i="5" s="1"/>
  <c r="AJ277" i="5"/>
  <c r="AK277" i="5" s="1"/>
  <c r="AH277" i="5"/>
  <c r="AD277" i="5"/>
  <c r="BP277" i="5" s="1"/>
  <c r="AC277" i="5"/>
  <c r="BJ277" i="5" s="1"/>
  <c r="Z277" i="5"/>
  <c r="W277" i="5"/>
  <c r="B277" i="5"/>
  <c r="BX276" i="5"/>
  <c r="BW276" i="5"/>
  <c r="BJ276" i="5"/>
  <c r="BI276" i="5"/>
  <c r="BH276" i="5"/>
  <c r="BG276" i="5"/>
  <c r="BF276" i="5"/>
  <c r="BA276" i="5"/>
  <c r="AZ276" i="5"/>
  <c r="AY276" i="5"/>
  <c r="AX276" i="5"/>
  <c r="AW276" i="5"/>
  <c r="AV276" i="5"/>
  <c r="AU276" i="5"/>
  <c r="AT276" i="5"/>
  <c r="AS276" i="5"/>
  <c r="AR276" i="5"/>
  <c r="AO276" i="5"/>
  <c r="AP276" i="5" s="1"/>
  <c r="AL276" i="5"/>
  <c r="AN276" i="5" s="1"/>
  <c r="AJ276" i="5"/>
  <c r="AK276" i="5" s="1"/>
  <c r="AI276" i="5"/>
  <c r="AH276" i="5"/>
  <c r="AE276" i="5"/>
  <c r="Z276" i="5"/>
  <c r="W276" i="5"/>
  <c r="B276" i="5"/>
  <c r="BX275" i="5"/>
  <c r="BW275" i="5"/>
  <c r="BJ275" i="5"/>
  <c r="BI275" i="5"/>
  <c r="BH275" i="5"/>
  <c r="BG275" i="5"/>
  <c r="BF275" i="5"/>
  <c r="BA275" i="5"/>
  <c r="AZ275" i="5"/>
  <c r="AY275" i="5"/>
  <c r="AX275" i="5"/>
  <c r="AW275" i="5"/>
  <c r="AV275" i="5"/>
  <c r="AU275" i="5"/>
  <c r="AT275" i="5"/>
  <c r="AS275" i="5"/>
  <c r="AR275" i="5"/>
  <c r="AO275" i="5"/>
  <c r="AP275" i="5" s="1"/>
  <c r="AL275" i="5"/>
  <c r="AN275" i="5" s="1"/>
  <c r="AJ275" i="5"/>
  <c r="AK275" i="5" s="1"/>
  <c r="AI275" i="5"/>
  <c r="AH275" i="5"/>
  <c r="AE275" i="5"/>
  <c r="Z275" i="5"/>
  <c r="W275" i="5"/>
  <c r="B275" i="5"/>
  <c r="BX274" i="5"/>
  <c r="BW274" i="5"/>
  <c r="BJ274" i="5"/>
  <c r="BI274" i="5"/>
  <c r="BH274" i="5"/>
  <c r="BG274" i="5"/>
  <c r="BF274" i="5"/>
  <c r="BA274" i="5"/>
  <c r="AZ274" i="5"/>
  <c r="AY274" i="5"/>
  <c r="AX274" i="5"/>
  <c r="AW274" i="5"/>
  <c r="AV274" i="5"/>
  <c r="AU274" i="5"/>
  <c r="AT274" i="5"/>
  <c r="AS274" i="5"/>
  <c r="AR274" i="5"/>
  <c r="AO274" i="5"/>
  <c r="AP274" i="5" s="1"/>
  <c r="AL274" i="5"/>
  <c r="AN274" i="5" s="1"/>
  <c r="AJ274" i="5"/>
  <c r="AK274" i="5" s="1"/>
  <c r="AI274" i="5"/>
  <c r="AH274" i="5"/>
  <c r="AE274" i="5"/>
  <c r="Z274" i="5"/>
  <c r="W274" i="5"/>
  <c r="B274" i="5"/>
  <c r="BX273" i="5"/>
  <c r="BW273" i="5"/>
  <c r="BJ273" i="5"/>
  <c r="BI273" i="5"/>
  <c r="BH273" i="5"/>
  <c r="BG273" i="5"/>
  <c r="BF273" i="5"/>
  <c r="BA273" i="5"/>
  <c r="AZ273" i="5"/>
  <c r="AY273" i="5"/>
  <c r="AX273" i="5"/>
  <c r="AW273" i="5"/>
  <c r="AV273" i="5"/>
  <c r="AU273" i="5"/>
  <c r="AT273" i="5"/>
  <c r="AS273" i="5"/>
  <c r="AR273" i="5"/>
  <c r="AO273" i="5"/>
  <c r="AP273" i="5" s="1"/>
  <c r="AL273" i="5"/>
  <c r="AN273" i="5" s="1"/>
  <c r="AJ273" i="5"/>
  <c r="AK273" i="5" s="1"/>
  <c r="AI273" i="5"/>
  <c r="AH273" i="5"/>
  <c r="AE273" i="5"/>
  <c r="Z273" i="5"/>
  <c r="W273" i="5"/>
  <c r="B273" i="5"/>
  <c r="BX272" i="5"/>
  <c r="BI272" i="5"/>
  <c r="BH272" i="5"/>
  <c r="BG272" i="5"/>
  <c r="BF272" i="5"/>
  <c r="AZ272" i="5"/>
  <c r="AY272" i="5"/>
  <c r="AX272" i="5"/>
  <c r="AW272" i="5"/>
  <c r="AT272" i="5"/>
  <c r="AR272" i="5"/>
  <c r="AO272" i="5"/>
  <c r="AP272" i="5" s="1"/>
  <c r="AL272" i="5"/>
  <c r="AN272" i="5" s="1"/>
  <c r="AJ272" i="5"/>
  <c r="AK272" i="5" s="1"/>
  <c r="AH272" i="5"/>
  <c r="AD272" i="5"/>
  <c r="BP272" i="5" s="1"/>
  <c r="AC272" i="5"/>
  <c r="BJ272" i="5" s="1"/>
  <c r="Z272" i="5"/>
  <c r="W272" i="5"/>
  <c r="B272" i="5"/>
  <c r="BX271" i="5"/>
  <c r="BW271" i="5"/>
  <c r="BJ271" i="5"/>
  <c r="BI271" i="5"/>
  <c r="BH271" i="5"/>
  <c r="BG271" i="5"/>
  <c r="BF271" i="5"/>
  <c r="BA271" i="5"/>
  <c r="AZ271" i="5"/>
  <c r="AY271" i="5"/>
  <c r="AX271" i="5"/>
  <c r="AW271" i="5"/>
  <c r="AV271" i="5"/>
  <c r="AU271" i="5"/>
  <c r="AT271" i="5"/>
  <c r="AS271" i="5"/>
  <c r="AR271" i="5"/>
  <c r="AO271" i="5"/>
  <c r="AP271" i="5" s="1"/>
  <c r="AL271" i="5"/>
  <c r="AN271" i="5" s="1"/>
  <c r="AJ271" i="5"/>
  <c r="AK271" i="5" s="1"/>
  <c r="AI271" i="5"/>
  <c r="AH271" i="5"/>
  <c r="AE271" i="5"/>
  <c r="Z271" i="5"/>
  <c r="W271" i="5"/>
  <c r="B271" i="5"/>
  <c r="BX270" i="5"/>
  <c r="BW270" i="5"/>
  <c r="BJ270" i="5"/>
  <c r="BI270" i="5"/>
  <c r="BH270" i="5"/>
  <c r="BG270" i="5"/>
  <c r="BF270" i="5"/>
  <c r="BA270" i="5"/>
  <c r="AZ270" i="5"/>
  <c r="AY270" i="5"/>
  <c r="AX270" i="5"/>
  <c r="AW270" i="5"/>
  <c r="AV270" i="5"/>
  <c r="AU270" i="5"/>
  <c r="AT270" i="5"/>
  <c r="AS270" i="5"/>
  <c r="AR270" i="5"/>
  <c r="AO270" i="5"/>
  <c r="AP270" i="5" s="1"/>
  <c r="AL270" i="5"/>
  <c r="AN270" i="5" s="1"/>
  <c r="AJ270" i="5"/>
  <c r="AK270" i="5" s="1"/>
  <c r="AI270" i="5"/>
  <c r="AH270" i="5"/>
  <c r="AE270" i="5"/>
  <c r="Z270" i="5"/>
  <c r="W270" i="5"/>
  <c r="B270" i="5"/>
  <c r="BX269" i="5"/>
  <c r="BW269" i="5"/>
  <c r="BJ269" i="5"/>
  <c r="BI269" i="5"/>
  <c r="BH269" i="5"/>
  <c r="BG269" i="5"/>
  <c r="BF269" i="5"/>
  <c r="BA269" i="5"/>
  <c r="AZ269" i="5"/>
  <c r="AY269" i="5"/>
  <c r="AX269" i="5"/>
  <c r="AW269" i="5"/>
  <c r="AV269" i="5"/>
  <c r="AU269" i="5"/>
  <c r="AT269" i="5"/>
  <c r="AS269" i="5"/>
  <c r="AR269" i="5"/>
  <c r="AO269" i="5"/>
  <c r="AP269" i="5" s="1"/>
  <c r="AL269" i="5"/>
  <c r="AN269" i="5" s="1"/>
  <c r="AJ269" i="5"/>
  <c r="AK269" i="5" s="1"/>
  <c r="AI269" i="5"/>
  <c r="AH269" i="5"/>
  <c r="AE269" i="5"/>
  <c r="Z269" i="5"/>
  <c r="W269" i="5"/>
  <c r="B269" i="5"/>
  <c r="BX268" i="5"/>
  <c r="BW268" i="5"/>
  <c r="BJ268" i="5"/>
  <c r="BI268" i="5"/>
  <c r="BH268" i="5"/>
  <c r="BG268" i="5"/>
  <c r="BF268" i="5"/>
  <c r="BA268" i="5"/>
  <c r="AZ268" i="5"/>
  <c r="AY268" i="5"/>
  <c r="AX268" i="5"/>
  <c r="AW268" i="5"/>
  <c r="AV268" i="5"/>
  <c r="AU268" i="5"/>
  <c r="AT268" i="5"/>
  <c r="AS268" i="5"/>
  <c r="AR268" i="5"/>
  <c r="AO268" i="5"/>
  <c r="AP268" i="5" s="1"/>
  <c r="AL268" i="5"/>
  <c r="AN268" i="5" s="1"/>
  <c r="AJ268" i="5"/>
  <c r="AK268" i="5" s="1"/>
  <c r="AI268" i="5"/>
  <c r="AH268" i="5"/>
  <c r="AE268" i="5"/>
  <c r="Z268" i="5"/>
  <c r="W268" i="5"/>
  <c r="B268" i="5"/>
  <c r="BX267" i="5"/>
  <c r="BI267" i="5"/>
  <c r="BH267" i="5"/>
  <c r="BG267" i="5"/>
  <c r="BF267" i="5"/>
  <c r="BA267" i="5"/>
  <c r="AZ267" i="5"/>
  <c r="AY267" i="5"/>
  <c r="AX267" i="5"/>
  <c r="AW267" i="5"/>
  <c r="AT267" i="5"/>
  <c r="AS267" i="5"/>
  <c r="AR267" i="5"/>
  <c r="AO267" i="5"/>
  <c r="AP267" i="5" s="1"/>
  <c r="AL267" i="5"/>
  <c r="AN267" i="5" s="1"/>
  <c r="AJ267" i="5"/>
  <c r="AK267" i="5" s="1"/>
  <c r="AI267" i="5"/>
  <c r="AH267" i="5"/>
  <c r="AC267" i="5"/>
  <c r="Z267" i="5"/>
  <c r="W267" i="5"/>
  <c r="B267" i="5"/>
  <c r="BX266" i="5"/>
  <c r="BW266" i="5"/>
  <c r="BJ266" i="5"/>
  <c r="BI266" i="5"/>
  <c r="BH266" i="5"/>
  <c r="BG266" i="5"/>
  <c r="BF266" i="5"/>
  <c r="BA266" i="5"/>
  <c r="AZ266" i="5"/>
  <c r="AY266" i="5"/>
  <c r="AX266" i="5"/>
  <c r="AW266" i="5"/>
  <c r="AV266" i="5"/>
  <c r="AU266" i="5"/>
  <c r="AT266" i="5"/>
  <c r="AS266" i="5"/>
  <c r="AR266" i="5"/>
  <c r="AO266" i="5"/>
  <c r="AP266" i="5" s="1"/>
  <c r="AL266" i="5"/>
  <c r="AN266" i="5" s="1"/>
  <c r="AJ266" i="5"/>
  <c r="AK266" i="5" s="1"/>
  <c r="AI266" i="5"/>
  <c r="AH266" i="5"/>
  <c r="AE266" i="5"/>
  <c r="Z266" i="5"/>
  <c r="W266" i="5"/>
  <c r="B266" i="5"/>
  <c r="BX265" i="5"/>
  <c r="BW265" i="5"/>
  <c r="BJ265" i="5"/>
  <c r="BI265" i="5"/>
  <c r="BH265" i="5"/>
  <c r="BG265" i="5"/>
  <c r="BF265" i="5"/>
  <c r="BA265" i="5"/>
  <c r="AZ265" i="5"/>
  <c r="AY265" i="5"/>
  <c r="AX265" i="5"/>
  <c r="AW265" i="5"/>
  <c r="AV265" i="5"/>
  <c r="AU265" i="5"/>
  <c r="AT265" i="5"/>
  <c r="AS265" i="5"/>
  <c r="AR265" i="5"/>
  <c r="AO265" i="5"/>
  <c r="AP265" i="5" s="1"/>
  <c r="AL265" i="5"/>
  <c r="AN265" i="5" s="1"/>
  <c r="AJ265" i="5"/>
  <c r="AK265" i="5" s="1"/>
  <c r="AI265" i="5"/>
  <c r="AH265" i="5"/>
  <c r="AE265" i="5"/>
  <c r="Z265" i="5"/>
  <c r="W265" i="5"/>
  <c r="B265" i="5"/>
  <c r="BJ264" i="5"/>
  <c r="BI264" i="5"/>
  <c r="BH264" i="5"/>
  <c r="BG264" i="5"/>
  <c r="BF264" i="5"/>
  <c r="BA264" i="5"/>
  <c r="AZ264" i="5"/>
  <c r="AY264" i="5"/>
  <c r="AX264" i="5"/>
  <c r="AW264" i="5"/>
  <c r="AV264" i="5"/>
  <c r="AU264" i="5"/>
  <c r="AT264" i="5"/>
  <c r="AS264" i="5"/>
  <c r="AR264" i="5"/>
  <c r="AI264" i="5"/>
  <c r="AH264" i="5"/>
  <c r="AM264" i="5" s="1"/>
  <c r="B264" i="5"/>
  <c r="BX263" i="5"/>
  <c r="BW263" i="5"/>
  <c r="BJ263" i="5"/>
  <c r="BI263" i="5"/>
  <c r="BH263" i="5"/>
  <c r="BG263" i="5"/>
  <c r="BF263" i="5"/>
  <c r="BA263" i="5"/>
  <c r="AZ263" i="5"/>
  <c r="AY263" i="5"/>
  <c r="AX263" i="5"/>
  <c r="AW263" i="5"/>
  <c r="AV263" i="5"/>
  <c r="AU263" i="5"/>
  <c r="AT263" i="5"/>
  <c r="AS263" i="5"/>
  <c r="AR263" i="5"/>
  <c r="AO263" i="5"/>
  <c r="AP263" i="5" s="1"/>
  <c r="AL263" i="5"/>
  <c r="AN263" i="5" s="1"/>
  <c r="AJ263" i="5"/>
  <c r="AK263" i="5" s="1"/>
  <c r="AI263" i="5"/>
  <c r="AH263" i="5"/>
  <c r="AE263" i="5"/>
  <c r="Z263" i="5"/>
  <c r="W263" i="5"/>
  <c r="B263" i="5"/>
  <c r="BX262" i="5"/>
  <c r="BW262" i="5"/>
  <c r="BJ262" i="5"/>
  <c r="BI262" i="5"/>
  <c r="BH262" i="5"/>
  <c r="BG262" i="5"/>
  <c r="BF262" i="5"/>
  <c r="BA262" i="5"/>
  <c r="AZ262" i="5"/>
  <c r="AY262" i="5"/>
  <c r="AX262" i="5"/>
  <c r="AW262" i="5"/>
  <c r="AV262" i="5"/>
  <c r="AU262" i="5"/>
  <c r="AT262" i="5"/>
  <c r="AS262" i="5"/>
  <c r="AR262" i="5"/>
  <c r="AO262" i="5"/>
  <c r="AP262" i="5" s="1"/>
  <c r="AL262" i="5"/>
  <c r="AN262" i="5" s="1"/>
  <c r="AJ262" i="5"/>
  <c r="AK262" i="5" s="1"/>
  <c r="AI262" i="5"/>
  <c r="AH262" i="5"/>
  <c r="AE262" i="5"/>
  <c r="Z262" i="5"/>
  <c r="W262" i="5"/>
  <c r="B262" i="5"/>
  <c r="BX261" i="5"/>
  <c r="BI261" i="5"/>
  <c r="BH261" i="5"/>
  <c r="BG261" i="5"/>
  <c r="BF261" i="5"/>
  <c r="BA261" i="5"/>
  <c r="AZ261" i="5"/>
  <c r="AY261" i="5"/>
  <c r="AX261" i="5"/>
  <c r="AW261" i="5"/>
  <c r="AT261" i="5"/>
  <c r="AS261" i="5"/>
  <c r="AR261" i="5"/>
  <c r="AO261" i="5"/>
  <c r="AP261" i="5" s="1"/>
  <c r="AL261" i="5"/>
  <c r="AN261" i="5" s="1"/>
  <c r="AJ261" i="5"/>
  <c r="AK261" i="5" s="1"/>
  <c r="AI261" i="5"/>
  <c r="AH261" i="5"/>
  <c r="AC261" i="5"/>
  <c r="Z261" i="5"/>
  <c r="W261" i="5"/>
  <c r="B261" i="5"/>
  <c r="BX260" i="5"/>
  <c r="BW260" i="5"/>
  <c r="BJ260" i="5"/>
  <c r="BI260" i="5"/>
  <c r="BH260" i="5"/>
  <c r="BG260" i="5"/>
  <c r="BF260" i="5"/>
  <c r="BA260" i="5"/>
  <c r="AZ260" i="5"/>
  <c r="AY260" i="5"/>
  <c r="AX260" i="5"/>
  <c r="AW260" i="5"/>
  <c r="AV260" i="5"/>
  <c r="AU260" i="5"/>
  <c r="AT260" i="5"/>
  <c r="AS260" i="5"/>
  <c r="AR260" i="5"/>
  <c r="AO260" i="5"/>
  <c r="AP260" i="5" s="1"/>
  <c r="AL260" i="5"/>
  <c r="AN260" i="5" s="1"/>
  <c r="AJ260" i="5"/>
  <c r="AK260" i="5" s="1"/>
  <c r="AI260" i="5"/>
  <c r="AH260" i="5"/>
  <c r="AE260" i="5"/>
  <c r="Z260" i="5"/>
  <c r="W260" i="5"/>
  <c r="B260" i="5"/>
  <c r="BX259" i="5"/>
  <c r="BI259" i="5"/>
  <c r="BH259" i="5"/>
  <c r="BG259" i="5"/>
  <c r="BF259" i="5"/>
  <c r="BA259" i="5"/>
  <c r="AZ259" i="5"/>
  <c r="AY259" i="5"/>
  <c r="AX259" i="5"/>
  <c r="AW259" i="5"/>
  <c r="AT259" i="5"/>
  <c r="AS259" i="5"/>
  <c r="AR259" i="5"/>
  <c r="AO259" i="5"/>
  <c r="AP259" i="5" s="1"/>
  <c r="AL259" i="5"/>
  <c r="AN259" i="5" s="1"/>
  <c r="AJ259" i="5"/>
  <c r="AK259" i="5" s="1"/>
  <c r="AI259" i="5"/>
  <c r="AH259" i="5"/>
  <c r="AC259" i="5"/>
  <c r="BW259" i="5" s="1"/>
  <c r="Z259" i="5"/>
  <c r="W259" i="5"/>
  <c r="B259" i="5"/>
  <c r="BX258" i="5"/>
  <c r="BW258" i="5"/>
  <c r="BJ258" i="5"/>
  <c r="BI258" i="5"/>
  <c r="BH258" i="5"/>
  <c r="BG258" i="5"/>
  <c r="BF258" i="5"/>
  <c r="AZ258" i="5"/>
  <c r="AY258" i="5"/>
  <c r="AX258" i="5"/>
  <c r="AW258" i="5"/>
  <c r="AV258" i="5"/>
  <c r="AU258" i="5"/>
  <c r="AT258" i="5"/>
  <c r="AR258" i="5"/>
  <c r="AO258" i="5"/>
  <c r="AP258" i="5" s="1"/>
  <c r="AL258" i="5"/>
  <c r="AN258" i="5" s="1"/>
  <c r="AJ258" i="5"/>
  <c r="AK258" i="5" s="1"/>
  <c r="AH258" i="5"/>
  <c r="AD258" i="5"/>
  <c r="BP258" i="5" s="1"/>
  <c r="Z258" i="5"/>
  <c r="W258" i="5"/>
  <c r="B258" i="5"/>
  <c r="BX257" i="5"/>
  <c r="BI257" i="5"/>
  <c r="BH257" i="5"/>
  <c r="BG257" i="5"/>
  <c r="BF257" i="5"/>
  <c r="AZ257" i="5"/>
  <c r="AY257" i="5"/>
  <c r="AX257" i="5"/>
  <c r="AW257" i="5"/>
  <c r="AT257" i="5"/>
  <c r="AR257" i="5"/>
  <c r="AO257" i="5"/>
  <c r="AP257" i="5" s="1"/>
  <c r="AL257" i="5"/>
  <c r="AN257" i="5" s="1"/>
  <c r="AJ257" i="5"/>
  <c r="AK257" i="5" s="1"/>
  <c r="AH257" i="5"/>
  <c r="AD257" i="5"/>
  <c r="BP257" i="5" s="1"/>
  <c r="AC257" i="5"/>
  <c r="Z257" i="5"/>
  <c r="W257" i="5"/>
  <c r="B257" i="5"/>
  <c r="BX256" i="5"/>
  <c r="BW256" i="5"/>
  <c r="BJ256" i="5"/>
  <c r="BI256" i="5"/>
  <c r="BH256" i="5"/>
  <c r="BG256" i="5"/>
  <c r="BF256" i="5"/>
  <c r="BA256" i="5"/>
  <c r="AZ256" i="5"/>
  <c r="AY256" i="5"/>
  <c r="AX256" i="5"/>
  <c r="AW256" i="5"/>
  <c r="AV256" i="5"/>
  <c r="AU256" i="5"/>
  <c r="AT256" i="5"/>
  <c r="AS256" i="5"/>
  <c r="AR256" i="5"/>
  <c r="AO256" i="5"/>
  <c r="AP256" i="5" s="1"/>
  <c r="AL256" i="5"/>
  <c r="AN256" i="5" s="1"/>
  <c r="AJ256" i="5"/>
  <c r="AK256" i="5" s="1"/>
  <c r="AI256" i="5"/>
  <c r="AH256" i="5"/>
  <c r="AE256" i="5"/>
  <c r="Z256" i="5"/>
  <c r="W256" i="5"/>
  <c r="B256" i="5"/>
  <c r="BX255" i="5"/>
  <c r="BI255" i="5"/>
  <c r="BH255" i="5"/>
  <c r="BG255" i="5"/>
  <c r="BF255" i="5"/>
  <c r="AZ255" i="5"/>
  <c r="AY255" i="5"/>
  <c r="AX255" i="5"/>
  <c r="AW255" i="5"/>
  <c r="AT255" i="5"/>
  <c r="AR255" i="5"/>
  <c r="AO255" i="5"/>
  <c r="AP255" i="5" s="1"/>
  <c r="AL255" i="5"/>
  <c r="AN255" i="5" s="1"/>
  <c r="AJ255" i="5"/>
  <c r="AK255" i="5" s="1"/>
  <c r="AH255" i="5"/>
  <c r="AD255" i="5"/>
  <c r="BP255" i="5" s="1"/>
  <c r="AC255" i="5"/>
  <c r="Z255" i="5"/>
  <c r="W255" i="5"/>
  <c r="B255" i="5"/>
  <c r="BX254" i="5"/>
  <c r="BW254" i="5"/>
  <c r="BJ254" i="5"/>
  <c r="BI254" i="5"/>
  <c r="BH254" i="5"/>
  <c r="BG254" i="5"/>
  <c r="BF254" i="5"/>
  <c r="AZ254" i="5"/>
  <c r="AY254" i="5"/>
  <c r="AX254" i="5"/>
  <c r="AW254" i="5"/>
  <c r="AV254" i="5"/>
  <c r="AU254" i="5"/>
  <c r="AT254" i="5"/>
  <c r="AR254" i="5"/>
  <c r="AO254" i="5"/>
  <c r="AP254" i="5" s="1"/>
  <c r="AL254" i="5"/>
  <c r="AN254" i="5" s="1"/>
  <c r="AJ254" i="5"/>
  <c r="AK254" i="5" s="1"/>
  <c r="AH254" i="5"/>
  <c r="AD254" i="5"/>
  <c r="BP254" i="5" s="1"/>
  <c r="Z254" i="5"/>
  <c r="W254" i="5"/>
  <c r="B254" i="5"/>
  <c r="BX253" i="5"/>
  <c r="BW253" i="5"/>
  <c r="BJ253" i="5"/>
  <c r="BI253" i="5"/>
  <c r="BH253" i="5"/>
  <c r="BG253" i="5"/>
  <c r="BF253" i="5"/>
  <c r="AZ253" i="5"/>
  <c r="AY253" i="5"/>
  <c r="AX253" i="5"/>
  <c r="AW253" i="5"/>
  <c r="AV253" i="5"/>
  <c r="AU253" i="5"/>
  <c r="AT253" i="5"/>
  <c r="AR253" i="5"/>
  <c r="AO253" i="5"/>
  <c r="AP253" i="5" s="1"/>
  <c r="AL253" i="5"/>
  <c r="AN253" i="5" s="1"/>
  <c r="AJ253" i="5"/>
  <c r="AK253" i="5" s="1"/>
  <c r="AH253" i="5"/>
  <c r="AD253" i="5"/>
  <c r="BP253" i="5" s="1"/>
  <c r="Z253" i="5"/>
  <c r="W253" i="5"/>
  <c r="B253" i="5"/>
  <c r="BX252" i="5"/>
  <c r="BW252" i="5"/>
  <c r="BJ252" i="5"/>
  <c r="BI252" i="5"/>
  <c r="BH252" i="5"/>
  <c r="BG252" i="5"/>
  <c r="BF252" i="5"/>
  <c r="AZ252" i="5"/>
  <c r="AY252" i="5"/>
  <c r="AX252" i="5"/>
  <c r="AW252" i="5"/>
  <c r="AV252" i="5"/>
  <c r="AU252" i="5"/>
  <c r="AT252" i="5"/>
  <c r="AR252" i="5"/>
  <c r="AO252" i="5"/>
  <c r="AP252" i="5" s="1"/>
  <c r="AL252" i="5"/>
  <c r="AN252" i="5" s="1"/>
  <c r="AJ252" i="5"/>
  <c r="AK252" i="5" s="1"/>
  <c r="AH252" i="5"/>
  <c r="AD252" i="5"/>
  <c r="BP252" i="5" s="1"/>
  <c r="Z252" i="5"/>
  <c r="W252" i="5"/>
  <c r="B252" i="5"/>
  <c r="BX251" i="5"/>
  <c r="BW251" i="5"/>
  <c r="BJ251" i="5"/>
  <c r="BI251" i="5"/>
  <c r="BH251" i="5"/>
  <c r="BG251" i="5"/>
  <c r="BF251" i="5"/>
  <c r="AZ251" i="5"/>
  <c r="AY251" i="5"/>
  <c r="AX251" i="5"/>
  <c r="AW251" i="5"/>
  <c r="AV251" i="5"/>
  <c r="AU251" i="5"/>
  <c r="AT251" i="5"/>
  <c r="AR251" i="5"/>
  <c r="AO251" i="5"/>
  <c r="AP251" i="5" s="1"/>
  <c r="AL251" i="5"/>
  <c r="AN251" i="5" s="1"/>
  <c r="AJ251" i="5"/>
  <c r="AK251" i="5" s="1"/>
  <c r="AH251" i="5"/>
  <c r="AD251" i="5"/>
  <c r="BP251" i="5" s="1"/>
  <c r="Z251" i="5"/>
  <c r="W251" i="5"/>
  <c r="B251" i="5"/>
  <c r="BX250" i="5"/>
  <c r="BW250" i="5"/>
  <c r="BJ250" i="5"/>
  <c r="BI250" i="5"/>
  <c r="BH250" i="5"/>
  <c r="BG250" i="5"/>
  <c r="BF250" i="5"/>
  <c r="AZ250" i="5"/>
  <c r="AY250" i="5"/>
  <c r="AX250" i="5"/>
  <c r="AW250" i="5"/>
  <c r="AV250" i="5"/>
  <c r="AU250" i="5"/>
  <c r="AT250" i="5"/>
  <c r="AR250" i="5"/>
  <c r="AO250" i="5"/>
  <c r="AP250" i="5" s="1"/>
  <c r="AL250" i="5"/>
  <c r="AN250" i="5" s="1"/>
  <c r="AJ250" i="5"/>
  <c r="AK250" i="5" s="1"/>
  <c r="AH250" i="5"/>
  <c r="AD250" i="5"/>
  <c r="BP250" i="5" s="1"/>
  <c r="Z250" i="5"/>
  <c r="W250" i="5"/>
  <c r="B250" i="5"/>
  <c r="BX249" i="5"/>
  <c r="BW249" i="5"/>
  <c r="BJ249" i="5"/>
  <c r="BI249" i="5"/>
  <c r="BH249" i="5"/>
  <c r="BG249" i="5"/>
  <c r="BF249" i="5"/>
  <c r="BA249" i="5"/>
  <c r="AZ249" i="5"/>
  <c r="AY249" i="5"/>
  <c r="AX249" i="5"/>
  <c r="AW249" i="5"/>
  <c r="AV249" i="5"/>
  <c r="AU249" i="5"/>
  <c r="AT249" i="5"/>
  <c r="AS249" i="5"/>
  <c r="AR249" i="5"/>
  <c r="AO249" i="5"/>
  <c r="AP249" i="5" s="1"/>
  <c r="AL249" i="5"/>
  <c r="AN249" i="5" s="1"/>
  <c r="AJ249" i="5"/>
  <c r="AK249" i="5" s="1"/>
  <c r="AI249" i="5"/>
  <c r="AH249" i="5"/>
  <c r="AE249" i="5"/>
  <c r="Z249" i="5"/>
  <c r="W249" i="5"/>
  <c r="B249" i="5"/>
  <c r="BX248" i="5"/>
  <c r="BW248" i="5"/>
  <c r="BJ248" i="5"/>
  <c r="BI248" i="5"/>
  <c r="BH248" i="5"/>
  <c r="BG248" i="5"/>
  <c r="BF248" i="5"/>
  <c r="BA248" i="5"/>
  <c r="AZ248" i="5"/>
  <c r="AY248" i="5"/>
  <c r="AX248" i="5"/>
  <c r="AW248" i="5"/>
  <c r="AV248" i="5"/>
  <c r="AU248" i="5"/>
  <c r="AT248" i="5"/>
  <c r="AS248" i="5"/>
  <c r="AR248" i="5"/>
  <c r="AO248" i="5"/>
  <c r="AP248" i="5" s="1"/>
  <c r="AL248" i="5"/>
  <c r="AN248" i="5" s="1"/>
  <c r="AJ248" i="5"/>
  <c r="AK248" i="5" s="1"/>
  <c r="AI248" i="5"/>
  <c r="AH248" i="5"/>
  <c r="AE248" i="5"/>
  <c r="Z248" i="5"/>
  <c r="W248" i="5"/>
  <c r="B248" i="5"/>
  <c r="BX247" i="5"/>
  <c r="BW247" i="5"/>
  <c r="BJ247" i="5"/>
  <c r="BI247" i="5"/>
  <c r="BH247" i="5"/>
  <c r="BG247" i="5"/>
  <c r="BF247" i="5"/>
  <c r="BA247" i="5"/>
  <c r="AZ247" i="5"/>
  <c r="AY247" i="5"/>
  <c r="AX247" i="5"/>
  <c r="AW247" i="5"/>
  <c r="AV247" i="5"/>
  <c r="AU247" i="5"/>
  <c r="AT247" i="5"/>
  <c r="AS247" i="5"/>
  <c r="AR247" i="5"/>
  <c r="AO247" i="5"/>
  <c r="AP247" i="5" s="1"/>
  <c r="AL247" i="5"/>
  <c r="AN247" i="5" s="1"/>
  <c r="AJ247" i="5"/>
  <c r="AK247" i="5" s="1"/>
  <c r="AI247" i="5"/>
  <c r="AH247" i="5"/>
  <c r="AE247" i="5"/>
  <c r="Z247" i="5"/>
  <c r="W247" i="5"/>
  <c r="B247" i="5"/>
  <c r="BX246" i="5"/>
  <c r="BW246" i="5"/>
  <c r="BJ246" i="5"/>
  <c r="BI246" i="5"/>
  <c r="BH246" i="5"/>
  <c r="BG246" i="5"/>
  <c r="BF246" i="5"/>
  <c r="BA246" i="5"/>
  <c r="AZ246" i="5"/>
  <c r="AY246" i="5"/>
  <c r="AX246" i="5"/>
  <c r="AW246" i="5"/>
  <c r="AV246" i="5"/>
  <c r="AU246" i="5"/>
  <c r="AT246" i="5"/>
  <c r="AS246" i="5"/>
  <c r="AR246" i="5"/>
  <c r="AO246" i="5"/>
  <c r="AP246" i="5" s="1"/>
  <c r="AL246" i="5"/>
  <c r="AN246" i="5" s="1"/>
  <c r="AJ246" i="5"/>
  <c r="AK246" i="5" s="1"/>
  <c r="AI246" i="5"/>
  <c r="AH246" i="5"/>
  <c r="AE246" i="5"/>
  <c r="Z246" i="5"/>
  <c r="W246" i="5"/>
  <c r="B246" i="5"/>
  <c r="BX245" i="5"/>
  <c r="BW245" i="5"/>
  <c r="BJ245" i="5"/>
  <c r="BI245" i="5"/>
  <c r="BH245" i="5"/>
  <c r="BG245" i="5"/>
  <c r="BF245" i="5"/>
  <c r="BA245" i="5"/>
  <c r="AZ245" i="5"/>
  <c r="AY245" i="5"/>
  <c r="AX245" i="5"/>
  <c r="AW245" i="5"/>
  <c r="AV245" i="5"/>
  <c r="AU245" i="5"/>
  <c r="AT245" i="5"/>
  <c r="AS245" i="5"/>
  <c r="AR245" i="5"/>
  <c r="AO245" i="5"/>
  <c r="AP245" i="5" s="1"/>
  <c r="AL245" i="5"/>
  <c r="AN245" i="5" s="1"/>
  <c r="AJ245" i="5"/>
  <c r="AK245" i="5" s="1"/>
  <c r="AI245" i="5"/>
  <c r="AH245" i="5"/>
  <c r="AE245" i="5"/>
  <c r="Z245" i="5"/>
  <c r="W245" i="5"/>
  <c r="B245" i="5"/>
  <c r="BX244" i="5"/>
  <c r="BI244" i="5"/>
  <c r="BH244" i="5"/>
  <c r="BG244" i="5"/>
  <c r="BF244" i="5"/>
  <c r="BA244" i="5"/>
  <c r="AZ244" i="5"/>
  <c r="AY244" i="5"/>
  <c r="AX244" i="5"/>
  <c r="AW244" i="5"/>
  <c r="AT244" i="5"/>
  <c r="AS244" i="5"/>
  <c r="AR244" i="5"/>
  <c r="AO244" i="5"/>
  <c r="AP244" i="5" s="1"/>
  <c r="AL244" i="5"/>
  <c r="AN244" i="5" s="1"/>
  <c r="AJ244" i="5"/>
  <c r="AK244" i="5" s="1"/>
  <c r="AI244" i="5"/>
  <c r="AH244" i="5"/>
  <c r="AC244" i="5"/>
  <c r="Z244" i="5"/>
  <c r="W244" i="5"/>
  <c r="B244" i="5"/>
  <c r="BX243" i="5"/>
  <c r="BI243" i="5"/>
  <c r="BH243" i="5"/>
  <c r="BG243" i="5"/>
  <c r="BF243" i="5"/>
  <c r="BA243" i="5"/>
  <c r="AZ243" i="5"/>
  <c r="AY243" i="5"/>
  <c r="AX243" i="5"/>
  <c r="AW243" i="5"/>
  <c r="AT243" i="5"/>
  <c r="AS243" i="5"/>
  <c r="AR243" i="5"/>
  <c r="AO243" i="5"/>
  <c r="AP243" i="5" s="1"/>
  <c r="AL243" i="5"/>
  <c r="AN243" i="5" s="1"/>
  <c r="AJ243" i="5"/>
  <c r="AK243" i="5" s="1"/>
  <c r="AI243" i="5"/>
  <c r="AH243" i="5"/>
  <c r="AC243" i="5"/>
  <c r="BW243" i="5" s="1"/>
  <c r="Z243" i="5"/>
  <c r="W243" i="5"/>
  <c r="B243" i="5"/>
  <c r="BJ242" i="5"/>
  <c r="BI242" i="5"/>
  <c r="BH242" i="5"/>
  <c r="BG242" i="5"/>
  <c r="BF242" i="5"/>
  <c r="BA242" i="5"/>
  <c r="AZ242" i="5"/>
  <c r="AY242" i="5"/>
  <c r="AX242" i="5"/>
  <c r="AW242" i="5"/>
  <c r="AV242" i="5"/>
  <c r="AU242" i="5"/>
  <c r="AT242" i="5"/>
  <c r="AS242" i="5"/>
  <c r="AR242" i="5"/>
  <c r="AI242" i="5"/>
  <c r="AH242" i="5"/>
  <c r="AM242" i="5" s="1"/>
  <c r="B242" i="5"/>
  <c r="BX241" i="5"/>
  <c r="BW241" i="5"/>
  <c r="BJ241" i="5"/>
  <c r="BI241" i="5"/>
  <c r="BH241" i="5"/>
  <c r="BG241" i="5"/>
  <c r="BF241" i="5"/>
  <c r="BA241" i="5"/>
  <c r="AZ241" i="5"/>
  <c r="AY241" i="5"/>
  <c r="AX241" i="5"/>
  <c r="AW241" i="5"/>
  <c r="AV241" i="5"/>
  <c r="AU241" i="5"/>
  <c r="AT241" i="5"/>
  <c r="AS241" i="5"/>
  <c r="AR241" i="5"/>
  <c r="AO241" i="5"/>
  <c r="AP241" i="5" s="1"/>
  <c r="AL241" i="5"/>
  <c r="AN241" i="5" s="1"/>
  <c r="AJ241" i="5"/>
  <c r="AK241" i="5" s="1"/>
  <c r="AI241" i="5"/>
  <c r="AH241" i="5"/>
  <c r="AE241" i="5"/>
  <c r="Z241" i="5"/>
  <c r="W241" i="5"/>
  <c r="B241" i="5"/>
  <c r="BX240" i="5"/>
  <c r="BW240" i="5"/>
  <c r="BJ240" i="5"/>
  <c r="BI240" i="5"/>
  <c r="BH240" i="5"/>
  <c r="BG240" i="5"/>
  <c r="BF240" i="5"/>
  <c r="BA240" i="5"/>
  <c r="AZ240" i="5"/>
  <c r="AY240" i="5"/>
  <c r="AX240" i="5"/>
  <c r="AW240" i="5"/>
  <c r="AV240" i="5"/>
  <c r="AU240" i="5"/>
  <c r="AT240" i="5"/>
  <c r="AS240" i="5"/>
  <c r="AR240" i="5"/>
  <c r="AO240" i="5"/>
  <c r="AP240" i="5" s="1"/>
  <c r="AL240" i="5"/>
  <c r="AN240" i="5" s="1"/>
  <c r="AJ240" i="5"/>
  <c r="AK240" i="5" s="1"/>
  <c r="AI240" i="5"/>
  <c r="AH240" i="5"/>
  <c r="AE240" i="5"/>
  <c r="Z240" i="5"/>
  <c r="W240" i="5"/>
  <c r="B240" i="5"/>
  <c r="BX239" i="5"/>
  <c r="BW239" i="5"/>
  <c r="BJ239" i="5"/>
  <c r="BI239" i="5"/>
  <c r="BH239" i="5"/>
  <c r="BG239" i="5"/>
  <c r="BF239" i="5"/>
  <c r="BA239" i="5"/>
  <c r="AZ239" i="5"/>
  <c r="AY239" i="5"/>
  <c r="AX239" i="5"/>
  <c r="AW239" i="5"/>
  <c r="AV239" i="5"/>
  <c r="AU239" i="5"/>
  <c r="AT239" i="5"/>
  <c r="AS239" i="5"/>
  <c r="AR239" i="5"/>
  <c r="AO239" i="5"/>
  <c r="AP239" i="5" s="1"/>
  <c r="AL239" i="5"/>
  <c r="AN239" i="5" s="1"/>
  <c r="AJ239" i="5"/>
  <c r="AK239" i="5" s="1"/>
  <c r="AI239" i="5"/>
  <c r="AH239" i="5"/>
  <c r="AE239" i="5"/>
  <c r="Z239" i="5"/>
  <c r="W239" i="5"/>
  <c r="B239" i="5"/>
  <c r="BX238" i="5"/>
  <c r="BW238" i="5"/>
  <c r="BJ238" i="5"/>
  <c r="BI238" i="5"/>
  <c r="BH238" i="5"/>
  <c r="BG238" i="5"/>
  <c r="BF238" i="5"/>
  <c r="BA238" i="5"/>
  <c r="AZ238" i="5"/>
  <c r="AY238" i="5"/>
  <c r="AX238" i="5"/>
  <c r="AW238" i="5"/>
  <c r="AV238" i="5"/>
  <c r="AU238" i="5"/>
  <c r="AT238" i="5"/>
  <c r="AS238" i="5"/>
  <c r="AR238" i="5"/>
  <c r="AO238" i="5"/>
  <c r="AP238" i="5" s="1"/>
  <c r="AL238" i="5"/>
  <c r="AN238" i="5" s="1"/>
  <c r="AJ238" i="5"/>
  <c r="AK238" i="5" s="1"/>
  <c r="AI238" i="5"/>
  <c r="AH238" i="5"/>
  <c r="AE238" i="5"/>
  <c r="Z238" i="5"/>
  <c r="W238" i="5"/>
  <c r="B238" i="5"/>
  <c r="BX237" i="5"/>
  <c r="BW237" i="5"/>
  <c r="BJ237" i="5"/>
  <c r="BI237" i="5"/>
  <c r="BH237" i="5"/>
  <c r="BG237" i="5"/>
  <c r="BF237" i="5"/>
  <c r="BA237" i="5"/>
  <c r="AZ237" i="5"/>
  <c r="AY237" i="5"/>
  <c r="AX237" i="5"/>
  <c r="AW237" i="5"/>
  <c r="AV237" i="5"/>
  <c r="AU237" i="5"/>
  <c r="AT237" i="5"/>
  <c r="AS237" i="5"/>
  <c r="AR237" i="5"/>
  <c r="AO237" i="5"/>
  <c r="AP237" i="5" s="1"/>
  <c r="AL237" i="5"/>
  <c r="AN237" i="5" s="1"/>
  <c r="AJ237" i="5"/>
  <c r="AK237" i="5" s="1"/>
  <c r="AI237" i="5"/>
  <c r="AH237" i="5"/>
  <c r="AE237" i="5"/>
  <c r="Z237" i="5"/>
  <c r="W237" i="5"/>
  <c r="B237" i="5"/>
  <c r="BX236" i="5"/>
  <c r="BW236" i="5"/>
  <c r="BJ236" i="5"/>
  <c r="BI236" i="5"/>
  <c r="BH236" i="5"/>
  <c r="BG236" i="5"/>
  <c r="BF236" i="5"/>
  <c r="AZ236" i="5"/>
  <c r="AY236" i="5"/>
  <c r="AX236" i="5"/>
  <c r="AW236" i="5"/>
  <c r="AV236" i="5"/>
  <c r="AU236" i="5"/>
  <c r="AT236" i="5"/>
  <c r="AR236" i="5"/>
  <c r="AO236" i="5"/>
  <c r="AP236" i="5" s="1"/>
  <c r="AL236" i="5"/>
  <c r="AN236" i="5" s="1"/>
  <c r="AJ236" i="5"/>
  <c r="AK236" i="5" s="1"/>
  <c r="AH236" i="5"/>
  <c r="BA236" i="5"/>
  <c r="Z236" i="5"/>
  <c r="W236" i="5"/>
  <c r="B236" i="5"/>
  <c r="BX235" i="5"/>
  <c r="BW235" i="5"/>
  <c r="BJ235" i="5"/>
  <c r="BI235" i="5"/>
  <c r="BH235" i="5"/>
  <c r="BG235" i="5"/>
  <c r="BF235" i="5"/>
  <c r="AZ235" i="5"/>
  <c r="AY235" i="5"/>
  <c r="AX235" i="5"/>
  <c r="AW235" i="5"/>
  <c r="AV235" i="5"/>
  <c r="AU235" i="5"/>
  <c r="AT235" i="5"/>
  <c r="AR235" i="5"/>
  <c r="AO235" i="5"/>
  <c r="AP235" i="5" s="1"/>
  <c r="AL235" i="5"/>
  <c r="AN235" i="5" s="1"/>
  <c r="AJ235" i="5"/>
  <c r="AK235" i="5" s="1"/>
  <c r="AH235" i="5"/>
  <c r="AD235" i="5"/>
  <c r="BP235" i="5" s="1"/>
  <c r="Z235" i="5"/>
  <c r="W235" i="5"/>
  <c r="B235" i="5"/>
  <c r="BX234" i="5"/>
  <c r="BW234" i="5"/>
  <c r="BJ234" i="5"/>
  <c r="BI234" i="5"/>
  <c r="BH234" i="5"/>
  <c r="BG234" i="5"/>
  <c r="BF234" i="5"/>
  <c r="AZ234" i="5"/>
  <c r="AY234" i="5"/>
  <c r="AX234" i="5"/>
  <c r="AW234" i="5"/>
  <c r="AV234" i="5"/>
  <c r="AU234" i="5"/>
  <c r="AT234" i="5"/>
  <c r="AR234" i="5"/>
  <c r="AO234" i="5"/>
  <c r="AP234" i="5" s="1"/>
  <c r="AL234" i="5"/>
  <c r="AN234" i="5" s="1"/>
  <c r="AJ234" i="5"/>
  <c r="AK234" i="5" s="1"/>
  <c r="AH234" i="5"/>
  <c r="AD234" i="5"/>
  <c r="BP234" i="5" s="1"/>
  <c r="Z234" i="5"/>
  <c r="W234" i="5"/>
  <c r="B234" i="5"/>
  <c r="BX233" i="5"/>
  <c r="BW233" i="5"/>
  <c r="BJ233" i="5"/>
  <c r="BI233" i="5"/>
  <c r="BH233" i="5"/>
  <c r="BG233" i="5"/>
  <c r="BF233" i="5"/>
  <c r="BA233" i="5"/>
  <c r="AZ233" i="5"/>
  <c r="AY233" i="5"/>
  <c r="AX233" i="5"/>
  <c r="AW233" i="5"/>
  <c r="AV233" i="5"/>
  <c r="AU233" i="5"/>
  <c r="AT233" i="5"/>
  <c r="AS233" i="5"/>
  <c r="AR233" i="5"/>
  <c r="AI233" i="5"/>
  <c r="AH233" i="5"/>
  <c r="AM233" i="5" s="1"/>
  <c r="B233" i="5"/>
  <c r="BX232" i="5"/>
  <c r="BW232" i="5"/>
  <c r="BJ232" i="5"/>
  <c r="BI232" i="5"/>
  <c r="BH232" i="5"/>
  <c r="BG232" i="5"/>
  <c r="BF232" i="5"/>
  <c r="BA232" i="5"/>
  <c r="AZ232" i="5"/>
  <c r="AY232" i="5"/>
  <c r="AX232" i="5"/>
  <c r="AW232" i="5"/>
  <c r="AV232" i="5"/>
  <c r="AU232" i="5"/>
  <c r="AT232" i="5"/>
  <c r="AS232" i="5"/>
  <c r="AR232" i="5"/>
  <c r="AO232" i="5"/>
  <c r="AP232" i="5" s="1"/>
  <c r="AL232" i="5"/>
  <c r="AN232" i="5" s="1"/>
  <c r="AJ232" i="5"/>
  <c r="AK232" i="5" s="1"/>
  <c r="AI232" i="5"/>
  <c r="AH232" i="5"/>
  <c r="AE232" i="5"/>
  <c r="Z232" i="5"/>
  <c r="W232" i="5"/>
  <c r="B232" i="5"/>
  <c r="BX231" i="5"/>
  <c r="BI231" i="5"/>
  <c r="BH231" i="5"/>
  <c r="BG231" i="5"/>
  <c r="BF231" i="5"/>
  <c r="BA231" i="5"/>
  <c r="AZ231" i="5"/>
  <c r="AY231" i="5"/>
  <c r="AX231" i="5"/>
  <c r="AW231" i="5"/>
  <c r="AT231" i="5"/>
  <c r="AS231" i="5"/>
  <c r="AR231" i="5"/>
  <c r="AO231" i="5"/>
  <c r="AP231" i="5" s="1"/>
  <c r="AL231" i="5"/>
  <c r="AN231" i="5" s="1"/>
  <c r="AJ231" i="5"/>
  <c r="AK231" i="5" s="1"/>
  <c r="AI231" i="5"/>
  <c r="AH231" i="5"/>
  <c r="BW231" i="5"/>
  <c r="Z231" i="5"/>
  <c r="W231" i="5"/>
  <c r="B231" i="5"/>
  <c r="BX230" i="5"/>
  <c r="BW230" i="5"/>
  <c r="BJ230" i="5"/>
  <c r="BI230" i="5"/>
  <c r="BH230" i="5"/>
  <c r="BG230" i="5"/>
  <c r="BF230" i="5"/>
  <c r="BA230" i="5"/>
  <c r="AZ230" i="5"/>
  <c r="AY230" i="5"/>
  <c r="AX230" i="5"/>
  <c r="AW230" i="5"/>
  <c r="AV230" i="5"/>
  <c r="AU230" i="5"/>
  <c r="AT230" i="5"/>
  <c r="AS230" i="5"/>
  <c r="AR230" i="5"/>
  <c r="AO230" i="5"/>
  <c r="AP230" i="5" s="1"/>
  <c r="AL230" i="5"/>
  <c r="AN230" i="5" s="1"/>
  <c r="AJ230" i="5"/>
  <c r="AK230" i="5" s="1"/>
  <c r="AI230" i="5"/>
  <c r="AH230" i="5"/>
  <c r="AE230" i="5"/>
  <c r="Z230" i="5"/>
  <c r="W230" i="5"/>
  <c r="B230" i="5"/>
  <c r="BX229" i="5"/>
  <c r="BW229" i="5"/>
  <c r="BJ229" i="5"/>
  <c r="BI229" i="5"/>
  <c r="BH229" i="5"/>
  <c r="BG229" i="5"/>
  <c r="BF229" i="5"/>
  <c r="BA229" i="5"/>
  <c r="AZ229" i="5"/>
  <c r="AY229" i="5"/>
  <c r="AX229" i="5"/>
  <c r="AW229" i="5"/>
  <c r="AV229" i="5"/>
  <c r="AU229" i="5"/>
  <c r="AT229" i="5"/>
  <c r="AS229" i="5"/>
  <c r="AR229" i="5"/>
  <c r="AO229" i="5"/>
  <c r="AP229" i="5" s="1"/>
  <c r="AL229" i="5"/>
  <c r="AN229" i="5" s="1"/>
  <c r="AJ229" i="5"/>
  <c r="AK229" i="5" s="1"/>
  <c r="AI229" i="5"/>
  <c r="AH229" i="5"/>
  <c r="AE229" i="5"/>
  <c r="Z229" i="5"/>
  <c r="W229" i="5"/>
  <c r="B229" i="5"/>
  <c r="BJ228" i="5"/>
  <c r="BI228" i="5"/>
  <c r="BH228" i="5"/>
  <c r="BG228" i="5"/>
  <c r="BF228" i="5"/>
  <c r="BA228" i="5"/>
  <c r="AZ228" i="5"/>
  <c r="AY228" i="5"/>
  <c r="AX228" i="5"/>
  <c r="AW228" i="5"/>
  <c r="AV228" i="5"/>
  <c r="AU228" i="5"/>
  <c r="AT228" i="5"/>
  <c r="AS228" i="5"/>
  <c r="AR228" i="5"/>
  <c r="AI228" i="5"/>
  <c r="AH228" i="5"/>
  <c r="AM228" i="5" s="1"/>
  <c r="B228" i="5"/>
  <c r="BX227" i="5"/>
  <c r="BW227" i="5"/>
  <c r="BJ227" i="5"/>
  <c r="BI227" i="5"/>
  <c r="BH227" i="5"/>
  <c r="BG227" i="5"/>
  <c r="BF227" i="5"/>
  <c r="AZ227" i="5"/>
  <c r="AY227" i="5"/>
  <c r="AX227" i="5"/>
  <c r="AW227" i="5"/>
  <c r="AV227" i="5"/>
  <c r="AU227" i="5"/>
  <c r="AT227" i="5"/>
  <c r="AR227" i="5"/>
  <c r="AO227" i="5"/>
  <c r="AP227" i="5" s="1"/>
  <c r="AL227" i="5"/>
  <c r="AN227" i="5" s="1"/>
  <c r="AJ227" i="5"/>
  <c r="AK227" i="5" s="1"/>
  <c r="AH227" i="5"/>
  <c r="AD227" i="5"/>
  <c r="BP227" i="5" s="1"/>
  <c r="Z227" i="5"/>
  <c r="W227" i="5"/>
  <c r="B227" i="5"/>
  <c r="BX226" i="5"/>
  <c r="BW226" i="5"/>
  <c r="BJ226" i="5"/>
  <c r="BI226" i="5"/>
  <c r="BH226" i="5"/>
  <c r="BG226" i="5"/>
  <c r="BF226" i="5"/>
  <c r="AZ226" i="5"/>
  <c r="AY226" i="5"/>
  <c r="AX226" i="5"/>
  <c r="AW226" i="5"/>
  <c r="AV226" i="5"/>
  <c r="AU226" i="5"/>
  <c r="AT226" i="5"/>
  <c r="AR226" i="5"/>
  <c r="AO226" i="5"/>
  <c r="AP226" i="5" s="1"/>
  <c r="AL226" i="5"/>
  <c r="AJ226" i="5"/>
  <c r="AK226" i="5" s="1"/>
  <c r="AH226" i="5"/>
  <c r="AD226" i="5"/>
  <c r="BP226" i="5" s="1"/>
  <c r="Z226" i="5"/>
  <c r="W226" i="5"/>
  <c r="B226" i="5"/>
  <c r="BX225" i="5"/>
  <c r="BW225" i="5"/>
  <c r="BJ225" i="5"/>
  <c r="BI225" i="5"/>
  <c r="BH225" i="5"/>
  <c r="BG225" i="5"/>
  <c r="BF225" i="5"/>
  <c r="BA225" i="5"/>
  <c r="AZ225" i="5"/>
  <c r="AY225" i="5"/>
  <c r="AX225" i="5"/>
  <c r="AW225" i="5"/>
  <c r="AV225" i="5"/>
  <c r="AU225" i="5"/>
  <c r="AT225" i="5"/>
  <c r="AS225" i="5"/>
  <c r="AR225" i="5"/>
  <c r="AO225" i="5"/>
  <c r="AP225" i="5" s="1"/>
  <c r="AL225" i="5"/>
  <c r="AN225" i="5" s="1"/>
  <c r="AJ225" i="5"/>
  <c r="AK225" i="5" s="1"/>
  <c r="AI225" i="5"/>
  <c r="AH225" i="5"/>
  <c r="AE225" i="5"/>
  <c r="Z225" i="5"/>
  <c r="W225" i="5"/>
  <c r="B225" i="5"/>
  <c r="BX224" i="5"/>
  <c r="BW224" i="5"/>
  <c r="BJ224" i="5"/>
  <c r="BI224" i="5"/>
  <c r="BH224" i="5"/>
  <c r="BG224" i="5"/>
  <c r="BF224" i="5"/>
  <c r="AZ224" i="5"/>
  <c r="AY224" i="5"/>
  <c r="AX224" i="5"/>
  <c r="AW224" i="5"/>
  <c r="AV224" i="5"/>
  <c r="AU224" i="5"/>
  <c r="AT224" i="5"/>
  <c r="AR224" i="5"/>
  <c r="AO224" i="5"/>
  <c r="AP224" i="5" s="1"/>
  <c r="AL224" i="5"/>
  <c r="AN224" i="5" s="1"/>
  <c r="AJ224" i="5"/>
  <c r="AK224" i="5" s="1"/>
  <c r="AH224" i="5"/>
  <c r="AD224" i="5"/>
  <c r="BP224" i="5" s="1"/>
  <c r="Z224" i="5"/>
  <c r="W224" i="5"/>
  <c r="B224" i="5"/>
  <c r="BX223" i="5"/>
  <c r="BW223" i="5"/>
  <c r="BJ223" i="5"/>
  <c r="BI223" i="5"/>
  <c r="BH223" i="5"/>
  <c r="BG223" i="5"/>
  <c r="BF223" i="5"/>
  <c r="AZ223" i="5"/>
  <c r="AY223" i="5"/>
  <c r="AX223" i="5"/>
  <c r="AW223" i="5"/>
  <c r="AV223" i="5"/>
  <c r="AU223" i="5"/>
  <c r="AT223" i="5"/>
  <c r="AR223" i="5"/>
  <c r="AO223" i="5"/>
  <c r="AP223" i="5" s="1"/>
  <c r="AL223" i="5"/>
  <c r="AN223" i="5" s="1"/>
  <c r="AJ223" i="5"/>
  <c r="AK223" i="5" s="1"/>
  <c r="AH223" i="5"/>
  <c r="AD223" i="5"/>
  <c r="BP223" i="5" s="1"/>
  <c r="Z223" i="5"/>
  <c r="W223" i="5"/>
  <c r="B223" i="5"/>
  <c r="BJ222" i="5"/>
  <c r="BI222" i="5"/>
  <c r="BH222" i="5"/>
  <c r="BG222" i="5"/>
  <c r="BF222" i="5"/>
  <c r="BA222" i="5"/>
  <c r="AZ222" i="5"/>
  <c r="AY222" i="5"/>
  <c r="AX222" i="5"/>
  <c r="AW222" i="5"/>
  <c r="AV222" i="5"/>
  <c r="AU222" i="5"/>
  <c r="AT222" i="5"/>
  <c r="AS222" i="5"/>
  <c r="AR222" i="5"/>
  <c r="AI222" i="5"/>
  <c r="AH222" i="5"/>
  <c r="AM222" i="5" s="1"/>
  <c r="B222" i="5"/>
  <c r="BX221" i="5"/>
  <c r="BW221" i="5"/>
  <c r="BJ221" i="5"/>
  <c r="BI221" i="5"/>
  <c r="BH221" i="5"/>
  <c r="BG221" i="5"/>
  <c r="BF221" i="5"/>
  <c r="BA221" i="5"/>
  <c r="AZ221" i="5"/>
  <c r="AY221" i="5"/>
  <c r="AX221" i="5"/>
  <c r="AW221" i="5"/>
  <c r="AV221" i="5"/>
  <c r="AU221" i="5"/>
  <c r="AT221" i="5"/>
  <c r="AS221" i="5"/>
  <c r="AR221" i="5"/>
  <c r="AO221" i="5"/>
  <c r="AP221" i="5" s="1"/>
  <c r="AL221" i="5"/>
  <c r="AN221" i="5" s="1"/>
  <c r="AJ221" i="5"/>
  <c r="AK221" i="5" s="1"/>
  <c r="AI221" i="5"/>
  <c r="AH221" i="5"/>
  <c r="AE221" i="5"/>
  <c r="Z221" i="5"/>
  <c r="W221" i="5"/>
  <c r="B221" i="5"/>
  <c r="BX220" i="5"/>
  <c r="BW220" i="5"/>
  <c r="BJ220" i="5"/>
  <c r="BI220" i="5"/>
  <c r="BH220" i="5"/>
  <c r="BG220" i="5"/>
  <c r="BF220" i="5"/>
  <c r="BA220" i="5"/>
  <c r="AZ220" i="5"/>
  <c r="AY220" i="5"/>
  <c r="AX220" i="5"/>
  <c r="AW220" i="5"/>
  <c r="AV220" i="5"/>
  <c r="AU220" i="5"/>
  <c r="AT220" i="5"/>
  <c r="AS220" i="5"/>
  <c r="AR220" i="5"/>
  <c r="AO220" i="5"/>
  <c r="AP220" i="5" s="1"/>
  <c r="AL220" i="5"/>
  <c r="AN220" i="5" s="1"/>
  <c r="AJ220" i="5"/>
  <c r="AK220" i="5" s="1"/>
  <c r="AI220" i="5"/>
  <c r="AH220" i="5"/>
  <c r="AE220" i="5"/>
  <c r="Z220" i="5"/>
  <c r="B220" i="5"/>
  <c r="BX219" i="5"/>
  <c r="BW219" i="5"/>
  <c r="BJ219" i="5"/>
  <c r="BH219" i="5"/>
  <c r="BG219" i="5"/>
  <c r="BF219" i="5"/>
  <c r="BA219" i="5"/>
  <c r="AZ219" i="5"/>
  <c r="AY219" i="5"/>
  <c r="AX219" i="5"/>
  <c r="AW219" i="5"/>
  <c r="AS219" i="5"/>
  <c r="AR219" i="5"/>
  <c r="AO219" i="5"/>
  <c r="AP219" i="5" s="1"/>
  <c r="AI219" i="5"/>
  <c r="AH219" i="5"/>
  <c r="AE219" i="5"/>
  <c r="AB219" i="5"/>
  <c r="AA219" i="5"/>
  <c r="AV219" i="5" s="1"/>
  <c r="X219" i="5"/>
  <c r="W219" i="5"/>
  <c r="B219" i="5"/>
  <c r="BX218" i="5"/>
  <c r="BW218" i="5"/>
  <c r="BJ218" i="5"/>
  <c r="BI218" i="5"/>
  <c r="BH218" i="5"/>
  <c r="BG218" i="5"/>
  <c r="BF218" i="5"/>
  <c r="BA218" i="5"/>
  <c r="AZ218" i="5"/>
  <c r="AY218" i="5"/>
  <c r="AX218" i="5"/>
  <c r="AW218" i="5"/>
  <c r="AV218" i="5"/>
  <c r="AU218" i="5"/>
  <c r="AT218" i="5"/>
  <c r="AS218" i="5"/>
  <c r="AR218" i="5"/>
  <c r="AO218" i="5"/>
  <c r="AP218" i="5" s="1"/>
  <c r="AL218" i="5"/>
  <c r="AN218" i="5" s="1"/>
  <c r="AJ218" i="5"/>
  <c r="AK218" i="5" s="1"/>
  <c r="AI218" i="5"/>
  <c r="AH218" i="5"/>
  <c r="AE218" i="5"/>
  <c r="Z218" i="5"/>
  <c r="W218" i="5"/>
  <c r="B218" i="5"/>
  <c r="BX217" i="5"/>
  <c r="BW217" i="5"/>
  <c r="BJ217" i="5"/>
  <c r="BI217" i="5"/>
  <c r="BH217" i="5"/>
  <c r="BG217" i="5"/>
  <c r="BF217" i="5"/>
  <c r="BA217" i="5"/>
  <c r="AZ217" i="5"/>
  <c r="AY217" i="5"/>
  <c r="AX217" i="5"/>
  <c r="AW217" i="5"/>
  <c r="AV217" i="5"/>
  <c r="AU217" i="5"/>
  <c r="AT217" i="5"/>
  <c r="AS217" i="5"/>
  <c r="AR217" i="5"/>
  <c r="AO217" i="5"/>
  <c r="AP217" i="5" s="1"/>
  <c r="AL217" i="5"/>
  <c r="AN217" i="5" s="1"/>
  <c r="AJ217" i="5"/>
  <c r="AK217" i="5" s="1"/>
  <c r="AI217" i="5"/>
  <c r="AH217" i="5"/>
  <c r="AE217" i="5"/>
  <c r="Z217" i="5"/>
  <c r="W217" i="5"/>
  <c r="B217" i="5"/>
  <c r="BX216" i="5"/>
  <c r="BW216" i="5"/>
  <c r="BJ216" i="5"/>
  <c r="BI216" i="5"/>
  <c r="BH216" i="5"/>
  <c r="BG216" i="5"/>
  <c r="BF216" i="5"/>
  <c r="BA216" i="5"/>
  <c r="AZ216" i="5"/>
  <c r="AY216" i="5"/>
  <c r="AX216" i="5"/>
  <c r="AW216" i="5"/>
  <c r="AV216" i="5"/>
  <c r="AU216" i="5"/>
  <c r="AT216" i="5"/>
  <c r="AS216" i="5"/>
  <c r="AR216" i="5"/>
  <c r="AO216" i="5"/>
  <c r="AP216" i="5" s="1"/>
  <c r="AL216" i="5"/>
  <c r="AN216" i="5" s="1"/>
  <c r="AJ216" i="5"/>
  <c r="AK216" i="5" s="1"/>
  <c r="AI216" i="5"/>
  <c r="AH216" i="5"/>
  <c r="AE216" i="5"/>
  <c r="Z216" i="5"/>
  <c r="W216" i="5"/>
  <c r="B216" i="5"/>
  <c r="BX215" i="5"/>
  <c r="BW215" i="5"/>
  <c r="BJ215" i="5"/>
  <c r="BI215" i="5"/>
  <c r="BH215" i="5"/>
  <c r="BG215" i="5"/>
  <c r="BF215" i="5"/>
  <c r="BA215" i="5"/>
  <c r="AZ215" i="5"/>
  <c r="AY215" i="5"/>
  <c r="AX215" i="5"/>
  <c r="AW215" i="5"/>
  <c r="AV215" i="5"/>
  <c r="AU215" i="5"/>
  <c r="AT215" i="5"/>
  <c r="AS215" i="5"/>
  <c r="AR215" i="5"/>
  <c r="AO215" i="5"/>
  <c r="AP215" i="5" s="1"/>
  <c r="AL215" i="5"/>
  <c r="AN215" i="5" s="1"/>
  <c r="AJ215" i="5"/>
  <c r="AK215" i="5" s="1"/>
  <c r="AI215" i="5"/>
  <c r="AH215" i="5"/>
  <c r="AE215" i="5"/>
  <c r="Z215" i="5"/>
  <c r="W215" i="5"/>
  <c r="B215" i="5"/>
  <c r="BX214" i="5"/>
  <c r="BW214" i="5"/>
  <c r="BJ214" i="5"/>
  <c r="BI214" i="5"/>
  <c r="BH214" i="5"/>
  <c r="BG214" i="5"/>
  <c r="BF214" i="5"/>
  <c r="BA214" i="5"/>
  <c r="AZ214" i="5"/>
  <c r="AY214" i="5"/>
  <c r="AX214" i="5"/>
  <c r="AW214" i="5"/>
  <c r="AV214" i="5"/>
  <c r="AU214" i="5"/>
  <c r="AT214" i="5"/>
  <c r="AS214" i="5"/>
  <c r="AR214" i="5"/>
  <c r="AO214" i="5"/>
  <c r="AP214" i="5" s="1"/>
  <c r="AL214" i="5"/>
  <c r="AN214" i="5" s="1"/>
  <c r="AJ214" i="5"/>
  <c r="AK214" i="5" s="1"/>
  <c r="AI214" i="5"/>
  <c r="AH214" i="5"/>
  <c r="AE214" i="5"/>
  <c r="Z214" i="5"/>
  <c r="W214" i="5"/>
  <c r="B214" i="5"/>
  <c r="BX213" i="5"/>
  <c r="BW213" i="5"/>
  <c r="BJ213" i="5"/>
  <c r="BI213" i="5"/>
  <c r="BH213" i="5"/>
  <c r="BG213" i="5"/>
  <c r="BF213" i="5"/>
  <c r="BA213" i="5"/>
  <c r="AZ213" i="5"/>
  <c r="AY213" i="5"/>
  <c r="AX213" i="5"/>
  <c r="AW213" i="5"/>
  <c r="AV213" i="5"/>
  <c r="AU213" i="5"/>
  <c r="AT213" i="5"/>
  <c r="AS213" i="5"/>
  <c r="AR213" i="5"/>
  <c r="AO213" i="5"/>
  <c r="AP213" i="5" s="1"/>
  <c r="AL213" i="5"/>
  <c r="AN213" i="5" s="1"/>
  <c r="AJ213" i="5"/>
  <c r="AK213" i="5" s="1"/>
  <c r="AI213" i="5"/>
  <c r="AH213" i="5"/>
  <c r="AE213" i="5"/>
  <c r="Z213" i="5"/>
  <c r="W213" i="5"/>
  <c r="B213" i="5"/>
  <c r="BX212" i="5"/>
  <c r="BW212" i="5"/>
  <c r="BJ212" i="5"/>
  <c r="BI212" i="5"/>
  <c r="BH212" i="5"/>
  <c r="BG212" i="5"/>
  <c r="BF212" i="5"/>
  <c r="BA212" i="5"/>
  <c r="AZ212" i="5"/>
  <c r="AY212" i="5"/>
  <c r="AX212" i="5"/>
  <c r="AW212" i="5"/>
  <c r="AV212" i="5"/>
  <c r="AU212" i="5"/>
  <c r="AT212" i="5"/>
  <c r="AS212" i="5"/>
  <c r="AR212" i="5"/>
  <c r="AO212" i="5"/>
  <c r="AP212" i="5" s="1"/>
  <c r="AL212" i="5"/>
  <c r="AN212" i="5" s="1"/>
  <c r="AJ212" i="5"/>
  <c r="AK212" i="5" s="1"/>
  <c r="AI212" i="5"/>
  <c r="AH212" i="5"/>
  <c r="AE212" i="5"/>
  <c r="Z212" i="5"/>
  <c r="W212" i="5"/>
  <c r="B212" i="5"/>
  <c r="BX211" i="5"/>
  <c r="BW211" i="5"/>
  <c r="BJ211" i="5"/>
  <c r="BI211" i="5"/>
  <c r="BH211" i="5"/>
  <c r="BG211" i="5"/>
  <c r="BF211" i="5"/>
  <c r="BA211" i="5"/>
  <c r="AZ211" i="5"/>
  <c r="AY211" i="5"/>
  <c r="AX211" i="5"/>
  <c r="AW211" i="5"/>
  <c r="AV211" i="5"/>
  <c r="AU211" i="5"/>
  <c r="AT211" i="5"/>
  <c r="AS211" i="5"/>
  <c r="AR211" i="5"/>
  <c r="AO211" i="5"/>
  <c r="AP211" i="5" s="1"/>
  <c r="AL211" i="5"/>
  <c r="AN211" i="5" s="1"/>
  <c r="AJ211" i="5"/>
  <c r="AK211" i="5" s="1"/>
  <c r="AI211" i="5"/>
  <c r="AH211" i="5"/>
  <c r="AE211" i="5"/>
  <c r="Z211" i="5"/>
  <c r="W211" i="5"/>
  <c r="B211" i="5"/>
  <c r="BX210" i="5"/>
  <c r="BW210" i="5"/>
  <c r="BJ210" i="5"/>
  <c r="BI210" i="5"/>
  <c r="BH210" i="5"/>
  <c r="BG210" i="5"/>
  <c r="BF210" i="5"/>
  <c r="BA210" i="5"/>
  <c r="AZ210" i="5"/>
  <c r="AY210" i="5"/>
  <c r="AX210" i="5"/>
  <c r="AW210" i="5"/>
  <c r="AV210" i="5"/>
  <c r="AU210" i="5"/>
  <c r="AT210" i="5"/>
  <c r="AS210" i="5"/>
  <c r="AR210" i="5"/>
  <c r="AO210" i="5"/>
  <c r="AP210" i="5" s="1"/>
  <c r="AL210" i="5"/>
  <c r="AN210" i="5" s="1"/>
  <c r="AJ210" i="5"/>
  <c r="AK210" i="5" s="1"/>
  <c r="AI210" i="5"/>
  <c r="AH210" i="5"/>
  <c r="AE210" i="5"/>
  <c r="Z210" i="5"/>
  <c r="W210" i="5"/>
  <c r="B210" i="5"/>
  <c r="BX209" i="5"/>
  <c r="BW209" i="5"/>
  <c r="BJ209" i="5"/>
  <c r="BI209" i="5"/>
  <c r="BH209" i="5"/>
  <c r="BG209" i="5"/>
  <c r="BF209" i="5"/>
  <c r="BA209" i="5"/>
  <c r="AZ209" i="5"/>
  <c r="AY209" i="5"/>
  <c r="AX209" i="5"/>
  <c r="AW209" i="5"/>
  <c r="AV209" i="5"/>
  <c r="AU209" i="5"/>
  <c r="AT209" i="5"/>
  <c r="AS209" i="5"/>
  <c r="AR209" i="5"/>
  <c r="AO209" i="5"/>
  <c r="AP209" i="5" s="1"/>
  <c r="AL209" i="5"/>
  <c r="AN209" i="5" s="1"/>
  <c r="AJ209" i="5"/>
  <c r="AK209" i="5" s="1"/>
  <c r="AI209" i="5"/>
  <c r="AH209" i="5"/>
  <c r="AE209" i="5"/>
  <c r="Z209" i="5"/>
  <c r="W209" i="5"/>
  <c r="B209" i="5"/>
  <c r="BX208" i="5"/>
  <c r="BW208" i="5"/>
  <c r="BJ208" i="5"/>
  <c r="BI208" i="5"/>
  <c r="BH208" i="5"/>
  <c r="BG208" i="5"/>
  <c r="BF208" i="5"/>
  <c r="BA208" i="5"/>
  <c r="AZ208" i="5"/>
  <c r="AY208" i="5"/>
  <c r="AX208" i="5"/>
  <c r="AW208" i="5"/>
  <c r="AV208" i="5"/>
  <c r="AU208" i="5"/>
  <c r="AT208" i="5"/>
  <c r="AS208" i="5"/>
  <c r="AR208" i="5"/>
  <c r="AO208" i="5"/>
  <c r="AP208" i="5" s="1"/>
  <c r="AL208" i="5"/>
  <c r="AN208" i="5" s="1"/>
  <c r="AJ208" i="5"/>
  <c r="AK208" i="5" s="1"/>
  <c r="AI208" i="5"/>
  <c r="AH208" i="5"/>
  <c r="AE208" i="5"/>
  <c r="Z208" i="5"/>
  <c r="W208" i="5"/>
  <c r="B208" i="5"/>
  <c r="BX207" i="5"/>
  <c r="BW207" i="5"/>
  <c r="BJ207" i="5"/>
  <c r="BI207" i="5"/>
  <c r="BH207" i="5"/>
  <c r="BG207" i="5"/>
  <c r="BF207" i="5"/>
  <c r="BA207" i="5"/>
  <c r="AZ207" i="5"/>
  <c r="AY207" i="5"/>
  <c r="AX207" i="5"/>
  <c r="AW207" i="5"/>
  <c r="AV207" i="5"/>
  <c r="AU207" i="5"/>
  <c r="AT207" i="5"/>
  <c r="AS207" i="5"/>
  <c r="AR207" i="5"/>
  <c r="AO207" i="5"/>
  <c r="AP207" i="5" s="1"/>
  <c r="AL207" i="5"/>
  <c r="AN207" i="5" s="1"/>
  <c r="AJ207" i="5"/>
  <c r="AK207" i="5" s="1"/>
  <c r="AI207" i="5"/>
  <c r="AH207" i="5"/>
  <c r="AE207" i="5"/>
  <c r="Z207" i="5"/>
  <c r="W207" i="5"/>
  <c r="B207" i="5"/>
  <c r="BX206" i="5"/>
  <c r="BW206" i="5"/>
  <c r="BJ206" i="5"/>
  <c r="BI206" i="5"/>
  <c r="BH206" i="5"/>
  <c r="BG206" i="5"/>
  <c r="BF206" i="5"/>
  <c r="AZ206" i="5"/>
  <c r="AY206" i="5"/>
  <c r="AX206" i="5"/>
  <c r="AW206" i="5"/>
  <c r="AV206" i="5"/>
  <c r="AU206" i="5"/>
  <c r="AT206" i="5"/>
  <c r="AR206" i="5"/>
  <c r="AO206" i="5"/>
  <c r="AP206" i="5" s="1"/>
  <c r="AL206" i="5"/>
  <c r="AN206" i="5" s="1"/>
  <c r="AJ206" i="5"/>
  <c r="AK206" i="5" s="1"/>
  <c r="AH206" i="5"/>
  <c r="AD206" i="5"/>
  <c r="BP206" i="5" s="1"/>
  <c r="Z206" i="5"/>
  <c r="W206" i="5"/>
  <c r="B206" i="5"/>
  <c r="BX205" i="5"/>
  <c r="BW205" i="5"/>
  <c r="BJ205" i="5"/>
  <c r="BI205" i="5"/>
  <c r="BH205" i="5"/>
  <c r="BG205" i="5"/>
  <c r="BF205" i="5"/>
  <c r="BA205" i="5"/>
  <c r="AZ205" i="5"/>
  <c r="AY205" i="5"/>
  <c r="AX205" i="5"/>
  <c r="AW205" i="5"/>
  <c r="AV205" i="5"/>
  <c r="AU205" i="5"/>
  <c r="AT205" i="5"/>
  <c r="AS205" i="5"/>
  <c r="AR205" i="5"/>
  <c r="AO205" i="5"/>
  <c r="AP205" i="5" s="1"/>
  <c r="AL205" i="5"/>
  <c r="AN205" i="5" s="1"/>
  <c r="AJ205" i="5"/>
  <c r="AK205" i="5" s="1"/>
  <c r="AI205" i="5"/>
  <c r="AH205" i="5"/>
  <c r="AE205" i="5"/>
  <c r="Z205" i="5"/>
  <c r="W205" i="5"/>
  <c r="B205" i="5"/>
  <c r="BX204" i="5"/>
  <c r="BW204" i="5"/>
  <c r="BJ204" i="5"/>
  <c r="BI204" i="5"/>
  <c r="BH204" i="5"/>
  <c r="BG204" i="5"/>
  <c r="BF204" i="5"/>
  <c r="AZ204" i="5"/>
  <c r="AY204" i="5"/>
  <c r="AX204" i="5"/>
  <c r="AW204" i="5"/>
  <c r="AV204" i="5"/>
  <c r="AU204" i="5"/>
  <c r="AT204" i="5"/>
  <c r="AR204" i="5"/>
  <c r="AO204" i="5"/>
  <c r="AP204" i="5" s="1"/>
  <c r="AL204" i="5"/>
  <c r="AN204" i="5" s="1"/>
  <c r="AJ204" i="5"/>
  <c r="AK204" i="5" s="1"/>
  <c r="AH204" i="5"/>
  <c r="AD204" i="5"/>
  <c r="BP204" i="5" s="1"/>
  <c r="Z204" i="5"/>
  <c r="W204" i="5"/>
  <c r="B204" i="5"/>
  <c r="BJ203" i="5"/>
  <c r="BI203" i="5"/>
  <c r="BH203" i="5"/>
  <c r="BG203" i="5"/>
  <c r="BF203" i="5"/>
  <c r="BA203" i="5"/>
  <c r="AZ203" i="5"/>
  <c r="AY203" i="5"/>
  <c r="AX203" i="5"/>
  <c r="AW203" i="5"/>
  <c r="AV203" i="5"/>
  <c r="AU203" i="5"/>
  <c r="AT203" i="5"/>
  <c r="AS203" i="5"/>
  <c r="AR203" i="5"/>
  <c r="AI203" i="5"/>
  <c r="AH203" i="5"/>
  <c r="AM203" i="5" s="1"/>
  <c r="B203" i="5"/>
  <c r="BX202" i="5"/>
  <c r="BW202" i="5"/>
  <c r="BJ202" i="5"/>
  <c r="BI202" i="5"/>
  <c r="BH202" i="5"/>
  <c r="BG202" i="5"/>
  <c r="BF202" i="5"/>
  <c r="AZ202" i="5"/>
  <c r="AY202" i="5"/>
  <c r="AX202" i="5"/>
  <c r="AW202" i="5"/>
  <c r="AV202" i="5"/>
  <c r="AU202" i="5"/>
  <c r="AT202" i="5"/>
  <c r="AR202" i="5"/>
  <c r="AO202" i="5"/>
  <c r="AP202" i="5" s="1"/>
  <c r="AL202" i="5"/>
  <c r="AN202" i="5" s="1"/>
  <c r="AJ202" i="5"/>
  <c r="AK202" i="5" s="1"/>
  <c r="AH202" i="5"/>
  <c r="AD202" i="5"/>
  <c r="BP202" i="5" s="1"/>
  <c r="Z202" i="5"/>
  <c r="W202" i="5"/>
  <c r="B202" i="5"/>
  <c r="BX201" i="5"/>
  <c r="BI201" i="5"/>
  <c r="BH201" i="5"/>
  <c r="BG201" i="5"/>
  <c r="BF201" i="5"/>
  <c r="BA201" i="5"/>
  <c r="AZ201" i="5"/>
  <c r="AY201" i="5"/>
  <c r="AX201" i="5"/>
  <c r="AW201" i="5"/>
  <c r="AT201" i="5"/>
  <c r="AS201" i="5"/>
  <c r="AR201" i="5"/>
  <c r="AO201" i="5"/>
  <c r="AP201" i="5" s="1"/>
  <c r="AL201" i="5"/>
  <c r="AN201" i="5" s="1"/>
  <c r="AJ201" i="5"/>
  <c r="AK201" i="5" s="1"/>
  <c r="AI201" i="5"/>
  <c r="AH201" i="5"/>
  <c r="AC201" i="5"/>
  <c r="BW201" i="5" s="1"/>
  <c r="Z201" i="5"/>
  <c r="W201" i="5"/>
  <c r="B201" i="5"/>
  <c r="BX200" i="5"/>
  <c r="BW200" i="5"/>
  <c r="BJ200" i="5"/>
  <c r="BI200" i="5"/>
  <c r="BH200" i="5"/>
  <c r="BG200" i="5"/>
  <c r="BF200" i="5"/>
  <c r="AZ200" i="5"/>
  <c r="AY200" i="5"/>
  <c r="AX200" i="5"/>
  <c r="AW200" i="5"/>
  <c r="AV200" i="5"/>
  <c r="AU200" i="5"/>
  <c r="AT200" i="5"/>
  <c r="AR200" i="5"/>
  <c r="AO200" i="5"/>
  <c r="AP200" i="5" s="1"/>
  <c r="AL200" i="5"/>
  <c r="AN200" i="5" s="1"/>
  <c r="AJ200" i="5"/>
  <c r="AK200" i="5" s="1"/>
  <c r="AH200" i="5"/>
  <c r="AD200" i="5"/>
  <c r="BP200" i="5" s="1"/>
  <c r="Z200" i="5"/>
  <c r="W200" i="5"/>
  <c r="B200" i="5"/>
  <c r="BJ199" i="5"/>
  <c r="BI199" i="5"/>
  <c r="BH199" i="5"/>
  <c r="BG199" i="5"/>
  <c r="BF199" i="5"/>
  <c r="BA199" i="5"/>
  <c r="AZ199" i="5"/>
  <c r="AY199" i="5"/>
  <c r="AX199" i="5"/>
  <c r="AW199" i="5"/>
  <c r="AV199" i="5"/>
  <c r="AU199" i="5"/>
  <c r="AT199" i="5"/>
  <c r="AS199" i="5"/>
  <c r="AR199" i="5"/>
  <c r="AI199" i="5"/>
  <c r="AH199" i="5"/>
  <c r="AM199" i="5" s="1"/>
  <c r="B199" i="5"/>
  <c r="BX198" i="5"/>
  <c r="BI198" i="5"/>
  <c r="BH198" i="5"/>
  <c r="BG198" i="5"/>
  <c r="BF198" i="5"/>
  <c r="BA198" i="5"/>
  <c r="AZ198" i="5"/>
  <c r="AY198" i="5"/>
  <c r="AX198" i="5"/>
  <c r="AW198" i="5"/>
  <c r="AT198" i="5"/>
  <c r="AS198" i="5"/>
  <c r="AR198" i="5"/>
  <c r="AO198" i="5"/>
  <c r="AP198" i="5" s="1"/>
  <c r="AL198" i="5"/>
  <c r="AN198" i="5" s="1"/>
  <c r="AJ198" i="5"/>
  <c r="AK198" i="5" s="1"/>
  <c r="AI198" i="5"/>
  <c r="AH198" i="5"/>
  <c r="AC198" i="5"/>
  <c r="BW198" i="5" s="1"/>
  <c r="Z198" i="5"/>
  <c r="W198" i="5"/>
  <c r="B198" i="5"/>
  <c r="BX197" i="5"/>
  <c r="BW197" i="5"/>
  <c r="BJ197" i="5"/>
  <c r="BI197" i="5"/>
  <c r="BH197" i="5"/>
  <c r="BG197" i="5"/>
  <c r="BF197" i="5"/>
  <c r="AZ197" i="5"/>
  <c r="AY197" i="5"/>
  <c r="AX197" i="5"/>
  <c r="AW197" i="5"/>
  <c r="AV197" i="5"/>
  <c r="AU197" i="5"/>
  <c r="AT197" i="5"/>
  <c r="AR197" i="5"/>
  <c r="AO197" i="5"/>
  <c r="AP197" i="5" s="1"/>
  <c r="AL197" i="5"/>
  <c r="AN197" i="5" s="1"/>
  <c r="AJ197" i="5"/>
  <c r="AK197" i="5" s="1"/>
  <c r="AH197" i="5"/>
  <c r="AD197" i="5"/>
  <c r="BP197" i="5" s="1"/>
  <c r="Z197" i="5"/>
  <c r="W197" i="5"/>
  <c r="B197" i="5"/>
  <c r="BJ196" i="5"/>
  <c r="BI196" i="5"/>
  <c r="BH196" i="5"/>
  <c r="BG196" i="5"/>
  <c r="BF196" i="5"/>
  <c r="BA196" i="5"/>
  <c r="AZ196" i="5"/>
  <c r="AY196" i="5"/>
  <c r="AX196" i="5"/>
  <c r="AW196" i="5"/>
  <c r="AV196" i="5"/>
  <c r="AU196" i="5"/>
  <c r="AT196" i="5"/>
  <c r="AS196" i="5"/>
  <c r="AR196" i="5"/>
  <c r="AI196" i="5"/>
  <c r="AH196" i="5"/>
  <c r="AM196" i="5" s="1"/>
  <c r="B196" i="5"/>
  <c r="BX195" i="5"/>
  <c r="BW195" i="5"/>
  <c r="BJ195" i="5"/>
  <c r="BI195" i="5"/>
  <c r="BH195" i="5"/>
  <c r="BG195" i="5"/>
  <c r="BF195" i="5"/>
  <c r="AZ195" i="5"/>
  <c r="AY195" i="5"/>
  <c r="AX195" i="5"/>
  <c r="AW195" i="5"/>
  <c r="AV195" i="5"/>
  <c r="AU195" i="5"/>
  <c r="AT195" i="5"/>
  <c r="AR195" i="5"/>
  <c r="AO195" i="5"/>
  <c r="AP195" i="5" s="1"/>
  <c r="AL195" i="5"/>
  <c r="AN195" i="5" s="1"/>
  <c r="AJ195" i="5"/>
  <c r="AK195" i="5" s="1"/>
  <c r="AH195" i="5"/>
  <c r="AD195" i="5"/>
  <c r="BP195" i="5" s="1"/>
  <c r="Z195" i="5"/>
  <c r="W195" i="5"/>
  <c r="B195" i="5"/>
  <c r="BX194" i="5"/>
  <c r="BW194" i="5"/>
  <c r="BJ194" i="5"/>
  <c r="BI194" i="5"/>
  <c r="BH194" i="5"/>
  <c r="BG194" i="5"/>
  <c r="BF194" i="5"/>
  <c r="AZ194" i="5"/>
  <c r="AY194" i="5"/>
  <c r="AX194" i="5"/>
  <c r="AW194" i="5"/>
  <c r="AV194" i="5"/>
  <c r="AU194" i="5"/>
  <c r="AT194" i="5"/>
  <c r="AR194" i="5"/>
  <c r="AO194" i="5"/>
  <c r="AP194" i="5" s="1"/>
  <c r="AL194" i="5"/>
  <c r="AN194" i="5" s="1"/>
  <c r="AJ194" i="5"/>
  <c r="AK194" i="5" s="1"/>
  <c r="AH194" i="5"/>
  <c r="AD194" i="5"/>
  <c r="BP194" i="5" s="1"/>
  <c r="Z194" i="5"/>
  <c r="W194" i="5"/>
  <c r="B194" i="5"/>
  <c r="BJ193" i="5"/>
  <c r="BI193" i="5"/>
  <c r="BH193" i="5"/>
  <c r="BG193" i="5"/>
  <c r="BF193" i="5"/>
  <c r="BA193" i="5"/>
  <c r="AZ193" i="5"/>
  <c r="AY193" i="5"/>
  <c r="AX193" i="5"/>
  <c r="AW193" i="5"/>
  <c r="AV193" i="5"/>
  <c r="AU193" i="5"/>
  <c r="AT193" i="5"/>
  <c r="AS193" i="5"/>
  <c r="AR193" i="5"/>
  <c r="AI193" i="5"/>
  <c r="AH193" i="5"/>
  <c r="AM193" i="5" s="1"/>
  <c r="B193" i="5"/>
  <c r="BX192" i="5"/>
  <c r="BW192" i="5"/>
  <c r="BJ192" i="5"/>
  <c r="BI192" i="5"/>
  <c r="BH192" i="5"/>
  <c r="BG192" i="5"/>
  <c r="BF192" i="5"/>
  <c r="AZ192" i="5"/>
  <c r="AY192" i="5"/>
  <c r="AX192" i="5"/>
  <c r="AW192" i="5"/>
  <c r="AV192" i="5"/>
  <c r="AU192" i="5"/>
  <c r="AT192" i="5"/>
  <c r="AR192" i="5"/>
  <c r="AO192" i="5"/>
  <c r="AP192" i="5" s="1"/>
  <c r="AL192" i="5"/>
  <c r="AN192" i="5" s="1"/>
  <c r="AJ192" i="5"/>
  <c r="AK192" i="5" s="1"/>
  <c r="AH192" i="5"/>
  <c r="AD192" i="5"/>
  <c r="BP192" i="5" s="1"/>
  <c r="Z192" i="5"/>
  <c r="W192" i="5"/>
  <c r="B192" i="5"/>
  <c r="BX191" i="5"/>
  <c r="BW191" i="5"/>
  <c r="BJ191" i="5"/>
  <c r="BI191" i="5"/>
  <c r="BH191" i="5"/>
  <c r="BG191" i="5"/>
  <c r="BF191" i="5"/>
  <c r="AZ191" i="5"/>
  <c r="AY191" i="5"/>
  <c r="AX191" i="5"/>
  <c r="AW191" i="5"/>
  <c r="AV191" i="5"/>
  <c r="AU191" i="5"/>
  <c r="AT191" i="5"/>
  <c r="AR191" i="5"/>
  <c r="AO191" i="5"/>
  <c r="AP191" i="5" s="1"/>
  <c r="AL191" i="5"/>
  <c r="AN191" i="5" s="1"/>
  <c r="AJ191" i="5"/>
  <c r="AK191" i="5" s="1"/>
  <c r="AH191" i="5"/>
  <c r="AD191" i="5"/>
  <c r="BP191" i="5" s="1"/>
  <c r="Z191" i="5"/>
  <c r="W191" i="5"/>
  <c r="B191" i="5"/>
  <c r="BX190" i="5"/>
  <c r="BW190" i="5"/>
  <c r="BJ190" i="5"/>
  <c r="BI190" i="5"/>
  <c r="BH190" i="5"/>
  <c r="BG190" i="5"/>
  <c r="BF190" i="5"/>
  <c r="BA190" i="5"/>
  <c r="AZ190" i="5"/>
  <c r="AY190" i="5"/>
  <c r="AX190" i="5"/>
  <c r="AW190" i="5"/>
  <c r="AV190" i="5"/>
  <c r="AU190" i="5"/>
  <c r="AT190" i="5"/>
  <c r="AS190" i="5"/>
  <c r="AR190" i="5"/>
  <c r="AI190" i="5"/>
  <c r="AH190" i="5"/>
  <c r="AM190" i="5" s="1"/>
  <c r="B190" i="5"/>
  <c r="BX189" i="5"/>
  <c r="BW189" i="5"/>
  <c r="BJ189" i="5"/>
  <c r="BI189" i="5"/>
  <c r="BH189" i="5"/>
  <c r="BG189" i="5"/>
  <c r="BF189" i="5"/>
  <c r="AZ189" i="5"/>
  <c r="AY189" i="5"/>
  <c r="AX189" i="5"/>
  <c r="AW189" i="5"/>
  <c r="AV189" i="5"/>
  <c r="AU189" i="5"/>
  <c r="AT189" i="5"/>
  <c r="AR189" i="5"/>
  <c r="AO189" i="5"/>
  <c r="AP189" i="5" s="1"/>
  <c r="AL189" i="5"/>
  <c r="AN189" i="5" s="1"/>
  <c r="AJ189" i="5"/>
  <c r="AK189" i="5" s="1"/>
  <c r="AH189" i="5"/>
  <c r="AD189" i="5"/>
  <c r="BP189" i="5" s="1"/>
  <c r="Z189" i="5"/>
  <c r="W189" i="5"/>
  <c r="B189" i="5"/>
  <c r="BX188" i="5"/>
  <c r="BW188" i="5"/>
  <c r="BJ188" i="5"/>
  <c r="BI188" i="5"/>
  <c r="BH188" i="5"/>
  <c r="BG188" i="5"/>
  <c r="BF188" i="5"/>
  <c r="AZ188" i="5"/>
  <c r="AY188" i="5"/>
  <c r="AX188" i="5"/>
  <c r="AW188" i="5"/>
  <c r="AV188" i="5"/>
  <c r="AU188" i="5"/>
  <c r="AT188" i="5"/>
  <c r="AR188" i="5"/>
  <c r="AO188" i="5"/>
  <c r="AP188" i="5" s="1"/>
  <c r="AL188" i="5"/>
  <c r="AN188" i="5" s="1"/>
  <c r="AJ188" i="5"/>
  <c r="AK188" i="5" s="1"/>
  <c r="AH188" i="5"/>
  <c r="AD188" i="5"/>
  <c r="BP188" i="5" s="1"/>
  <c r="Z188" i="5"/>
  <c r="W188" i="5"/>
  <c r="B188" i="5"/>
  <c r="BX187" i="5"/>
  <c r="BW187" i="5"/>
  <c r="BJ187" i="5"/>
  <c r="BI187" i="5"/>
  <c r="BH187" i="5"/>
  <c r="BG187" i="5"/>
  <c r="BF187" i="5"/>
  <c r="BA187" i="5"/>
  <c r="AZ187" i="5"/>
  <c r="AY187" i="5"/>
  <c r="AX187" i="5"/>
  <c r="AW187" i="5"/>
  <c r="AV187" i="5"/>
  <c r="AU187" i="5"/>
  <c r="AT187" i="5"/>
  <c r="AS187" i="5"/>
  <c r="AR187" i="5"/>
  <c r="AI187" i="5"/>
  <c r="AH187" i="5"/>
  <c r="AM187" i="5" s="1"/>
  <c r="B187" i="5"/>
  <c r="BX186" i="5"/>
  <c r="BW186" i="5"/>
  <c r="BJ186" i="5"/>
  <c r="BI186" i="5"/>
  <c r="BH186" i="5"/>
  <c r="BG186" i="5"/>
  <c r="BF186" i="5"/>
  <c r="BA186" i="5"/>
  <c r="AZ186" i="5"/>
  <c r="AY186" i="5"/>
  <c r="AX186" i="5"/>
  <c r="AW186" i="5"/>
  <c r="AV186" i="5"/>
  <c r="AU186" i="5"/>
  <c r="AT186" i="5"/>
  <c r="AS186" i="5"/>
  <c r="AR186" i="5"/>
  <c r="AO186" i="5"/>
  <c r="AP186" i="5" s="1"/>
  <c r="AL186" i="5"/>
  <c r="AN186" i="5" s="1"/>
  <c r="AJ186" i="5"/>
  <c r="AK186" i="5" s="1"/>
  <c r="AI186" i="5"/>
  <c r="AH186" i="5"/>
  <c r="AE186" i="5"/>
  <c r="Z186" i="5"/>
  <c r="W186" i="5"/>
  <c r="B186" i="5"/>
  <c r="BX185" i="5"/>
  <c r="BW185" i="5"/>
  <c r="BJ185" i="5"/>
  <c r="BI185" i="5"/>
  <c r="BH185" i="5"/>
  <c r="BG185" i="5"/>
  <c r="BF185" i="5"/>
  <c r="BA185" i="5"/>
  <c r="AZ185" i="5"/>
  <c r="AY185" i="5"/>
  <c r="AX185" i="5"/>
  <c r="AW185" i="5"/>
  <c r="AV185" i="5"/>
  <c r="AU185" i="5"/>
  <c r="AT185" i="5"/>
  <c r="AS185" i="5"/>
  <c r="AR185" i="5"/>
  <c r="AO185" i="5"/>
  <c r="AP185" i="5" s="1"/>
  <c r="AL185" i="5"/>
  <c r="AN185" i="5" s="1"/>
  <c r="AJ185" i="5"/>
  <c r="AK185" i="5" s="1"/>
  <c r="AI185" i="5"/>
  <c r="AH185" i="5"/>
  <c r="AE185" i="5"/>
  <c r="Z185" i="5"/>
  <c r="W185" i="5"/>
  <c r="B185" i="5"/>
  <c r="BX184" i="5"/>
  <c r="BW184" i="5"/>
  <c r="BJ184" i="5"/>
  <c r="BI184" i="5"/>
  <c r="BH184" i="5"/>
  <c r="BG184" i="5"/>
  <c r="BF184" i="5"/>
  <c r="BA184" i="5"/>
  <c r="AZ184" i="5"/>
  <c r="AY184" i="5"/>
  <c r="AX184" i="5"/>
  <c r="AW184" i="5"/>
  <c r="AV184" i="5"/>
  <c r="AU184" i="5"/>
  <c r="AT184" i="5"/>
  <c r="AS184" i="5"/>
  <c r="AR184" i="5"/>
  <c r="AO184" i="5"/>
  <c r="AP184" i="5" s="1"/>
  <c r="AL184" i="5"/>
  <c r="AN184" i="5" s="1"/>
  <c r="AJ184" i="5"/>
  <c r="AK184" i="5" s="1"/>
  <c r="AI184" i="5"/>
  <c r="AH184" i="5"/>
  <c r="AE184" i="5"/>
  <c r="Z184" i="5"/>
  <c r="W184" i="5"/>
  <c r="B184" i="5"/>
  <c r="BJ183" i="5"/>
  <c r="BI183" i="5"/>
  <c r="BH183" i="5"/>
  <c r="BG183" i="5"/>
  <c r="BF183" i="5"/>
  <c r="BA183" i="5"/>
  <c r="AZ183" i="5"/>
  <c r="AY183" i="5"/>
  <c r="AX183" i="5"/>
  <c r="AW183" i="5"/>
  <c r="AV183" i="5"/>
  <c r="AU183" i="5"/>
  <c r="AT183" i="5"/>
  <c r="AS183" i="5"/>
  <c r="AR183" i="5"/>
  <c r="AI183" i="5"/>
  <c r="AH183" i="5"/>
  <c r="AM183" i="5" s="1"/>
  <c r="B183" i="5"/>
  <c r="BX182" i="5"/>
  <c r="BI182" i="5"/>
  <c r="BH182" i="5"/>
  <c r="BG182" i="5"/>
  <c r="BF182" i="5"/>
  <c r="BA182" i="5"/>
  <c r="AZ182" i="5"/>
  <c r="AY182" i="5"/>
  <c r="AX182" i="5"/>
  <c r="AW182" i="5"/>
  <c r="AT182" i="5"/>
  <c r="AS182" i="5"/>
  <c r="AR182" i="5"/>
  <c r="AO182" i="5"/>
  <c r="AP182" i="5" s="1"/>
  <c r="AL182" i="5"/>
  <c r="AN182" i="5" s="1"/>
  <c r="AJ182" i="5"/>
  <c r="AK182" i="5" s="1"/>
  <c r="AI182" i="5"/>
  <c r="AH182" i="5"/>
  <c r="AC182" i="5"/>
  <c r="BW182" i="5" s="1"/>
  <c r="Z182" i="5"/>
  <c r="W182" i="5"/>
  <c r="B182" i="5"/>
  <c r="BX181" i="5"/>
  <c r="BW181" i="5"/>
  <c r="BJ181" i="5"/>
  <c r="BI181" i="5"/>
  <c r="BH181" i="5"/>
  <c r="BG181" i="5"/>
  <c r="BF181" i="5"/>
  <c r="BA181" i="5"/>
  <c r="AZ181" i="5"/>
  <c r="AY181" i="5"/>
  <c r="AX181" i="5"/>
  <c r="AW181" i="5"/>
  <c r="AV181" i="5"/>
  <c r="AU181" i="5"/>
  <c r="AT181" i="5"/>
  <c r="AS181" i="5"/>
  <c r="AR181" i="5"/>
  <c r="AO181" i="5"/>
  <c r="AP181" i="5" s="1"/>
  <c r="AL181" i="5"/>
  <c r="AN181" i="5" s="1"/>
  <c r="AJ181" i="5"/>
  <c r="AK181" i="5" s="1"/>
  <c r="AI181" i="5"/>
  <c r="AH181" i="5"/>
  <c r="AE181" i="5"/>
  <c r="Z181" i="5"/>
  <c r="W181" i="5"/>
  <c r="B181" i="5"/>
  <c r="BJ180" i="5"/>
  <c r="BI180" i="5"/>
  <c r="BH180" i="5"/>
  <c r="BG180" i="5"/>
  <c r="BF180" i="5"/>
  <c r="BA180" i="5"/>
  <c r="AZ180" i="5"/>
  <c r="AY180" i="5"/>
  <c r="AX180" i="5"/>
  <c r="AW180" i="5"/>
  <c r="AV180" i="5"/>
  <c r="AU180" i="5"/>
  <c r="AT180" i="5"/>
  <c r="AS180" i="5"/>
  <c r="AR180" i="5"/>
  <c r="AI180" i="5"/>
  <c r="AH180" i="5"/>
  <c r="AM180" i="5" s="1"/>
  <c r="B180" i="5"/>
  <c r="BX179" i="5"/>
  <c r="BI179" i="5"/>
  <c r="BH179" i="5"/>
  <c r="BG179" i="5"/>
  <c r="BF179" i="5"/>
  <c r="BA179" i="5"/>
  <c r="AZ179" i="5"/>
  <c r="AY179" i="5"/>
  <c r="AX179" i="5"/>
  <c r="AW179" i="5"/>
  <c r="AT179" i="5"/>
  <c r="AS179" i="5"/>
  <c r="AR179" i="5"/>
  <c r="AO179" i="5"/>
  <c r="AP179" i="5" s="1"/>
  <c r="AL179" i="5"/>
  <c r="AN179" i="5" s="1"/>
  <c r="AJ179" i="5"/>
  <c r="AK179" i="5" s="1"/>
  <c r="AI179" i="5"/>
  <c r="AH179" i="5"/>
  <c r="AC179" i="5"/>
  <c r="Z179" i="5"/>
  <c r="W179" i="5"/>
  <c r="B179" i="5"/>
  <c r="BX178" i="5"/>
  <c r="BW178" i="5"/>
  <c r="BJ178" i="5"/>
  <c r="BI178" i="5"/>
  <c r="BH178" i="5"/>
  <c r="BG178" i="5"/>
  <c r="BF178" i="5"/>
  <c r="BA178" i="5"/>
  <c r="AZ178" i="5"/>
  <c r="AY178" i="5"/>
  <c r="AX178" i="5"/>
  <c r="AW178" i="5"/>
  <c r="AV178" i="5"/>
  <c r="AU178" i="5"/>
  <c r="AT178" i="5"/>
  <c r="AS178" i="5"/>
  <c r="AR178" i="5"/>
  <c r="AO178" i="5"/>
  <c r="AP178" i="5" s="1"/>
  <c r="AL178" i="5"/>
  <c r="AN178" i="5" s="1"/>
  <c r="AJ178" i="5"/>
  <c r="AK178" i="5" s="1"/>
  <c r="AI178" i="5"/>
  <c r="AH178" i="5"/>
  <c r="AE178" i="5"/>
  <c r="Z178" i="5"/>
  <c r="W178" i="5"/>
  <c r="B178" i="5"/>
  <c r="BJ177" i="5"/>
  <c r="BI177" i="5"/>
  <c r="BH177" i="5"/>
  <c r="BG177" i="5"/>
  <c r="BF177" i="5"/>
  <c r="BA177" i="5"/>
  <c r="AZ177" i="5"/>
  <c r="AY177" i="5"/>
  <c r="AX177" i="5"/>
  <c r="AW177" i="5"/>
  <c r="AV177" i="5"/>
  <c r="AU177" i="5"/>
  <c r="AT177" i="5"/>
  <c r="AS177" i="5"/>
  <c r="AR177" i="5"/>
  <c r="AI177" i="5"/>
  <c r="AH177" i="5"/>
  <c r="AM177" i="5" s="1"/>
  <c r="B177" i="5"/>
  <c r="BX176" i="5"/>
  <c r="BI176" i="5"/>
  <c r="BH176" i="5"/>
  <c r="BG176" i="5"/>
  <c r="BF176" i="5"/>
  <c r="BA176" i="5"/>
  <c r="AZ176" i="5"/>
  <c r="AY176" i="5"/>
  <c r="AX176" i="5"/>
  <c r="AW176" i="5"/>
  <c r="AT176" i="5"/>
  <c r="AS176" i="5"/>
  <c r="AR176" i="5"/>
  <c r="AO176" i="5"/>
  <c r="AP176" i="5" s="1"/>
  <c r="AL176" i="5"/>
  <c r="AN176" i="5" s="1"/>
  <c r="AJ176" i="5"/>
  <c r="AK176" i="5" s="1"/>
  <c r="AI176" i="5"/>
  <c r="AH176" i="5"/>
  <c r="AC176" i="5"/>
  <c r="BW176" i="5" s="1"/>
  <c r="Z176" i="5"/>
  <c r="W176" i="5"/>
  <c r="B176" i="5"/>
  <c r="BX175" i="5"/>
  <c r="BW175" i="5"/>
  <c r="BJ175" i="5"/>
  <c r="BI175" i="5"/>
  <c r="BH175" i="5"/>
  <c r="BG175" i="5"/>
  <c r="BF175" i="5"/>
  <c r="BA175" i="5"/>
  <c r="AZ175" i="5"/>
  <c r="AY175" i="5"/>
  <c r="AX175" i="5"/>
  <c r="AW175" i="5"/>
  <c r="AV175" i="5"/>
  <c r="AU175" i="5"/>
  <c r="AT175" i="5"/>
  <c r="AS175" i="5"/>
  <c r="AR175" i="5"/>
  <c r="AO175" i="5"/>
  <c r="AP175" i="5" s="1"/>
  <c r="AL175" i="5"/>
  <c r="AN175" i="5" s="1"/>
  <c r="AJ175" i="5"/>
  <c r="AK175" i="5" s="1"/>
  <c r="AI175" i="5"/>
  <c r="AH175" i="5"/>
  <c r="AE175" i="5"/>
  <c r="Z175" i="5"/>
  <c r="W175" i="5"/>
  <c r="B175" i="5"/>
  <c r="BJ174" i="5"/>
  <c r="BI174" i="5"/>
  <c r="BH174" i="5"/>
  <c r="BG174" i="5"/>
  <c r="BF174" i="5"/>
  <c r="BA174" i="5"/>
  <c r="AZ174" i="5"/>
  <c r="AY174" i="5"/>
  <c r="AX174" i="5"/>
  <c r="AW174" i="5"/>
  <c r="AV174" i="5"/>
  <c r="AU174" i="5"/>
  <c r="AT174" i="5"/>
  <c r="AS174" i="5"/>
  <c r="AR174" i="5"/>
  <c r="AI174" i="5"/>
  <c r="AH174" i="5"/>
  <c r="AM174" i="5" s="1"/>
  <c r="B174" i="5"/>
  <c r="BX173" i="5"/>
  <c r="BW173" i="5"/>
  <c r="BJ173" i="5"/>
  <c r="BI173" i="5"/>
  <c r="BH173" i="5"/>
  <c r="BG173" i="5"/>
  <c r="BF173" i="5"/>
  <c r="BA173" i="5"/>
  <c r="AZ173" i="5"/>
  <c r="AY173" i="5"/>
  <c r="AX173" i="5"/>
  <c r="AW173" i="5"/>
  <c r="AV173" i="5"/>
  <c r="AU173" i="5"/>
  <c r="AT173" i="5"/>
  <c r="AS173" i="5"/>
  <c r="AR173" i="5"/>
  <c r="AO173" i="5"/>
  <c r="AP173" i="5" s="1"/>
  <c r="AL173" i="5"/>
  <c r="AN173" i="5" s="1"/>
  <c r="AJ173" i="5"/>
  <c r="AK173" i="5" s="1"/>
  <c r="AI173" i="5"/>
  <c r="AH173" i="5"/>
  <c r="AE173" i="5"/>
  <c r="Z173" i="5"/>
  <c r="W173" i="5"/>
  <c r="B173" i="5"/>
  <c r="BX172" i="5"/>
  <c r="BW172" i="5"/>
  <c r="BJ172" i="5"/>
  <c r="BI172" i="5"/>
  <c r="BH172" i="5"/>
  <c r="BG172" i="5"/>
  <c r="BF172" i="5"/>
  <c r="BA172" i="5"/>
  <c r="AZ172" i="5"/>
  <c r="AY172" i="5"/>
  <c r="AX172" i="5"/>
  <c r="AW172" i="5"/>
  <c r="AV172" i="5"/>
  <c r="AU172" i="5"/>
  <c r="AT172" i="5"/>
  <c r="AS172" i="5"/>
  <c r="AR172" i="5"/>
  <c r="AO172" i="5"/>
  <c r="AP172" i="5" s="1"/>
  <c r="AL172" i="5"/>
  <c r="AN172" i="5" s="1"/>
  <c r="AJ172" i="5"/>
  <c r="AK172" i="5" s="1"/>
  <c r="AI172" i="5"/>
  <c r="AH172" i="5"/>
  <c r="AE172" i="5"/>
  <c r="Z172" i="5"/>
  <c r="W172" i="5"/>
  <c r="B172" i="5"/>
  <c r="BJ171" i="5"/>
  <c r="BI171" i="5"/>
  <c r="BH171" i="5"/>
  <c r="BG171" i="5"/>
  <c r="BF171" i="5"/>
  <c r="BA171" i="5"/>
  <c r="AZ171" i="5"/>
  <c r="AY171" i="5"/>
  <c r="AX171" i="5"/>
  <c r="AW171" i="5"/>
  <c r="AV171" i="5"/>
  <c r="AU171" i="5"/>
  <c r="AT171" i="5"/>
  <c r="AS171" i="5"/>
  <c r="AR171" i="5"/>
  <c r="AI171" i="5"/>
  <c r="AH171" i="5"/>
  <c r="AM171" i="5" s="1"/>
  <c r="B171" i="5"/>
  <c r="BX170" i="5"/>
  <c r="BW170" i="5"/>
  <c r="BJ170" i="5"/>
  <c r="BI170" i="5"/>
  <c r="BH170" i="5"/>
  <c r="BG170" i="5"/>
  <c r="BF170" i="5"/>
  <c r="BA170" i="5"/>
  <c r="AZ170" i="5"/>
  <c r="AY170" i="5"/>
  <c r="AX170" i="5"/>
  <c r="AW170" i="5"/>
  <c r="AV170" i="5"/>
  <c r="AU170" i="5"/>
  <c r="AT170" i="5"/>
  <c r="AS170" i="5"/>
  <c r="AR170" i="5"/>
  <c r="AO170" i="5"/>
  <c r="AP170" i="5" s="1"/>
  <c r="AL170" i="5"/>
  <c r="AN170" i="5" s="1"/>
  <c r="AJ170" i="5"/>
  <c r="AK170" i="5" s="1"/>
  <c r="AI170" i="5"/>
  <c r="AH170" i="5"/>
  <c r="AE170" i="5"/>
  <c r="Z170" i="5"/>
  <c r="W170" i="5"/>
  <c r="B170" i="5"/>
  <c r="BX169" i="5"/>
  <c r="BW169" i="5"/>
  <c r="BJ169" i="5"/>
  <c r="BI169" i="5"/>
  <c r="BH169" i="5"/>
  <c r="BG169" i="5"/>
  <c r="BF169" i="5"/>
  <c r="BA169" i="5"/>
  <c r="AZ169" i="5"/>
  <c r="AY169" i="5"/>
  <c r="AX169" i="5"/>
  <c r="AW169" i="5"/>
  <c r="AV169" i="5"/>
  <c r="AU169" i="5"/>
  <c r="AT169" i="5"/>
  <c r="AS169" i="5"/>
  <c r="AR169" i="5"/>
  <c r="AO169" i="5"/>
  <c r="AP169" i="5" s="1"/>
  <c r="AL169" i="5"/>
  <c r="AN169" i="5" s="1"/>
  <c r="AJ169" i="5"/>
  <c r="AK169" i="5" s="1"/>
  <c r="AI169" i="5"/>
  <c r="AH169" i="5"/>
  <c r="AE169" i="5"/>
  <c r="Z169" i="5"/>
  <c r="W169" i="5"/>
  <c r="B169" i="5"/>
  <c r="BJ168" i="5"/>
  <c r="BI168" i="5"/>
  <c r="BH168" i="5"/>
  <c r="BG168" i="5"/>
  <c r="BF168" i="5"/>
  <c r="BA168" i="5"/>
  <c r="AZ168" i="5"/>
  <c r="AY168" i="5"/>
  <c r="AX168" i="5"/>
  <c r="AW168" i="5"/>
  <c r="AV168" i="5"/>
  <c r="AU168" i="5"/>
  <c r="AT168" i="5"/>
  <c r="AS168" i="5"/>
  <c r="AR168" i="5"/>
  <c r="AI168" i="5"/>
  <c r="AH168" i="5"/>
  <c r="AM168" i="5" s="1"/>
  <c r="B168" i="5"/>
  <c r="BX167" i="5"/>
  <c r="BW167" i="5"/>
  <c r="BJ167" i="5"/>
  <c r="BI167" i="5"/>
  <c r="BH167" i="5"/>
  <c r="BG167" i="5"/>
  <c r="BF167" i="5"/>
  <c r="BA167" i="5"/>
  <c r="AZ167" i="5"/>
  <c r="AY167" i="5"/>
  <c r="AX167" i="5"/>
  <c r="AW167" i="5"/>
  <c r="AV167" i="5"/>
  <c r="AU167" i="5"/>
  <c r="AT167" i="5"/>
  <c r="AS167" i="5"/>
  <c r="AR167" i="5"/>
  <c r="AO167" i="5"/>
  <c r="AP167" i="5" s="1"/>
  <c r="AL167" i="5"/>
  <c r="AJ167" i="5"/>
  <c r="AK167" i="5" s="1"/>
  <c r="AI167" i="5"/>
  <c r="AH167" i="5"/>
  <c r="AE167" i="5"/>
  <c r="Z167" i="5"/>
  <c r="W167" i="5"/>
  <c r="B167" i="5"/>
  <c r="BX166" i="5"/>
  <c r="BW166" i="5"/>
  <c r="BJ166" i="5"/>
  <c r="BI166" i="5"/>
  <c r="BH166" i="5"/>
  <c r="BG166" i="5"/>
  <c r="BF166" i="5"/>
  <c r="BA166" i="5"/>
  <c r="AZ166" i="5"/>
  <c r="AY166" i="5"/>
  <c r="AX166" i="5"/>
  <c r="AW166" i="5"/>
  <c r="AV166" i="5"/>
  <c r="AU166" i="5"/>
  <c r="AT166" i="5"/>
  <c r="AS166" i="5"/>
  <c r="AR166" i="5"/>
  <c r="AO166" i="5"/>
  <c r="AP166" i="5" s="1"/>
  <c r="AL166" i="5"/>
  <c r="AN166" i="5" s="1"/>
  <c r="AJ166" i="5"/>
  <c r="AK166" i="5" s="1"/>
  <c r="AI166" i="5"/>
  <c r="AH166" i="5"/>
  <c r="AE166" i="5"/>
  <c r="Z166" i="5"/>
  <c r="W166" i="5"/>
  <c r="B166" i="5"/>
  <c r="BX165" i="5"/>
  <c r="BW165" i="5"/>
  <c r="BJ165" i="5"/>
  <c r="BI165" i="5"/>
  <c r="BH165" i="5"/>
  <c r="BG165" i="5"/>
  <c r="BF165" i="5"/>
  <c r="BA165" i="5"/>
  <c r="AZ165" i="5"/>
  <c r="AY165" i="5"/>
  <c r="AX165" i="5"/>
  <c r="AW165" i="5"/>
  <c r="AV165" i="5"/>
  <c r="AU165" i="5"/>
  <c r="AT165" i="5"/>
  <c r="AS165" i="5"/>
  <c r="AR165" i="5"/>
  <c r="AO165" i="5"/>
  <c r="AP165" i="5" s="1"/>
  <c r="AL165" i="5"/>
  <c r="AN165" i="5" s="1"/>
  <c r="AJ165" i="5"/>
  <c r="AK165" i="5" s="1"/>
  <c r="AI165" i="5"/>
  <c r="AH165" i="5"/>
  <c r="AE165" i="5"/>
  <c r="Z165" i="5"/>
  <c r="W165" i="5"/>
  <c r="B165" i="5"/>
  <c r="BJ164" i="5"/>
  <c r="BI164" i="5"/>
  <c r="BH164" i="5"/>
  <c r="BG164" i="5"/>
  <c r="BF164" i="5"/>
  <c r="BA164" i="5"/>
  <c r="AZ164" i="5"/>
  <c r="AY164" i="5"/>
  <c r="AX164" i="5"/>
  <c r="AW164" i="5"/>
  <c r="AV164" i="5"/>
  <c r="AU164" i="5"/>
  <c r="AT164" i="5"/>
  <c r="AS164" i="5"/>
  <c r="AR164" i="5"/>
  <c r="AI164" i="5"/>
  <c r="AH164" i="5"/>
  <c r="AM164" i="5" s="1"/>
  <c r="B164" i="5"/>
  <c r="BX163" i="5"/>
  <c r="BI163" i="5"/>
  <c r="BH163" i="5"/>
  <c r="BG163" i="5"/>
  <c r="BF163" i="5"/>
  <c r="BA163" i="5"/>
  <c r="AZ163" i="5"/>
  <c r="AY163" i="5"/>
  <c r="AX163" i="5"/>
  <c r="AW163" i="5"/>
  <c r="AT163" i="5"/>
  <c r="AS163" i="5"/>
  <c r="AR163" i="5"/>
  <c r="AO163" i="5"/>
  <c r="AP163" i="5" s="1"/>
  <c r="AL163" i="5"/>
  <c r="AN163" i="5" s="1"/>
  <c r="AJ163" i="5"/>
  <c r="AK163" i="5" s="1"/>
  <c r="AI163" i="5"/>
  <c r="AH163" i="5"/>
  <c r="AC163" i="5"/>
  <c r="Z163" i="5"/>
  <c r="W163" i="5"/>
  <c r="B163" i="5"/>
  <c r="BX162" i="5"/>
  <c r="BW162" i="5"/>
  <c r="BJ162" i="5"/>
  <c r="BI162" i="5"/>
  <c r="BH162" i="5"/>
  <c r="BG162" i="5"/>
  <c r="BF162" i="5"/>
  <c r="BA162" i="5"/>
  <c r="AZ162" i="5"/>
  <c r="AY162" i="5"/>
  <c r="AX162" i="5"/>
  <c r="AW162" i="5"/>
  <c r="AV162" i="5"/>
  <c r="AU162" i="5"/>
  <c r="AT162" i="5"/>
  <c r="AS162" i="5"/>
  <c r="AR162" i="5"/>
  <c r="AO162" i="5"/>
  <c r="AP162" i="5" s="1"/>
  <c r="AL162" i="5"/>
  <c r="AN162" i="5" s="1"/>
  <c r="AJ162" i="5"/>
  <c r="AK162" i="5" s="1"/>
  <c r="AI162" i="5"/>
  <c r="AH162" i="5"/>
  <c r="AE162" i="5"/>
  <c r="Z162" i="5"/>
  <c r="W162" i="5"/>
  <c r="B162" i="5"/>
  <c r="BJ161" i="5"/>
  <c r="BI161" i="5"/>
  <c r="BH161" i="5"/>
  <c r="BG161" i="5"/>
  <c r="BF161" i="5"/>
  <c r="BA161" i="5"/>
  <c r="AZ161" i="5"/>
  <c r="AY161" i="5"/>
  <c r="AX161" i="5"/>
  <c r="AW161" i="5"/>
  <c r="AV161" i="5"/>
  <c r="AU161" i="5"/>
  <c r="AT161" i="5"/>
  <c r="AS161" i="5"/>
  <c r="AR161" i="5"/>
  <c r="AI161" i="5"/>
  <c r="AH161" i="5"/>
  <c r="AM161" i="5" s="1"/>
  <c r="B161" i="5"/>
  <c r="BX160" i="5"/>
  <c r="BW160" i="5"/>
  <c r="BJ160" i="5"/>
  <c r="BI160" i="5"/>
  <c r="BH160" i="5"/>
  <c r="BG160" i="5"/>
  <c r="BF160" i="5"/>
  <c r="BA160" i="5"/>
  <c r="AZ160" i="5"/>
  <c r="AY160" i="5"/>
  <c r="AX160" i="5"/>
  <c r="AW160" i="5"/>
  <c r="AV160" i="5"/>
  <c r="AU160" i="5"/>
  <c r="AT160" i="5"/>
  <c r="AS160" i="5"/>
  <c r="AR160" i="5"/>
  <c r="AO160" i="5"/>
  <c r="AP160" i="5" s="1"/>
  <c r="AL160" i="5"/>
  <c r="AN160" i="5" s="1"/>
  <c r="AJ160" i="5"/>
  <c r="AK160" i="5" s="1"/>
  <c r="AI160" i="5"/>
  <c r="AH160" i="5"/>
  <c r="AE160" i="5"/>
  <c r="Z160" i="5"/>
  <c r="W160" i="5"/>
  <c r="B160" i="5"/>
  <c r="BX159" i="5"/>
  <c r="BW159" i="5"/>
  <c r="BJ159" i="5"/>
  <c r="BI159" i="5"/>
  <c r="BH159" i="5"/>
  <c r="BG159" i="5"/>
  <c r="BF159" i="5"/>
  <c r="BA159" i="5"/>
  <c r="AZ159" i="5"/>
  <c r="AY159" i="5"/>
  <c r="AX159" i="5"/>
  <c r="AW159" i="5"/>
  <c r="AV159" i="5"/>
  <c r="AU159" i="5"/>
  <c r="AT159" i="5"/>
  <c r="AS159" i="5"/>
  <c r="AR159" i="5"/>
  <c r="AO159" i="5"/>
  <c r="AP159" i="5" s="1"/>
  <c r="AL159" i="5"/>
  <c r="AN159" i="5" s="1"/>
  <c r="AJ159" i="5"/>
  <c r="AK159" i="5" s="1"/>
  <c r="AI159" i="5"/>
  <c r="AH159" i="5"/>
  <c r="AE159" i="5"/>
  <c r="Z159" i="5"/>
  <c r="W159" i="5"/>
  <c r="B159" i="5"/>
  <c r="BX158" i="5"/>
  <c r="BW158" i="5"/>
  <c r="BJ158" i="5"/>
  <c r="BI158" i="5"/>
  <c r="BH158" i="5"/>
  <c r="BG158" i="5"/>
  <c r="BF158" i="5"/>
  <c r="BA158" i="5"/>
  <c r="AZ158" i="5"/>
  <c r="AY158" i="5"/>
  <c r="AX158" i="5"/>
  <c r="AW158" i="5"/>
  <c r="AV158" i="5"/>
  <c r="AU158" i="5"/>
  <c r="AT158" i="5"/>
  <c r="AS158" i="5"/>
  <c r="AR158" i="5"/>
  <c r="AI158" i="5"/>
  <c r="AH158" i="5"/>
  <c r="AM158" i="5" s="1"/>
  <c r="B158" i="5"/>
  <c r="BX157" i="5"/>
  <c r="BI157" i="5"/>
  <c r="BH157" i="5"/>
  <c r="BG157" i="5"/>
  <c r="BF157" i="5"/>
  <c r="BA157" i="5"/>
  <c r="AZ157" i="5"/>
  <c r="AY157" i="5"/>
  <c r="AX157" i="5"/>
  <c r="AW157" i="5"/>
  <c r="AT157" i="5"/>
  <c r="AS157" i="5"/>
  <c r="AR157" i="5"/>
  <c r="AO157" i="5"/>
  <c r="AP157" i="5" s="1"/>
  <c r="AL157" i="5"/>
  <c r="AN157" i="5" s="1"/>
  <c r="AJ157" i="5"/>
  <c r="AK157" i="5" s="1"/>
  <c r="AI157" i="5"/>
  <c r="AH157" i="5"/>
  <c r="AC157" i="5"/>
  <c r="BW157" i="5" s="1"/>
  <c r="Z157" i="5"/>
  <c r="W157" i="5"/>
  <c r="B157" i="5"/>
  <c r="BX156" i="5"/>
  <c r="BW156" i="5"/>
  <c r="BJ156" i="5"/>
  <c r="BI156" i="5"/>
  <c r="BH156" i="5"/>
  <c r="BG156" i="5"/>
  <c r="BF156" i="5"/>
  <c r="BA156" i="5"/>
  <c r="AZ156" i="5"/>
  <c r="AY156" i="5"/>
  <c r="AX156" i="5"/>
  <c r="AW156" i="5"/>
  <c r="AV156" i="5"/>
  <c r="AU156" i="5"/>
  <c r="AT156" i="5"/>
  <c r="AS156" i="5"/>
  <c r="AR156" i="5"/>
  <c r="AO156" i="5"/>
  <c r="AP156" i="5" s="1"/>
  <c r="AL156" i="5"/>
  <c r="AN156" i="5" s="1"/>
  <c r="AJ156" i="5"/>
  <c r="AK156" i="5" s="1"/>
  <c r="AI156" i="5"/>
  <c r="AH156" i="5"/>
  <c r="AE156" i="5"/>
  <c r="Z156" i="5"/>
  <c r="W156" i="5"/>
  <c r="B156" i="5"/>
  <c r="BX155" i="5"/>
  <c r="BW155" i="5"/>
  <c r="BJ155" i="5"/>
  <c r="BI155" i="5"/>
  <c r="BH155" i="5"/>
  <c r="BG155" i="5"/>
  <c r="BF155" i="5"/>
  <c r="BA155" i="5"/>
  <c r="AZ155" i="5"/>
  <c r="AY155" i="5"/>
  <c r="AX155" i="5"/>
  <c r="AW155" i="5"/>
  <c r="AV155" i="5"/>
  <c r="AU155" i="5"/>
  <c r="AT155" i="5"/>
  <c r="AS155" i="5"/>
  <c r="AR155" i="5"/>
  <c r="AI155" i="5"/>
  <c r="AH155" i="5"/>
  <c r="AM155" i="5" s="1"/>
  <c r="B155" i="5"/>
  <c r="BX154" i="5"/>
  <c r="BW154" i="5"/>
  <c r="BJ154" i="5"/>
  <c r="BI154" i="5"/>
  <c r="BH154" i="5"/>
  <c r="BG154" i="5"/>
  <c r="BF154" i="5"/>
  <c r="BA154" i="5"/>
  <c r="AZ154" i="5"/>
  <c r="AY154" i="5"/>
  <c r="AX154" i="5"/>
  <c r="AW154" i="5"/>
  <c r="AV154" i="5"/>
  <c r="AU154" i="5"/>
  <c r="AT154" i="5"/>
  <c r="AS154" i="5"/>
  <c r="AR154" i="5"/>
  <c r="AO154" i="5"/>
  <c r="AP154" i="5" s="1"/>
  <c r="AL154" i="5"/>
  <c r="AN154" i="5" s="1"/>
  <c r="AJ154" i="5"/>
  <c r="AK154" i="5" s="1"/>
  <c r="AI154" i="5"/>
  <c r="AH154" i="5"/>
  <c r="AE154" i="5"/>
  <c r="Z154" i="5"/>
  <c r="W154" i="5"/>
  <c r="B154" i="5"/>
  <c r="BX153" i="5"/>
  <c r="BI153" i="5"/>
  <c r="BH153" i="5"/>
  <c r="BG153" i="5"/>
  <c r="BF153" i="5"/>
  <c r="BA153" i="5"/>
  <c r="AZ153" i="5"/>
  <c r="AY153" i="5"/>
  <c r="AX153" i="5"/>
  <c r="AW153" i="5"/>
  <c r="AT153" i="5"/>
  <c r="AS153" i="5"/>
  <c r="AR153" i="5"/>
  <c r="AO153" i="5"/>
  <c r="AP153" i="5" s="1"/>
  <c r="AL153" i="5"/>
  <c r="AN153" i="5" s="1"/>
  <c r="AJ153" i="5"/>
  <c r="AK153" i="5" s="1"/>
  <c r="AI153" i="5"/>
  <c r="AH153" i="5"/>
  <c r="AC153" i="5"/>
  <c r="BW153" i="5" s="1"/>
  <c r="Z153" i="5"/>
  <c r="W153" i="5"/>
  <c r="B153" i="5"/>
  <c r="BX152" i="5"/>
  <c r="BW152" i="5"/>
  <c r="BJ152" i="5"/>
  <c r="BI152" i="5"/>
  <c r="BH152" i="5"/>
  <c r="BG152" i="5"/>
  <c r="BF152" i="5"/>
  <c r="BA152" i="5"/>
  <c r="AZ152" i="5"/>
  <c r="AY152" i="5"/>
  <c r="AX152" i="5"/>
  <c r="AW152" i="5"/>
  <c r="AV152" i="5"/>
  <c r="AU152" i="5"/>
  <c r="AT152" i="5"/>
  <c r="AS152" i="5"/>
  <c r="AR152" i="5"/>
  <c r="AI152" i="5"/>
  <c r="AH152" i="5"/>
  <c r="AM152" i="5" s="1"/>
  <c r="B152" i="5"/>
  <c r="BX151" i="5"/>
  <c r="BI151" i="5"/>
  <c r="BH151" i="5"/>
  <c r="BG151" i="5"/>
  <c r="BF151" i="5"/>
  <c r="BA151" i="5"/>
  <c r="AZ151" i="5"/>
  <c r="AY151" i="5"/>
  <c r="AX151" i="5"/>
  <c r="AW151" i="5"/>
  <c r="AT151" i="5"/>
  <c r="AS151" i="5"/>
  <c r="AR151" i="5"/>
  <c r="AO151" i="5"/>
  <c r="AP151" i="5" s="1"/>
  <c r="AL151" i="5"/>
  <c r="AN151" i="5" s="1"/>
  <c r="AJ151" i="5"/>
  <c r="AK151" i="5" s="1"/>
  <c r="AI151" i="5"/>
  <c r="AH151" i="5"/>
  <c r="BW151" i="5"/>
  <c r="Z151" i="5"/>
  <c r="W151" i="5"/>
  <c r="B151" i="5"/>
  <c r="BX150" i="5"/>
  <c r="BW150" i="5"/>
  <c r="BJ150" i="5"/>
  <c r="BI150" i="5"/>
  <c r="BH150" i="5"/>
  <c r="BG150" i="5"/>
  <c r="BF150" i="5"/>
  <c r="BA150" i="5"/>
  <c r="AZ150" i="5"/>
  <c r="AY150" i="5"/>
  <c r="AX150" i="5"/>
  <c r="AW150" i="5"/>
  <c r="AV150" i="5"/>
  <c r="AU150" i="5"/>
  <c r="AT150" i="5"/>
  <c r="AS150" i="5"/>
  <c r="AR150" i="5"/>
  <c r="AO150" i="5"/>
  <c r="AP150" i="5" s="1"/>
  <c r="AL150" i="5"/>
  <c r="AN150" i="5" s="1"/>
  <c r="AJ150" i="5"/>
  <c r="AK150" i="5" s="1"/>
  <c r="AI150" i="5"/>
  <c r="AH150" i="5"/>
  <c r="AE150" i="5"/>
  <c r="Z150" i="5"/>
  <c r="W150" i="5"/>
  <c r="B150" i="5"/>
  <c r="BJ149" i="5"/>
  <c r="BI149" i="5"/>
  <c r="BH149" i="5"/>
  <c r="BG149" i="5"/>
  <c r="BF149" i="5"/>
  <c r="BA149" i="5"/>
  <c r="AZ149" i="5"/>
  <c r="AY149" i="5"/>
  <c r="AX149" i="5"/>
  <c r="AW149" i="5"/>
  <c r="AV149" i="5"/>
  <c r="AU149" i="5"/>
  <c r="AT149" i="5"/>
  <c r="AS149" i="5"/>
  <c r="AR149" i="5"/>
  <c r="AI149" i="5"/>
  <c r="AH149" i="5"/>
  <c r="AM149" i="5" s="1"/>
  <c r="B149" i="5"/>
  <c r="BX148" i="5"/>
  <c r="BI148" i="5"/>
  <c r="BH148" i="5"/>
  <c r="BG148" i="5"/>
  <c r="BF148" i="5"/>
  <c r="BA148" i="5"/>
  <c r="AZ148" i="5"/>
  <c r="AY148" i="5"/>
  <c r="AX148" i="5"/>
  <c r="AW148" i="5"/>
  <c r="AT148" i="5"/>
  <c r="AS148" i="5"/>
  <c r="AR148" i="5"/>
  <c r="AO148" i="5"/>
  <c r="AP148" i="5" s="1"/>
  <c r="AL148" i="5"/>
  <c r="AN148" i="5" s="1"/>
  <c r="AJ148" i="5"/>
  <c r="AK148" i="5" s="1"/>
  <c r="AI148" i="5"/>
  <c r="AH148" i="5"/>
  <c r="AC148" i="5"/>
  <c r="BW148" i="5" s="1"/>
  <c r="Z148" i="5"/>
  <c r="W148" i="5"/>
  <c r="B148" i="5"/>
  <c r="BX147" i="5"/>
  <c r="BW147" i="5"/>
  <c r="BJ147" i="5"/>
  <c r="BI147" i="5"/>
  <c r="BH147" i="5"/>
  <c r="BG147" i="5"/>
  <c r="BF147" i="5"/>
  <c r="BA147" i="5"/>
  <c r="AZ147" i="5"/>
  <c r="AY147" i="5"/>
  <c r="AX147" i="5"/>
  <c r="AW147" i="5"/>
  <c r="AV147" i="5"/>
  <c r="AU147" i="5"/>
  <c r="AT147" i="5"/>
  <c r="AS147" i="5"/>
  <c r="AR147" i="5"/>
  <c r="AO147" i="5"/>
  <c r="AP147" i="5" s="1"/>
  <c r="AL147" i="5"/>
  <c r="AN147" i="5" s="1"/>
  <c r="AJ147" i="5"/>
  <c r="AK147" i="5" s="1"/>
  <c r="AI147" i="5"/>
  <c r="AH147" i="5"/>
  <c r="AE147" i="5"/>
  <c r="Z147" i="5"/>
  <c r="W147" i="5"/>
  <c r="B147" i="5"/>
  <c r="BJ146" i="5"/>
  <c r="BI146" i="5"/>
  <c r="BH146" i="5"/>
  <c r="BG146" i="5"/>
  <c r="BF146" i="5"/>
  <c r="BA146" i="5"/>
  <c r="AZ146" i="5"/>
  <c r="AY146" i="5"/>
  <c r="AX146" i="5"/>
  <c r="AW146" i="5"/>
  <c r="AV146" i="5"/>
  <c r="AU146" i="5"/>
  <c r="AT146" i="5"/>
  <c r="AS146" i="5"/>
  <c r="AR146" i="5"/>
  <c r="AI146" i="5"/>
  <c r="AH146" i="5"/>
  <c r="AM146" i="5" s="1"/>
  <c r="B146" i="5"/>
  <c r="BX145" i="5"/>
  <c r="BI145" i="5"/>
  <c r="BH145" i="5"/>
  <c r="BG145" i="5"/>
  <c r="BF145" i="5"/>
  <c r="BA145" i="5"/>
  <c r="AZ145" i="5"/>
  <c r="AY145" i="5"/>
  <c r="AX145" i="5"/>
  <c r="AW145" i="5"/>
  <c r="AT145" i="5"/>
  <c r="AS145" i="5"/>
  <c r="AR145" i="5"/>
  <c r="AO145" i="5"/>
  <c r="AP145" i="5" s="1"/>
  <c r="AL145" i="5"/>
  <c r="AN145" i="5" s="1"/>
  <c r="AJ145" i="5"/>
  <c r="AK145" i="5" s="1"/>
  <c r="AI145" i="5"/>
  <c r="AH145" i="5"/>
  <c r="AC145" i="5"/>
  <c r="BW145" i="5" s="1"/>
  <c r="Z145" i="5"/>
  <c r="W145" i="5"/>
  <c r="B145" i="5"/>
  <c r="BX144" i="5"/>
  <c r="BW144" i="5"/>
  <c r="BJ144" i="5"/>
  <c r="BI144" i="5"/>
  <c r="BH144" i="5"/>
  <c r="BG144" i="5"/>
  <c r="BF144" i="5"/>
  <c r="BA144" i="5"/>
  <c r="AZ144" i="5"/>
  <c r="AY144" i="5"/>
  <c r="AX144" i="5"/>
  <c r="AW144" i="5"/>
  <c r="AV144" i="5"/>
  <c r="AU144" i="5"/>
  <c r="AT144" i="5"/>
  <c r="AS144" i="5"/>
  <c r="AR144" i="5"/>
  <c r="AO144" i="5"/>
  <c r="AP144" i="5" s="1"/>
  <c r="AL144" i="5"/>
  <c r="AN144" i="5" s="1"/>
  <c r="AJ144" i="5"/>
  <c r="AK144" i="5" s="1"/>
  <c r="AI144" i="5"/>
  <c r="AH144" i="5"/>
  <c r="AE144" i="5"/>
  <c r="Z144" i="5"/>
  <c r="W144" i="5"/>
  <c r="B144" i="5"/>
  <c r="BX143" i="5"/>
  <c r="BW143" i="5"/>
  <c r="BJ143" i="5"/>
  <c r="BI143" i="5"/>
  <c r="BH143" i="5"/>
  <c r="BG143" i="5"/>
  <c r="BF143" i="5"/>
  <c r="BA143" i="5"/>
  <c r="AZ143" i="5"/>
  <c r="AY143" i="5"/>
  <c r="AX143" i="5"/>
  <c r="AW143" i="5"/>
  <c r="AV143" i="5"/>
  <c r="AU143" i="5"/>
  <c r="AT143" i="5"/>
  <c r="AS143" i="5"/>
  <c r="AR143" i="5"/>
  <c r="AI143" i="5"/>
  <c r="AH143" i="5"/>
  <c r="AM143" i="5" s="1"/>
  <c r="B143" i="5"/>
  <c r="BX142" i="5"/>
  <c r="BW142" i="5"/>
  <c r="BJ142" i="5"/>
  <c r="BI142" i="5"/>
  <c r="BH142" i="5"/>
  <c r="BG142" i="5"/>
  <c r="BF142" i="5"/>
  <c r="BA142" i="5"/>
  <c r="AZ142" i="5"/>
  <c r="AY142" i="5"/>
  <c r="AX142" i="5"/>
  <c r="AW142" i="5"/>
  <c r="AV142" i="5"/>
  <c r="AU142" i="5"/>
  <c r="AT142" i="5"/>
  <c r="AS142" i="5"/>
  <c r="AR142" i="5"/>
  <c r="AO142" i="5"/>
  <c r="AP142" i="5" s="1"/>
  <c r="AL142" i="5"/>
  <c r="AN142" i="5" s="1"/>
  <c r="AJ142" i="5"/>
  <c r="AK142" i="5" s="1"/>
  <c r="AI142" i="5"/>
  <c r="AH142" i="5"/>
  <c r="AE142" i="5"/>
  <c r="Z142" i="5"/>
  <c r="W142" i="5"/>
  <c r="B142" i="5"/>
  <c r="BX141" i="5"/>
  <c r="BW141" i="5"/>
  <c r="BJ141" i="5"/>
  <c r="BI141" i="5"/>
  <c r="BH141" i="5"/>
  <c r="BG141" i="5"/>
  <c r="BF141" i="5"/>
  <c r="BA141" i="5"/>
  <c r="AZ141" i="5"/>
  <c r="AY141" i="5"/>
  <c r="AX141" i="5"/>
  <c r="AW141" i="5"/>
  <c r="AV141" i="5"/>
  <c r="AU141" i="5"/>
  <c r="AT141" i="5"/>
  <c r="AS141" i="5"/>
  <c r="AR141" i="5"/>
  <c r="AO141" i="5"/>
  <c r="AP141" i="5" s="1"/>
  <c r="AL141" i="5"/>
  <c r="AN141" i="5" s="1"/>
  <c r="AJ141" i="5"/>
  <c r="AK141" i="5" s="1"/>
  <c r="AI141" i="5"/>
  <c r="AH141" i="5"/>
  <c r="AE141" i="5"/>
  <c r="Z141" i="5"/>
  <c r="W141" i="5"/>
  <c r="B141" i="5"/>
  <c r="BJ140" i="5"/>
  <c r="BI140" i="5"/>
  <c r="BH140" i="5"/>
  <c r="BG140" i="5"/>
  <c r="BF140" i="5"/>
  <c r="BA140" i="5"/>
  <c r="AZ140" i="5"/>
  <c r="AY140" i="5"/>
  <c r="AX140" i="5"/>
  <c r="AW140" i="5"/>
  <c r="AV140" i="5"/>
  <c r="AU140" i="5"/>
  <c r="AT140" i="5"/>
  <c r="AS140" i="5"/>
  <c r="AR140" i="5"/>
  <c r="AI140" i="5"/>
  <c r="AH140" i="5"/>
  <c r="AM140" i="5" s="1"/>
  <c r="B140" i="5"/>
  <c r="BX139" i="5"/>
  <c r="BW139" i="5"/>
  <c r="BJ139" i="5"/>
  <c r="BI139" i="5"/>
  <c r="BH139" i="5"/>
  <c r="BG139" i="5"/>
  <c r="BF139" i="5"/>
  <c r="BA139" i="5"/>
  <c r="AZ139" i="5"/>
  <c r="AY139" i="5"/>
  <c r="AX139" i="5"/>
  <c r="AW139" i="5"/>
  <c r="AV139" i="5"/>
  <c r="AU139" i="5"/>
  <c r="AT139" i="5"/>
  <c r="AS139" i="5"/>
  <c r="AR139" i="5"/>
  <c r="AO139" i="5"/>
  <c r="AP139" i="5" s="1"/>
  <c r="AL139" i="5"/>
  <c r="AN139" i="5" s="1"/>
  <c r="AJ139" i="5"/>
  <c r="AK139" i="5" s="1"/>
  <c r="AI139" i="5"/>
  <c r="AH139" i="5"/>
  <c r="AE139" i="5"/>
  <c r="Z139" i="5"/>
  <c r="W139" i="5"/>
  <c r="B139" i="5"/>
  <c r="BX138" i="5"/>
  <c r="BW138" i="5"/>
  <c r="BJ138" i="5"/>
  <c r="BI138" i="5"/>
  <c r="BH138" i="5"/>
  <c r="BG138" i="5"/>
  <c r="BF138" i="5"/>
  <c r="BA138" i="5"/>
  <c r="AZ138" i="5"/>
  <c r="AY138" i="5"/>
  <c r="AX138" i="5"/>
  <c r="AW138" i="5"/>
  <c r="AV138" i="5"/>
  <c r="AU138" i="5"/>
  <c r="AT138" i="5"/>
  <c r="AS138" i="5"/>
  <c r="AR138" i="5"/>
  <c r="AO138" i="5"/>
  <c r="AP138" i="5" s="1"/>
  <c r="AL138" i="5"/>
  <c r="AJ138" i="5"/>
  <c r="AK138" i="5" s="1"/>
  <c r="AI138" i="5"/>
  <c r="AH138" i="5"/>
  <c r="AE138" i="5"/>
  <c r="Z138" i="5"/>
  <c r="W138" i="5"/>
  <c r="B138" i="5"/>
  <c r="BX137" i="5"/>
  <c r="BW137" i="5"/>
  <c r="BJ137" i="5"/>
  <c r="BI137" i="5"/>
  <c r="BH137" i="5"/>
  <c r="BG137" i="5"/>
  <c r="BF137" i="5"/>
  <c r="BA137" i="5"/>
  <c r="AZ137" i="5"/>
  <c r="AY137" i="5"/>
  <c r="AX137" i="5"/>
  <c r="AW137" i="5"/>
  <c r="AV137" i="5"/>
  <c r="AU137" i="5"/>
  <c r="AT137" i="5"/>
  <c r="AS137" i="5"/>
  <c r="AR137" i="5"/>
  <c r="AO137" i="5"/>
  <c r="AP137" i="5" s="1"/>
  <c r="AL137" i="5"/>
  <c r="AN137" i="5" s="1"/>
  <c r="AJ137" i="5"/>
  <c r="AK137" i="5" s="1"/>
  <c r="AI137" i="5"/>
  <c r="AH137" i="5"/>
  <c r="AE137" i="5"/>
  <c r="Z137" i="5"/>
  <c r="W137" i="5"/>
  <c r="B137" i="5"/>
  <c r="BJ136" i="5"/>
  <c r="BI136" i="5"/>
  <c r="BH136" i="5"/>
  <c r="BG136" i="5"/>
  <c r="BF136" i="5"/>
  <c r="BA136" i="5"/>
  <c r="AZ136" i="5"/>
  <c r="AY136" i="5"/>
  <c r="AX136" i="5"/>
  <c r="AW136" i="5"/>
  <c r="AV136" i="5"/>
  <c r="AU136" i="5"/>
  <c r="AT136" i="5"/>
  <c r="AS136" i="5"/>
  <c r="AR136" i="5"/>
  <c r="AI136" i="5"/>
  <c r="AH136" i="5"/>
  <c r="AM136" i="5" s="1"/>
  <c r="B136" i="5"/>
  <c r="BX135" i="5"/>
  <c r="BW135" i="5"/>
  <c r="BJ135" i="5"/>
  <c r="BI135" i="5"/>
  <c r="BH135" i="5"/>
  <c r="BG135" i="5"/>
  <c r="BF135" i="5"/>
  <c r="BA135" i="5"/>
  <c r="AZ135" i="5"/>
  <c r="AY135" i="5"/>
  <c r="AX135" i="5"/>
  <c r="AW135" i="5"/>
  <c r="AV135" i="5"/>
  <c r="AU135" i="5"/>
  <c r="AT135" i="5"/>
  <c r="AS135" i="5"/>
  <c r="AR135" i="5"/>
  <c r="AO135" i="5"/>
  <c r="AP135" i="5" s="1"/>
  <c r="AL135" i="5"/>
  <c r="AJ135" i="5"/>
  <c r="AK135" i="5" s="1"/>
  <c r="AI135" i="5"/>
  <c r="AH135" i="5"/>
  <c r="AE135" i="5"/>
  <c r="Z135" i="5"/>
  <c r="W135" i="5"/>
  <c r="B135" i="5"/>
  <c r="BX134" i="5"/>
  <c r="BI134" i="5"/>
  <c r="BH134" i="5"/>
  <c r="BG134" i="5"/>
  <c r="BF134" i="5"/>
  <c r="BA134" i="5"/>
  <c r="AZ134" i="5"/>
  <c r="AY134" i="5"/>
  <c r="AX134" i="5"/>
  <c r="AW134" i="5"/>
  <c r="AT134" i="5"/>
  <c r="AS134" i="5"/>
  <c r="AR134" i="5"/>
  <c r="AO134" i="5"/>
  <c r="AP134" i="5" s="1"/>
  <c r="AL134" i="5"/>
  <c r="AN134" i="5" s="1"/>
  <c r="AJ134" i="5"/>
  <c r="AK134" i="5" s="1"/>
  <c r="AI134" i="5"/>
  <c r="AH134" i="5"/>
  <c r="AC134" i="5"/>
  <c r="BW134" i="5" s="1"/>
  <c r="Z134" i="5"/>
  <c r="W134" i="5"/>
  <c r="B134" i="5"/>
  <c r="BJ133" i="5"/>
  <c r="BI133" i="5"/>
  <c r="BH133" i="5"/>
  <c r="BG133" i="5"/>
  <c r="BF133" i="5"/>
  <c r="BA133" i="5"/>
  <c r="AZ133" i="5"/>
  <c r="AY133" i="5"/>
  <c r="AX133" i="5"/>
  <c r="AW133" i="5"/>
  <c r="AV133" i="5"/>
  <c r="AU133" i="5"/>
  <c r="AT133" i="5"/>
  <c r="AS133" i="5"/>
  <c r="AR133" i="5"/>
  <c r="AI133" i="5"/>
  <c r="AH133" i="5"/>
  <c r="AM133" i="5" s="1"/>
  <c r="B133" i="5"/>
  <c r="BX132" i="5"/>
  <c r="BW132" i="5"/>
  <c r="BJ132" i="5"/>
  <c r="BI132" i="5"/>
  <c r="BH132" i="5"/>
  <c r="BG132" i="5"/>
  <c r="BF132" i="5"/>
  <c r="BA132" i="5"/>
  <c r="AZ132" i="5"/>
  <c r="AY132" i="5"/>
  <c r="AX132" i="5"/>
  <c r="AW132" i="5"/>
  <c r="AV132" i="5"/>
  <c r="AU132" i="5"/>
  <c r="AT132" i="5"/>
  <c r="AS132" i="5"/>
  <c r="AR132" i="5"/>
  <c r="AO132" i="5"/>
  <c r="AP132" i="5" s="1"/>
  <c r="AL132" i="5"/>
  <c r="AN132" i="5" s="1"/>
  <c r="AJ132" i="5"/>
  <c r="AK132" i="5" s="1"/>
  <c r="AI132" i="5"/>
  <c r="AH132" i="5"/>
  <c r="AE132" i="5"/>
  <c r="Z132" i="5"/>
  <c r="W132" i="5"/>
  <c r="B132" i="5"/>
  <c r="BX131" i="5"/>
  <c r="BW131" i="5"/>
  <c r="BJ131" i="5"/>
  <c r="BI131" i="5"/>
  <c r="BH131" i="5"/>
  <c r="BG131" i="5"/>
  <c r="BF131" i="5"/>
  <c r="AZ131" i="5"/>
  <c r="AY131" i="5"/>
  <c r="AX131" i="5"/>
  <c r="AW131" i="5"/>
  <c r="AV131" i="5"/>
  <c r="AU131" i="5"/>
  <c r="AT131" i="5"/>
  <c r="AR131" i="5"/>
  <c r="AO131" i="5"/>
  <c r="AP131" i="5" s="1"/>
  <c r="AL131" i="5"/>
  <c r="AN131" i="5" s="1"/>
  <c r="AJ131" i="5"/>
  <c r="AK131" i="5" s="1"/>
  <c r="AH131" i="5"/>
  <c r="BP131" i="5"/>
  <c r="Z131" i="5"/>
  <c r="W131" i="5"/>
  <c r="B131" i="5"/>
  <c r="BJ130" i="5"/>
  <c r="BI130" i="5"/>
  <c r="BH130" i="5"/>
  <c r="BG130" i="5"/>
  <c r="BF130" i="5"/>
  <c r="BA130" i="5"/>
  <c r="AZ130" i="5"/>
  <c r="AY130" i="5"/>
  <c r="AX130" i="5"/>
  <c r="AW130" i="5"/>
  <c r="AV130" i="5"/>
  <c r="AU130" i="5"/>
  <c r="AT130" i="5"/>
  <c r="AS130" i="5"/>
  <c r="AR130" i="5"/>
  <c r="AI130" i="5"/>
  <c r="AH130" i="5"/>
  <c r="AM130" i="5" s="1"/>
  <c r="B130" i="5"/>
  <c r="BX129" i="5"/>
  <c r="BI129" i="5"/>
  <c r="BH129" i="5"/>
  <c r="BG129" i="5"/>
  <c r="BF129" i="5"/>
  <c r="BA129" i="5"/>
  <c r="AZ129" i="5"/>
  <c r="AY129" i="5"/>
  <c r="AX129" i="5"/>
  <c r="AW129" i="5"/>
  <c r="AT129" i="5"/>
  <c r="AS129" i="5"/>
  <c r="AR129" i="5"/>
  <c r="AO129" i="5"/>
  <c r="AP129" i="5" s="1"/>
  <c r="AL129" i="5"/>
  <c r="AN129" i="5" s="1"/>
  <c r="AJ129" i="5"/>
  <c r="AK129" i="5" s="1"/>
  <c r="AI129" i="5"/>
  <c r="AH129" i="5"/>
  <c r="AC129" i="5"/>
  <c r="BW129" i="5" s="1"/>
  <c r="Z129" i="5"/>
  <c r="W129" i="5"/>
  <c r="B129" i="5"/>
  <c r="BX128" i="5"/>
  <c r="BI128" i="5"/>
  <c r="BH128" i="5"/>
  <c r="BG128" i="5"/>
  <c r="BF128" i="5"/>
  <c r="BA128" i="5"/>
  <c r="AZ128" i="5"/>
  <c r="AY128" i="5"/>
  <c r="AX128" i="5"/>
  <c r="AW128" i="5"/>
  <c r="AT128" i="5"/>
  <c r="AS128" i="5"/>
  <c r="AR128" i="5"/>
  <c r="AO128" i="5"/>
  <c r="AP128" i="5" s="1"/>
  <c r="AL128" i="5"/>
  <c r="AN128" i="5" s="1"/>
  <c r="AJ128" i="5"/>
  <c r="AK128" i="5" s="1"/>
  <c r="AI128" i="5"/>
  <c r="AH128" i="5"/>
  <c r="AC128" i="5"/>
  <c r="BW128" i="5" s="1"/>
  <c r="Z128" i="5"/>
  <c r="W128" i="5"/>
  <c r="B128" i="5"/>
  <c r="BJ127" i="5"/>
  <c r="BI127" i="5"/>
  <c r="BH127" i="5"/>
  <c r="BG127" i="5"/>
  <c r="BF127" i="5"/>
  <c r="BA127" i="5"/>
  <c r="AZ127" i="5"/>
  <c r="AY127" i="5"/>
  <c r="AX127" i="5"/>
  <c r="AW127" i="5"/>
  <c r="AV127" i="5"/>
  <c r="AU127" i="5"/>
  <c r="AT127" i="5"/>
  <c r="AS127" i="5"/>
  <c r="AR127" i="5"/>
  <c r="AI127" i="5"/>
  <c r="AH127" i="5"/>
  <c r="AM127" i="5" s="1"/>
  <c r="B127" i="5"/>
  <c r="BX126" i="5"/>
  <c r="BI126" i="5"/>
  <c r="BH126" i="5"/>
  <c r="BG126" i="5"/>
  <c r="BF126" i="5"/>
  <c r="BA126" i="5"/>
  <c r="AZ126" i="5"/>
  <c r="AY126" i="5"/>
  <c r="AX126" i="5"/>
  <c r="AW126" i="5"/>
  <c r="AT126" i="5"/>
  <c r="AS126" i="5"/>
  <c r="AR126" i="5"/>
  <c r="AO126" i="5"/>
  <c r="AP126" i="5" s="1"/>
  <c r="AL126" i="5"/>
  <c r="AN126" i="5" s="1"/>
  <c r="AJ126" i="5"/>
  <c r="AK126" i="5" s="1"/>
  <c r="AI126" i="5"/>
  <c r="AH126" i="5"/>
  <c r="BW126" i="5"/>
  <c r="Z126" i="5"/>
  <c r="W126" i="5"/>
  <c r="B126" i="5"/>
  <c r="BX125" i="5"/>
  <c r="BI125" i="5"/>
  <c r="BH125" i="5"/>
  <c r="BG125" i="5"/>
  <c r="BF125" i="5"/>
  <c r="BA125" i="5"/>
  <c r="AZ125" i="5"/>
  <c r="AY125" i="5"/>
  <c r="AX125" i="5"/>
  <c r="AW125" i="5"/>
  <c r="AT125" i="5"/>
  <c r="AS125" i="5"/>
  <c r="AR125" i="5"/>
  <c r="AO125" i="5"/>
  <c r="AP125" i="5" s="1"/>
  <c r="AL125" i="5"/>
  <c r="AN125" i="5" s="1"/>
  <c r="AJ125" i="5"/>
  <c r="AK125" i="5" s="1"/>
  <c r="AI125" i="5"/>
  <c r="AH125" i="5"/>
  <c r="BW125" i="5"/>
  <c r="Z125" i="5"/>
  <c r="W125" i="5"/>
  <c r="B125" i="5"/>
  <c r="BJ124" i="5"/>
  <c r="BI124" i="5"/>
  <c r="BH124" i="5"/>
  <c r="BG124" i="5"/>
  <c r="BF124" i="5"/>
  <c r="BA124" i="5"/>
  <c r="AZ124" i="5"/>
  <c r="AY124" i="5"/>
  <c r="AX124" i="5"/>
  <c r="AW124" i="5"/>
  <c r="AV124" i="5"/>
  <c r="AU124" i="5"/>
  <c r="AT124" i="5"/>
  <c r="AS124" i="5"/>
  <c r="AR124" i="5"/>
  <c r="AI124" i="5"/>
  <c r="AH124" i="5"/>
  <c r="AM124" i="5" s="1"/>
  <c r="B124" i="5"/>
  <c r="BX123" i="5"/>
  <c r="BI123" i="5"/>
  <c r="BH123" i="5"/>
  <c r="BG123" i="5"/>
  <c r="BF123" i="5"/>
  <c r="BA123" i="5"/>
  <c r="AZ123" i="5"/>
  <c r="AY123" i="5"/>
  <c r="AX123" i="5"/>
  <c r="AW123" i="5"/>
  <c r="AT123" i="5"/>
  <c r="AS123" i="5"/>
  <c r="AR123" i="5"/>
  <c r="AO123" i="5"/>
  <c r="AP123" i="5" s="1"/>
  <c r="AL123" i="5"/>
  <c r="AN123" i="5" s="1"/>
  <c r="AJ123" i="5"/>
  <c r="AK123" i="5" s="1"/>
  <c r="AI123" i="5"/>
  <c r="AH123" i="5"/>
  <c r="BW123" i="5"/>
  <c r="Z123" i="5"/>
  <c r="W123" i="5"/>
  <c r="B123" i="5"/>
  <c r="BX122" i="5"/>
  <c r="BI122" i="5"/>
  <c r="BH122" i="5"/>
  <c r="BG122" i="5"/>
  <c r="BF122" i="5"/>
  <c r="AZ122" i="5"/>
  <c r="AY122" i="5"/>
  <c r="AX122" i="5"/>
  <c r="AW122" i="5"/>
  <c r="AT122" i="5"/>
  <c r="AR122" i="5"/>
  <c r="AO122" i="5"/>
  <c r="AP122" i="5" s="1"/>
  <c r="AL122" i="5"/>
  <c r="AN122" i="5" s="1"/>
  <c r="AJ122" i="5"/>
  <c r="AK122" i="5" s="1"/>
  <c r="AH122" i="5"/>
  <c r="BP122" i="5"/>
  <c r="BJ122" i="5"/>
  <c r="Z122" i="5"/>
  <c r="W122" i="5"/>
  <c r="B122" i="5"/>
  <c r="BX121" i="5"/>
  <c r="BW121" i="5"/>
  <c r="BJ121" i="5"/>
  <c r="BI121" i="5"/>
  <c r="BH121" i="5"/>
  <c r="BG121" i="5"/>
  <c r="BF121" i="5"/>
  <c r="BA121" i="5"/>
  <c r="AZ121" i="5"/>
  <c r="AY121" i="5"/>
  <c r="AX121" i="5"/>
  <c r="AW121" i="5"/>
  <c r="AV121" i="5"/>
  <c r="AU121" i="5"/>
  <c r="AT121" i="5"/>
  <c r="AS121" i="5"/>
  <c r="AR121" i="5"/>
  <c r="AO121" i="5"/>
  <c r="AP121" i="5" s="1"/>
  <c r="AL121" i="5"/>
  <c r="AN121" i="5" s="1"/>
  <c r="AJ121" i="5"/>
  <c r="AK121" i="5" s="1"/>
  <c r="AI121" i="5"/>
  <c r="AH121" i="5"/>
  <c r="AE121" i="5"/>
  <c r="Z121" i="5"/>
  <c r="W121" i="5"/>
  <c r="B121" i="5"/>
  <c r="BX120" i="5"/>
  <c r="BW120" i="5"/>
  <c r="BJ120" i="5"/>
  <c r="BI120" i="5"/>
  <c r="BH120" i="5"/>
  <c r="BG120" i="5"/>
  <c r="BF120" i="5"/>
  <c r="BA120" i="5"/>
  <c r="AZ120" i="5"/>
  <c r="AY120" i="5"/>
  <c r="AX120" i="5"/>
  <c r="AW120" i="5"/>
  <c r="AV120" i="5"/>
  <c r="AU120" i="5"/>
  <c r="AT120" i="5"/>
  <c r="AS120" i="5"/>
  <c r="AR120" i="5"/>
  <c r="AO120" i="5"/>
  <c r="AP120" i="5" s="1"/>
  <c r="AL120" i="5"/>
  <c r="AN120" i="5" s="1"/>
  <c r="AJ120" i="5"/>
  <c r="AK120" i="5" s="1"/>
  <c r="AI120" i="5"/>
  <c r="AH120" i="5"/>
  <c r="AE120" i="5"/>
  <c r="Z120" i="5"/>
  <c r="W120" i="5"/>
  <c r="B120" i="5"/>
  <c r="BX119" i="5"/>
  <c r="BI119" i="5"/>
  <c r="BH119" i="5"/>
  <c r="BG119" i="5"/>
  <c r="BF119" i="5"/>
  <c r="AZ119" i="5"/>
  <c r="AY119" i="5"/>
  <c r="AX119" i="5"/>
  <c r="AW119" i="5"/>
  <c r="AT119" i="5"/>
  <c r="AR119" i="5"/>
  <c r="AO119" i="5"/>
  <c r="AP119" i="5" s="1"/>
  <c r="AL119" i="5"/>
  <c r="AN119" i="5" s="1"/>
  <c r="AJ119" i="5"/>
  <c r="AK119" i="5" s="1"/>
  <c r="AH119" i="5"/>
  <c r="BP119" i="5"/>
  <c r="AC119" i="5"/>
  <c r="BJ119" i="5" s="1"/>
  <c r="Z119" i="5"/>
  <c r="W119" i="5"/>
  <c r="B119" i="5"/>
  <c r="BX118" i="5"/>
  <c r="BW118" i="5"/>
  <c r="BJ118" i="5"/>
  <c r="BI118" i="5"/>
  <c r="BH118" i="5"/>
  <c r="BG118" i="5"/>
  <c r="BF118" i="5"/>
  <c r="BA118" i="5"/>
  <c r="AZ118" i="5"/>
  <c r="AY118" i="5"/>
  <c r="AX118" i="5"/>
  <c r="AW118" i="5"/>
  <c r="AV118" i="5"/>
  <c r="AU118" i="5"/>
  <c r="AT118" i="5"/>
  <c r="AS118" i="5"/>
  <c r="AR118" i="5"/>
  <c r="AI118" i="5"/>
  <c r="AH118" i="5"/>
  <c r="AM118" i="5" s="1"/>
  <c r="B118" i="5"/>
  <c r="BX117" i="5"/>
  <c r="BW117" i="5"/>
  <c r="BJ117" i="5"/>
  <c r="BI117" i="5"/>
  <c r="BH117" i="5"/>
  <c r="BG117" i="5"/>
  <c r="BF117" i="5"/>
  <c r="AZ117" i="5"/>
  <c r="AY117" i="5"/>
  <c r="AX117" i="5"/>
  <c r="AW117" i="5"/>
  <c r="AV117" i="5"/>
  <c r="AU117" i="5"/>
  <c r="AT117" i="5"/>
  <c r="AR117" i="5"/>
  <c r="AO117" i="5"/>
  <c r="AP117" i="5" s="1"/>
  <c r="AL117" i="5"/>
  <c r="AN117" i="5" s="1"/>
  <c r="AJ117" i="5"/>
  <c r="AK117" i="5" s="1"/>
  <c r="AH117" i="5"/>
  <c r="BP117" i="5"/>
  <c r="Z117" i="5"/>
  <c r="W117" i="5"/>
  <c r="B117" i="5"/>
  <c r="BX116" i="5"/>
  <c r="BW116" i="5"/>
  <c r="BJ116" i="5"/>
  <c r="BI116" i="5"/>
  <c r="BH116" i="5"/>
  <c r="BG116" i="5"/>
  <c r="BF116" i="5"/>
  <c r="AZ116" i="5"/>
  <c r="AY116" i="5"/>
  <c r="AX116" i="5"/>
  <c r="AW116" i="5"/>
  <c r="AV116" i="5"/>
  <c r="AU116" i="5"/>
  <c r="AT116" i="5"/>
  <c r="AR116" i="5"/>
  <c r="AO116" i="5"/>
  <c r="AP116" i="5" s="1"/>
  <c r="AL116" i="5"/>
  <c r="AN116" i="5" s="1"/>
  <c r="AJ116" i="5"/>
  <c r="AK116" i="5" s="1"/>
  <c r="AH116" i="5"/>
  <c r="BP116" i="5"/>
  <c r="Z116" i="5"/>
  <c r="W116" i="5"/>
  <c r="B116" i="5"/>
  <c r="BX115" i="5"/>
  <c r="BW115" i="5"/>
  <c r="BJ115" i="5"/>
  <c r="BI115" i="5"/>
  <c r="BH115" i="5"/>
  <c r="BG115" i="5"/>
  <c r="BF115" i="5"/>
  <c r="BA115" i="5"/>
  <c r="AZ115" i="5"/>
  <c r="AY115" i="5"/>
  <c r="AX115" i="5"/>
  <c r="AW115" i="5"/>
  <c r="AV115" i="5"/>
  <c r="AU115" i="5"/>
  <c r="AT115" i="5"/>
  <c r="AS115" i="5"/>
  <c r="AR115" i="5"/>
  <c r="AI115" i="5"/>
  <c r="AH115" i="5"/>
  <c r="AM115" i="5" s="1"/>
  <c r="B115" i="5"/>
  <c r="BX114" i="5"/>
  <c r="BI114" i="5"/>
  <c r="BH114" i="5"/>
  <c r="BG114" i="5"/>
  <c r="BF114" i="5"/>
  <c r="AZ114" i="5"/>
  <c r="AY114" i="5"/>
  <c r="AX114" i="5"/>
  <c r="AW114" i="5"/>
  <c r="AT114" i="5"/>
  <c r="AR114" i="5"/>
  <c r="AO114" i="5"/>
  <c r="AP114" i="5" s="1"/>
  <c r="AL114" i="5"/>
  <c r="AN114" i="5" s="1"/>
  <c r="AJ114" i="5"/>
  <c r="AK114" i="5" s="1"/>
  <c r="AH114" i="5"/>
  <c r="AD114" i="5"/>
  <c r="BP114" i="5" s="1"/>
  <c r="BJ114" i="5"/>
  <c r="Z114" i="5"/>
  <c r="W114" i="5"/>
  <c r="B114" i="5"/>
  <c r="BX113" i="5"/>
  <c r="BW113" i="5"/>
  <c r="BJ113" i="5"/>
  <c r="BI113" i="5"/>
  <c r="BH113" i="5"/>
  <c r="BG113" i="5"/>
  <c r="BF113" i="5"/>
  <c r="BA113" i="5"/>
  <c r="AZ113" i="5"/>
  <c r="AY113" i="5"/>
  <c r="AX113" i="5"/>
  <c r="AW113" i="5"/>
  <c r="AV113" i="5"/>
  <c r="AU113" i="5"/>
  <c r="AT113" i="5"/>
  <c r="AS113" i="5"/>
  <c r="AR113" i="5"/>
  <c r="AO113" i="5"/>
  <c r="AP113" i="5" s="1"/>
  <c r="AL113" i="5"/>
  <c r="AN113" i="5" s="1"/>
  <c r="AJ113" i="5"/>
  <c r="AK113" i="5" s="1"/>
  <c r="AI113" i="5"/>
  <c r="AH113" i="5"/>
  <c r="AE113" i="5"/>
  <c r="Z113" i="5"/>
  <c r="W113" i="5"/>
  <c r="B113" i="5"/>
  <c r="BX112" i="5"/>
  <c r="BW112" i="5"/>
  <c r="BJ112" i="5"/>
  <c r="BI112" i="5"/>
  <c r="BH112" i="5"/>
  <c r="BG112" i="5"/>
  <c r="BF112" i="5"/>
  <c r="BA112" i="5"/>
  <c r="AZ112" i="5"/>
  <c r="AY112" i="5"/>
  <c r="AX112" i="5"/>
  <c r="AW112" i="5"/>
  <c r="AV112" i="5"/>
  <c r="AU112" i="5"/>
  <c r="AT112" i="5"/>
  <c r="AS112" i="5"/>
  <c r="AR112" i="5"/>
  <c r="AI112" i="5"/>
  <c r="AH112" i="5"/>
  <c r="AM112" i="5" s="1"/>
  <c r="B112" i="5"/>
  <c r="BX111" i="5"/>
  <c r="BW111" i="5"/>
  <c r="BJ111" i="5"/>
  <c r="BI111" i="5"/>
  <c r="BH111" i="5"/>
  <c r="BG111" i="5"/>
  <c r="BF111" i="5"/>
  <c r="BA111" i="5"/>
  <c r="AZ111" i="5"/>
  <c r="AY111" i="5"/>
  <c r="AX111" i="5"/>
  <c r="AW111" i="5"/>
  <c r="AV111" i="5"/>
  <c r="AU111" i="5"/>
  <c r="AT111" i="5"/>
  <c r="AS111" i="5"/>
  <c r="AR111" i="5"/>
  <c r="AO111" i="5"/>
  <c r="AP111" i="5" s="1"/>
  <c r="AL111" i="5"/>
  <c r="AN111" i="5" s="1"/>
  <c r="AJ111" i="5"/>
  <c r="AK111" i="5" s="1"/>
  <c r="AI111" i="5"/>
  <c r="AH111" i="5"/>
  <c r="AE111" i="5"/>
  <c r="Z111" i="5"/>
  <c r="W111" i="5"/>
  <c r="B111" i="5"/>
  <c r="BX110" i="5"/>
  <c r="BW110" i="5"/>
  <c r="BJ110" i="5"/>
  <c r="BI110" i="5"/>
  <c r="BH110" i="5"/>
  <c r="BG110" i="5"/>
  <c r="BF110" i="5"/>
  <c r="BA110" i="5"/>
  <c r="AZ110" i="5"/>
  <c r="AY110" i="5"/>
  <c r="AX110" i="5"/>
  <c r="AW110" i="5"/>
  <c r="AV110" i="5"/>
  <c r="AU110" i="5"/>
  <c r="AT110" i="5"/>
  <c r="AS110" i="5"/>
  <c r="AR110" i="5"/>
  <c r="AO110" i="5"/>
  <c r="AP110" i="5" s="1"/>
  <c r="AL110" i="5"/>
  <c r="AJ110" i="5"/>
  <c r="AK110" i="5" s="1"/>
  <c r="AI110" i="5"/>
  <c r="AH110" i="5"/>
  <c r="AE110" i="5"/>
  <c r="Z110" i="5"/>
  <c r="W110" i="5"/>
  <c r="B110" i="5"/>
  <c r="BX109" i="5"/>
  <c r="BW109" i="5"/>
  <c r="BJ109" i="5"/>
  <c r="BI109" i="5"/>
  <c r="BH109" i="5"/>
  <c r="BG109" i="5"/>
  <c r="BF109" i="5"/>
  <c r="BA109" i="5"/>
  <c r="AZ109" i="5"/>
  <c r="AY109" i="5"/>
  <c r="AX109" i="5"/>
  <c r="AW109" i="5"/>
  <c r="AV109" i="5"/>
  <c r="AU109" i="5"/>
  <c r="AT109" i="5"/>
  <c r="AS109" i="5"/>
  <c r="AR109" i="5"/>
  <c r="AI109" i="5"/>
  <c r="AH109" i="5"/>
  <c r="AM109" i="5" s="1"/>
  <c r="B109" i="5"/>
  <c r="BX108" i="5"/>
  <c r="BW108" i="5"/>
  <c r="BJ108" i="5"/>
  <c r="BI108" i="5"/>
  <c r="BH108" i="5"/>
  <c r="BG108" i="5"/>
  <c r="BF108" i="5"/>
  <c r="BA108" i="5"/>
  <c r="AZ108" i="5"/>
  <c r="AY108" i="5"/>
  <c r="AX108" i="5"/>
  <c r="AW108" i="5"/>
  <c r="AV108" i="5"/>
  <c r="AU108" i="5"/>
  <c r="AT108" i="5"/>
  <c r="AS108" i="5"/>
  <c r="AR108" i="5"/>
  <c r="AO108" i="5"/>
  <c r="AP108" i="5" s="1"/>
  <c r="AL108" i="5"/>
  <c r="AN108" i="5" s="1"/>
  <c r="AJ108" i="5"/>
  <c r="AK108" i="5" s="1"/>
  <c r="AI108" i="5"/>
  <c r="AH108" i="5"/>
  <c r="AE108" i="5"/>
  <c r="Z108" i="5"/>
  <c r="W108" i="5"/>
  <c r="B108" i="5"/>
  <c r="BX107" i="5"/>
  <c r="BI107" i="5"/>
  <c r="BH107" i="5"/>
  <c r="BG107" i="5"/>
  <c r="BF107" i="5"/>
  <c r="BA107" i="5"/>
  <c r="AZ107" i="5"/>
  <c r="AY107" i="5"/>
  <c r="AX107" i="5"/>
  <c r="AW107" i="5"/>
  <c r="AT107" i="5"/>
  <c r="AS107" i="5"/>
  <c r="AR107" i="5"/>
  <c r="AO107" i="5"/>
  <c r="AP107" i="5" s="1"/>
  <c r="AL107" i="5"/>
  <c r="AN107" i="5" s="1"/>
  <c r="AJ107" i="5"/>
  <c r="AK107" i="5" s="1"/>
  <c r="AI107" i="5"/>
  <c r="AH107" i="5"/>
  <c r="BW107" i="5"/>
  <c r="Z107" i="5"/>
  <c r="W107" i="5"/>
  <c r="B107" i="5"/>
  <c r="BX106" i="5"/>
  <c r="BW106" i="5"/>
  <c r="BJ106" i="5"/>
  <c r="BI106" i="5"/>
  <c r="BH106" i="5"/>
  <c r="BG106" i="5"/>
  <c r="BF106" i="5"/>
  <c r="BA106" i="5"/>
  <c r="AZ106" i="5"/>
  <c r="AY106" i="5"/>
  <c r="AX106" i="5"/>
  <c r="AW106" i="5"/>
  <c r="AV106" i="5"/>
  <c r="AU106" i="5"/>
  <c r="AT106" i="5"/>
  <c r="AS106" i="5"/>
  <c r="AR106" i="5"/>
  <c r="AI106" i="5"/>
  <c r="AH106" i="5"/>
  <c r="AM106" i="5" s="1"/>
  <c r="B106" i="5"/>
  <c r="BX105" i="5"/>
  <c r="BW105" i="5"/>
  <c r="BJ105" i="5"/>
  <c r="BI105" i="5"/>
  <c r="BH105" i="5"/>
  <c r="BG105" i="5"/>
  <c r="BF105" i="5"/>
  <c r="BA105" i="5"/>
  <c r="AZ105" i="5"/>
  <c r="AY105" i="5"/>
  <c r="AX105" i="5"/>
  <c r="AW105" i="5"/>
  <c r="AV105" i="5"/>
  <c r="AU105" i="5"/>
  <c r="AT105" i="5"/>
  <c r="AS105" i="5"/>
  <c r="AR105" i="5"/>
  <c r="AO105" i="5"/>
  <c r="AP105" i="5" s="1"/>
  <c r="AL105" i="5"/>
  <c r="AN105" i="5" s="1"/>
  <c r="AJ105" i="5"/>
  <c r="AK105" i="5" s="1"/>
  <c r="AI105" i="5"/>
  <c r="AH105" i="5"/>
  <c r="AE105" i="5"/>
  <c r="Z105" i="5"/>
  <c r="W105" i="5"/>
  <c r="B105" i="5"/>
  <c r="BX104" i="5"/>
  <c r="BI104" i="5"/>
  <c r="BH104" i="5"/>
  <c r="BG104" i="5"/>
  <c r="BF104" i="5"/>
  <c r="BA104" i="5"/>
  <c r="AZ104" i="5"/>
  <c r="AY104" i="5"/>
  <c r="AX104" i="5"/>
  <c r="AW104" i="5"/>
  <c r="AT104" i="5"/>
  <c r="AS104" i="5"/>
  <c r="AR104" i="5"/>
  <c r="AO104" i="5"/>
  <c r="AP104" i="5" s="1"/>
  <c r="AL104" i="5"/>
  <c r="AN104" i="5" s="1"/>
  <c r="AJ104" i="5"/>
  <c r="AK104" i="5" s="1"/>
  <c r="AI104" i="5"/>
  <c r="AH104" i="5"/>
  <c r="AC104" i="5"/>
  <c r="BW104" i="5" s="1"/>
  <c r="Z104" i="5"/>
  <c r="W104" i="5"/>
  <c r="B104" i="5"/>
  <c r="BJ103" i="5"/>
  <c r="BI103" i="5"/>
  <c r="BH103" i="5"/>
  <c r="BG103" i="5"/>
  <c r="BF103" i="5"/>
  <c r="BA103" i="5"/>
  <c r="AZ103" i="5"/>
  <c r="AY103" i="5"/>
  <c r="AX103" i="5"/>
  <c r="AW103" i="5"/>
  <c r="AV103" i="5"/>
  <c r="AU103" i="5"/>
  <c r="AT103" i="5"/>
  <c r="AS103" i="5"/>
  <c r="AR103" i="5"/>
  <c r="AI103" i="5"/>
  <c r="AH103" i="5"/>
  <c r="AM103" i="5" s="1"/>
  <c r="B103" i="5"/>
  <c r="BX102" i="5"/>
  <c r="BW102" i="5"/>
  <c r="BJ102" i="5"/>
  <c r="BI102" i="5"/>
  <c r="BH102" i="5"/>
  <c r="BG102" i="5"/>
  <c r="BF102" i="5"/>
  <c r="BA102" i="5"/>
  <c r="AZ102" i="5"/>
  <c r="AY102" i="5"/>
  <c r="AX102" i="5"/>
  <c r="AW102" i="5"/>
  <c r="AV102" i="5"/>
  <c r="AU102" i="5"/>
  <c r="AT102" i="5"/>
  <c r="AS102" i="5"/>
  <c r="AR102" i="5"/>
  <c r="AO102" i="5"/>
  <c r="AP102" i="5" s="1"/>
  <c r="AL102" i="5"/>
  <c r="AJ102" i="5"/>
  <c r="AK102" i="5" s="1"/>
  <c r="AI102" i="5"/>
  <c r="AH102" i="5"/>
  <c r="AE102" i="5"/>
  <c r="Z102" i="5"/>
  <c r="W102" i="5"/>
  <c r="B102" i="5"/>
  <c r="BX101" i="5"/>
  <c r="BW101" i="5"/>
  <c r="BJ101" i="5"/>
  <c r="BI101" i="5"/>
  <c r="BH101" i="5"/>
  <c r="BG101" i="5"/>
  <c r="BF101" i="5"/>
  <c r="BA101" i="5"/>
  <c r="AZ101" i="5"/>
  <c r="AY101" i="5"/>
  <c r="AX101" i="5"/>
  <c r="AW101" i="5"/>
  <c r="AV101" i="5"/>
  <c r="AU101" i="5"/>
  <c r="AT101" i="5"/>
  <c r="AS101" i="5"/>
  <c r="AR101" i="5"/>
  <c r="AO101" i="5"/>
  <c r="AP101" i="5" s="1"/>
  <c r="AL101" i="5"/>
  <c r="AN101" i="5" s="1"/>
  <c r="AJ101" i="5"/>
  <c r="AK101" i="5" s="1"/>
  <c r="AI101" i="5"/>
  <c r="AH101" i="5"/>
  <c r="AE101" i="5"/>
  <c r="Z101" i="5"/>
  <c r="W101" i="5"/>
  <c r="B101" i="5"/>
  <c r="BJ100" i="5"/>
  <c r="BI100" i="5"/>
  <c r="BH100" i="5"/>
  <c r="BG100" i="5"/>
  <c r="BF100" i="5"/>
  <c r="BA100" i="5"/>
  <c r="AZ100" i="5"/>
  <c r="AY100" i="5"/>
  <c r="AX100" i="5"/>
  <c r="AW100" i="5"/>
  <c r="AV100" i="5"/>
  <c r="AU100" i="5"/>
  <c r="AT100" i="5"/>
  <c r="AS100" i="5"/>
  <c r="AR100" i="5"/>
  <c r="AI100" i="5"/>
  <c r="AH100" i="5"/>
  <c r="AM100" i="5" s="1"/>
  <c r="B100" i="5"/>
  <c r="BX99" i="5"/>
  <c r="BW99" i="5"/>
  <c r="BJ99" i="5"/>
  <c r="BI99" i="5"/>
  <c r="BH99" i="5"/>
  <c r="BG99" i="5"/>
  <c r="BF99" i="5"/>
  <c r="AZ99" i="5"/>
  <c r="AY99" i="5"/>
  <c r="AX99" i="5"/>
  <c r="AW99" i="5"/>
  <c r="AV99" i="5"/>
  <c r="AU99" i="5"/>
  <c r="AT99" i="5"/>
  <c r="AR99" i="5"/>
  <c r="AO99" i="5"/>
  <c r="AP99" i="5" s="1"/>
  <c r="AL99" i="5"/>
  <c r="AN99" i="5" s="1"/>
  <c r="AJ99" i="5"/>
  <c r="AK99" i="5" s="1"/>
  <c r="AH99" i="5"/>
  <c r="AD99" i="5"/>
  <c r="BP99" i="5" s="1"/>
  <c r="Z99" i="5"/>
  <c r="W99" i="5"/>
  <c r="B99" i="5"/>
  <c r="BX98" i="5"/>
  <c r="BW98" i="5"/>
  <c r="BJ98" i="5"/>
  <c r="BI98" i="5"/>
  <c r="BH98" i="5"/>
  <c r="BG98" i="5"/>
  <c r="BF98" i="5"/>
  <c r="AZ98" i="5"/>
  <c r="AY98" i="5"/>
  <c r="AX98" i="5"/>
  <c r="AW98" i="5"/>
  <c r="AV98" i="5"/>
  <c r="AU98" i="5"/>
  <c r="AT98" i="5"/>
  <c r="AR98" i="5"/>
  <c r="AO98" i="5"/>
  <c r="AP98" i="5" s="1"/>
  <c r="AL98" i="5"/>
  <c r="AN98" i="5" s="1"/>
  <c r="AJ98" i="5"/>
  <c r="AK98" i="5" s="1"/>
  <c r="AH98" i="5"/>
  <c r="BP98" i="5"/>
  <c r="Z98" i="5"/>
  <c r="W98" i="5"/>
  <c r="B98" i="5"/>
  <c r="BJ97" i="5"/>
  <c r="BI97" i="5"/>
  <c r="BH97" i="5"/>
  <c r="BG97" i="5"/>
  <c r="BF97" i="5"/>
  <c r="BA97" i="5"/>
  <c r="AZ97" i="5"/>
  <c r="AY97" i="5"/>
  <c r="AX97" i="5"/>
  <c r="AW97" i="5"/>
  <c r="AV97" i="5"/>
  <c r="AU97" i="5"/>
  <c r="AT97" i="5"/>
  <c r="AS97" i="5"/>
  <c r="AR97" i="5"/>
  <c r="AI97" i="5"/>
  <c r="AH97" i="5"/>
  <c r="AM97" i="5" s="1"/>
  <c r="B97" i="5"/>
  <c r="BX96" i="5"/>
  <c r="BW96" i="5"/>
  <c r="BJ96" i="5"/>
  <c r="BI96" i="5"/>
  <c r="BH96" i="5"/>
  <c r="BG96" i="5"/>
  <c r="BF96" i="5"/>
  <c r="BA96" i="5"/>
  <c r="AZ96" i="5"/>
  <c r="AY96" i="5"/>
  <c r="AX96" i="5"/>
  <c r="AW96" i="5"/>
  <c r="AV96" i="5"/>
  <c r="AU96" i="5"/>
  <c r="AT96" i="5"/>
  <c r="AS96" i="5"/>
  <c r="AR96" i="5"/>
  <c r="AO96" i="5"/>
  <c r="AP96" i="5" s="1"/>
  <c r="AL96" i="5"/>
  <c r="AN96" i="5" s="1"/>
  <c r="AJ96" i="5"/>
  <c r="AK96" i="5" s="1"/>
  <c r="AI96" i="5"/>
  <c r="AH96" i="5"/>
  <c r="AE96" i="5"/>
  <c r="Z96" i="5"/>
  <c r="W96" i="5"/>
  <c r="B96" i="5"/>
  <c r="BX95" i="5"/>
  <c r="BW95" i="5"/>
  <c r="BJ95" i="5"/>
  <c r="BI95" i="5"/>
  <c r="BH95" i="5"/>
  <c r="BG95" i="5"/>
  <c r="BF95" i="5"/>
  <c r="BA95" i="5"/>
  <c r="AZ95" i="5"/>
  <c r="AY95" i="5"/>
  <c r="AX95" i="5"/>
  <c r="AW95" i="5"/>
  <c r="AV95" i="5"/>
  <c r="AU95" i="5"/>
  <c r="AT95" i="5"/>
  <c r="AS95" i="5"/>
  <c r="AR95" i="5"/>
  <c r="AO95" i="5"/>
  <c r="AP95" i="5" s="1"/>
  <c r="AL95" i="5"/>
  <c r="AN95" i="5" s="1"/>
  <c r="AJ95" i="5"/>
  <c r="AK95" i="5" s="1"/>
  <c r="AI95" i="5"/>
  <c r="AH95" i="5"/>
  <c r="AE95" i="5"/>
  <c r="Z95" i="5"/>
  <c r="W95" i="5"/>
  <c r="B95" i="5"/>
  <c r="BJ94" i="5"/>
  <c r="BI94" i="5"/>
  <c r="BH94" i="5"/>
  <c r="BG94" i="5"/>
  <c r="BF94" i="5"/>
  <c r="BA94" i="5"/>
  <c r="AZ94" i="5"/>
  <c r="AY94" i="5"/>
  <c r="AX94" i="5"/>
  <c r="AW94" i="5"/>
  <c r="AV94" i="5"/>
  <c r="AU94" i="5"/>
  <c r="AT94" i="5"/>
  <c r="AS94" i="5"/>
  <c r="AR94" i="5"/>
  <c r="AI94" i="5"/>
  <c r="AH94" i="5"/>
  <c r="AM94" i="5" s="1"/>
  <c r="B94" i="5"/>
  <c r="BX93" i="5"/>
  <c r="BW93" i="5"/>
  <c r="BJ93" i="5"/>
  <c r="BI93" i="5"/>
  <c r="BH93" i="5"/>
  <c r="BG93" i="5"/>
  <c r="BF93" i="5"/>
  <c r="BA93" i="5"/>
  <c r="AZ93" i="5"/>
  <c r="AY93" i="5"/>
  <c r="AX93" i="5"/>
  <c r="AW93" i="5"/>
  <c r="AV93" i="5"/>
  <c r="AU93" i="5"/>
  <c r="AT93" i="5"/>
  <c r="AS93" i="5"/>
  <c r="AR93" i="5"/>
  <c r="AO93" i="5"/>
  <c r="AP93" i="5" s="1"/>
  <c r="AL93" i="5"/>
  <c r="AN93" i="5" s="1"/>
  <c r="AJ93" i="5"/>
  <c r="AK93" i="5" s="1"/>
  <c r="AI93" i="5"/>
  <c r="AH93" i="5"/>
  <c r="AE93" i="5"/>
  <c r="Z93" i="5"/>
  <c r="W93" i="5"/>
  <c r="B93" i="5"/>
  <c r="BX92" i="5"/>
  <c r="BW92" i="5"/>
  <c r="BJ92" i="5"/>
  <c r="BI92" i="5"/>
  <c r="BH92" i="5"/>
  <c r="BG92" i="5"/>
  <c r="BF92" i="5"/>
  <c r="BA92" i="5"/>
  <c r="AZ92" i="5"/>
  <c r="AY92" i="5"/>
  <c r="AX92" i="5"/>
  <c r="AW92" i="5"/>
  <c r="AV92" i="5"/>
  <c r="AU92" i="5"/>
  <c r="AT92" i="5"/>
  <c r="AS92" i="5"/>
  <c r="AR92" i="5"/>
  <c r="AO92" i="5"/>
  <c r="AP92" i="5" s="1"/>
  <c r="AL92" i="5"/>
  <c r="AN92" i="5" s="1"/>
  <c r="AJ92" i="5"/>
  <c r="AK92" i="5" s="1"/>
  <c r="AI92" i="5"/>
  <c r="AH92" i="5"/>
  <c r="AE92" i="5"/>
  <c r="Z92" i="5"/>
  <c r="B92" i="5"/>
  <c r="BX91" i="5"/>
  <c r="BW91" i="5"/>
  <c r="BJ91" i="5"/>
  <c r="BH91" i="5"/>
  <c r="BG91" i="5"/>
  <c r="BF91" i="5"/>
  <c r="BA91" i="5"/>
  <c r="AZ91" i="5"/>
  <c r="AY91" i="5"/>
  <c r="AX91" i="5"/>
  <c r="AW91" i="5"/>
  <c r="AS91" i="5"/>
  <c r="AR91" i="5"/>
  <c r="AO91" i="5"/>
  <c r="AP91" i="5" s="1"/>
  <c r="AJ91" i="5"/>
  <c r="AK91" i="5" s="1"/>
  <c r="AI91" i="5"/>
  <c r="AH91" i="5"/>
  <c r="AE91" i="5"/>
  <c r="AB91" i="5"/>
  <c r="AA91" i="5"/>
  <c r="AV91" i="5" s="1"/>
  <c r="Z91" i="5"/>
  <c r="W91" i="5"/>
  <c r="B91" i="5"/>
  <c r="BX90" i="5"/>
  <c r="BW90" i="5"/>
  <c r="BJ90" i="5"/>
  <c r="BI90" i="5"/>
  <c r="BH90" i="5"/>
  <c r="BG90" i="5"/>
  <c r="BF90" i="5"/>
  <c r="BA90" i="5"/>
  <c r="AZ90" i="5"/>
  <c r="AY90" i="5"/>
  <c r="AX90" i="5"/>
  <c r="AW90" i="5"/>
  <c r="AV90" i="5"/>
  <c r="AU90" i="5"/>
  <c r="AT90" i="5"/>
  <c r="AS90" i="5"/>
  <c r="AR90" i="5"/>
  <c r="AO90" i="5"/>
  <c r="AP90" i="5" s="1"/>
  <c r="AL90" i="5"/>
  <c r="AN90" i="5" s="1"/>
  <c r="AJ90" i="5"/>
  <c r="AK90" i="5" s="1"/>
  <c r="AI90" i="5"/>
  <c r="AH90" i="5"/>
  <c r="AE90" i="5"/>
  <c r="Z90" i="5"/>
  <c r="W90" i="5"/>
  <c r="B90" i="5"/>
  <c r="BX89" i="5"/>
  <c r="BI89" i="5"/>
  <c r="BH89" i="5"/>
  <c r="BG89" i="5"/>
  <c r="BF89" i="5"/>
  <c r="BA89" i="5"/>
  <c r="AZ89" i="5"/>
  <c r="AY89" i="5"/>
  <c r="AX89" i="5"/>
  <c r="AW89" i="5"/>
  <c r="AT89" i="5"/>
  <c r="AS89" i="5"/>
  <c r="AR89" i="5"/>
  <c r="AO89" i="5"/>
  <c r="AP89" i="5" s="1"/>
  <c r="AL89" i="5"/>
  <c r="AN89" i="5" s="1"/>
  <c r="AJ89" i="5"/>
  <c r="AK89" i="5" s="1"/>
  <c r="AI89" i="5"/>
  <c r="AH89" i="5"/>
  <c r="BW89" i="5"/>
  <c r="Z89" i="5"/>
  <c r="W89" i="5"/>
  <c r="B89" i="5"/>
  <c r="BX88" i="5"/>
  <c r="BW88" i="5"/>
  <c r="BJ88" i="5"/>
  <c r="BI88" i="5"/>
  <c r="BH88" i="5"/>
  <c r="BG88" i="5"/>
  <c r="BF88" i="5"/>
  <c r="BA88" i="5"/>
  <c r="AZ88" i="5"/>
  <c r="AY88" i="5"/>
  <c r="AX88" i="5"/>
  <c r="AW88" i="5"/>
  <c r="AV88" i="5"/>
  <c r="AU88" i="5"/>
  <c r="AT88" i="5"/>
  <c r="AS88" i="5"/>
  <c r="AR88" i="5"/>
  <c r="AI88" i="5"/>
  <c r="AH88" i="5"/>
  <c r="AM88" i="5" s="1"/>
  <c r="B88" i="5"/>
  <c r="BX87" i="5"/>
  <c r="BW87" i="5"/>
  <c r="BJ87" i="5"/>
  <c r="BI87" i="5"/>
  <c r="BH87" i="5"/>
  <c r="BG87" i="5"/>
  <c r="BF87" i="5"/>
  <c r="BA87" i="5"/>
  <c r="AZ87" i="5"/>
  <c r="AY87" i="5"/>
  <c r="AX87" i="5"/>
  <c r="AW87" i="5"/>
  <c r="AV87" i="5"/>
  <c r="AU87" i="5"/>
  <c r="AT87" i="5"/>
  <c r="AS87" i="5"/>
  <c r="AR87" i="5"/>
  <c r="AO87" i="5"/>
  <c r="AP87" i="5" s="1"/>
  <c r="AL87" i="5"/>
  <c r="AN87" i="5" s="1"/>
  <c r="AJ87" i="5"/>
  <c r="AK87" i="5" s="1"/>
  <c r="AI87" i="5"/>
  <c r="AH87" i="5"/>
  <c r="AE87" i="5"/>
  <c r="Z87" i="5"/>
  <c r="W87" i="5"/>
  <c r="B87" i="5"/>
  <c r="BX86" i="5"/>
  <c r="BW86" i="5"/>
  <c r="BJ86" i="5"/>
  <c r="BI86" i="5"/>
  <c r="BH86" i="5"/>
  <c r="BG86" i="5"/>
  <c r="BF86" i="5"/>
  <c r="BA86" i="5"/>
  <c r="AZ86" i="5"/>
  <c r="AY86" i="5"/>
  <c r="AX86" i="5"/>
  <c r="AW86" i="5"/>
  <c r="AV86" i="5"/>
  <c r="AU86" i="5"/>
  <c r="AT86" i="5"/>
  <c r="AS86" i="5"/>
  <c r="AR86" i="5"/>
  <c r="AO86" i="5"/>
  <c r="AP86" i="5" s="1"/>
  <c r="AL86" i="5"/>
  <c r="AN86" i="5" s="1"/>
  <c r="AJ86" i="5"/>
  <c r="AK86" i="5" s="1"/>
  <c r="AI86" i="5"/>
  <c r="AH86" i="5"/>
  <c r="AE86" i="5"/>
  <c r="Z86" i="5"/>
  <c r="W86" i="5"/>
  <c r="B86" i="5"/>
  <c r="BX85" i="5"/>
  <c r="BW85" i="5"/>
  <c r="BJ85" i="5"/>
  <c r="BI85" i="5"/>
  <c r="BH85" i="5"/>
  <c r="BG85" i="5"/>
  <c r="BF85" i="5"/>
  <c r="BA85" i="5"/>
  <c r="AZ85" i="5"/>
  <c r="AY85" i="5"/>
  <c r="AX85" i="5"/>
  <c r="AW85" i="5"/>
  <c r="AV85" i="5"/>
  <c r="AU85" i="5"/>
  <c r="AT85" i="5"/>
  <c r="AS85" i="5"/>
  <c r="AR85" i="5"/>
  <c r="AO85" i="5"/>
  <c r="AP85" i="5" s="1"/>
  <c r="AL85" i="5"/>
  <c r="AN85" i="5" s="1"/>
  <c r="AJ85" i="5"/>
  <c r="AK85" i="5" s="1"/>
  <c r="AI85" i="5"/>
  <c r="AH85" i="5"/>
  <c r="AE85" i="5"/>
  <c r="Z85" i="5"/>
  <c r="W85" i="5"/>
  <c r="B85" i="5"/>
  <c r="BX84" i="5"/>
  <c r="BW84" i="5"/>
  <c r="BJ84" i="5"/>
  <c r="BI84" i="5"/>
  <c r="BH84" i="5"/>
  <c r="BG84" i="5"/>
  <c r="BF84" i="5"/>
  <c r="BA84" i="5"/>
  <c r="AZ84" i="5"/>
  <c r="AY84" i="5"/>
  <c r="AX84" i="5"/>
  <c r="AW84" i="5"/>
  <c r="AV84" i="5"/>
  <c r="AU84" i="5"/>
  <c r="AT84" i="5"/>
  <c r="AS84" i="5"/>
  <c r="AR84" i="5"/>
  <c r="AO84" i="5"/>
  <c r="AP84" i="5" s="1"/>
  <c r="AL84" i="5"/>
  <c r="AN84" i="5" s="1"/>
  <c r="AJ84" i="5"/>
  <c r="AK84" i="5" s="1"/>
  <c r="AI84" i="5"/>
  <c r="AH84" i="5"/>
  <c r="AE84" i="5"/>
  <c r="Z84" i="5"/>
  <c r="W84" i="5"/>
  <c r="B84" i="5"/>
  <c r="BX83" i="5"/>
  <c r="BW83" i="5"/>
  <c r="BJ83" i="5"/>
  <c r="BI83" i="5"/>
  <c r="BH83" i="5"/>
  <c r="BG83" i="5"/>
  <c r="BF83" i="5"/>
  <c r="BA83" i="5"/>
  <c r="AZ83" i="5"/>
  <c r="AY83" i="5"/>
  <c r="AX83" i="5"/>
  <c r="AW83" i="5"/>
  <c r="AV83" i="5"/>
  <c r="AU83" i="5"/>
  <c r="AT83" i="5"/>
  <c r="AS83" i="5"/>
  <c r="AR83" i="5"/>
  <c r="AO83" i="5"/>
  <c r="AP83" i="5" s="1"/>
  <c r="AL83" i="5"/>
  <c r="AN83" i="5" s="1"/>
  <c r="AJ83" i="5"/>
  <c r="AK83" i="5" s="1"/>
  <c r="AI83" i="5"/>
  <c r="AH83" i="5"/>
  <c r="AE83" i="5"/>
  <c r="Z83" i="5"/>
  <c r="W83" i="5"/>
  <c r="B83" i="5"/>
  <c r="BX82" i="5"/>
  <c r="BW82" i="5"/>
  <c r="BJ82" i="5"/>
  <c r="BI82" i="5"/>
  <c r="BH82" i="5"/>
  <c r="BG82" i="5"/>
  <c r="BF82" i="5"/>
  <c r="BA82" i="5"/>
  <c r="AZ82" i="5"/>
  <c r="AY82" i="5"/>
  <c r="AX82" i="5"/>
  <c r="AW82" i="5"/>
  <c r="AV82" i="5"/>
  <c r="AU82" i="5"/>
  <c r="AT82" i="5"/>
  <c r="AS82" i="5"/>
  <c r="AR82" i="5"/>
  <c r="AO82" i="5"/>
  <c r="AP82" i="5" s="1"/>
  <c r="AL82" i="5"/>
  <c r="AN82" i="5" s="1"/>
  <c r="AJ82" i="5"/>
  <c r="AK82" i="5" s="1"/>
  <c r="AI82" i="5"/>
  <c r="AH82" i="5"/>
  <c r="AE82" i="5"/>
  <c r="Z82" i="5"/>
  <c r="W82" i="5"/>
  <c r="B82" i="5"/>
  <c r="BJ81" i="5"/>
  <c r="BI81" i="5"/>
  <c r="BH81" i="5"/>
  <c r="BG81" i="5"/>
  <c r="BF81" i="5"/>
  <c r="BA81" i="5"/>
  <c r="AZ81" i="5"/>
  <c r="AY81" i="5"/>
  <c r="AX81" i="5"/>
  <c r="AW81" i="5"/>
  <c r="AV81" i="5"/>
  <c r="AU81" i="5"/>
  <c r="AT81" i="5"/>
  <c r="AS81" i="5"/>
  <c r="AR81" i="5"/>
  <c r="AI81" i="5"/>
  <c r="AH81" i="5"/>
  <c r="AM81" i="5" s="1"/>
  <c r="B81" i="5"/>
  <c r="BX80" i="5"/>
  <c r="BW80" i="5"/>
  <c r="BJ80" i="5"/>
  <c r="BI80" i="5"/>
  <c r="BH80" i="5"/>
  <c r="BG80" i="5"/>
  <c r="BF80" i="5"/>
  <c r="BA80" i="5"/>
  <c r="AZ80" i="5"/>
  <c r="AY80" i="5"/>
  <c r="AX80" i="5"/>
  <c r="AW80" i="5"/>
  <c r="AV80" i="5"/>
  <c r="AU80" i="5"/>
  <c r="AT80" i="5"/>
  <c r="AS80" i="5"/>
  <c r="AR80" i="5"/>
  <c r="AO80" i="5"/>
  <c r="AP80" i="5" s="1"/>
  <c r="AL80" i="5"/>
  <c r="AN80" i="5" s="1"/>
  <c r="AJ80" i="5"/>
  <c r="AK80" i="5" s="1"/>
  <c r="AI80" i="5"/>
  <c r="AH80" i="5"/>
  <c r="AE80" i="5"/>
  <c r="Z80" i="5"/>
  <c r="W80" i="5"/>
  <c r="B80" i="5"/>
  <c r="BX79" i="5"/>
  <c r="BW79" i="5"/>
  <c r="BJ79" i="5"/>
  <c r="BI79" i="5"/>
  <c r="BH79" i="5"/>
  <c r="BG79" i="5"/>
  <c r="BF79" i="5"/>
  <c r="BA79" i="5"/>
  <c r="AZ79" i="5"/>
  <c r="AY79" i="5"/>
  <c r="AX79" i="5"/>
  <c r="AW79" i="5"/>
  <c r="AV79" i="5"/>
  <c r="AU79" i="5"/>
  <c r="AT79" i="5"/>
  <c r="AS79" i="5"/>
  <c r="AR79" i="5"/>
  <c r="AO79" i="5"/>
  <c r="AP79" i="5" s="1"/>
  <c r="AL79" i="5"/>
  <c r="AN79" i="5" s="1"/>
  <c r="AJ79" i="5"/>
  <c r="AK79" i="5" s="1"/>
  <c r="AI79" i="5"/>
  <c r="AH79" i="5"/>
  <c r="AE79" i="5"/>
  <c r="Z79" i="5"/>
  <c r="W79" i="5"/>
  <c r="B79" i="5"/>
  <c r="BX78" i="5"/>
  <c r="BW78" i="5"/>
  <c r="BJ78" i="5"/>
  <c r="BI78" i="5"/>
  <c r="BH78" i="5"/>
  <c r="BG78" i="5"/>
  <c r="BF78" i="5"/>
  <c r="BA78" i="5"/>
  <c r="AZ78" i="5"/>
  <c r="AY78" i="5"/>
  <c r="AX78" i="5"/>
  <c r="AW78" i="5"/>
  <c r="AV78" i="5"/>
  <c r="AU78" i="5"/>
  <c r="AT78" i="5"/>
  <c r="AS78" i="5"/>
  <c r="AR78" i="5"/>
  <c r="AI78" i="5"/>
  <c r="AH78" i="5"/>
  <c r="AM78" i="5" s="1"/>
  <c r="B78" i="5"/>
  <c r="BX77" i="5"/>
  <c r="BW77" i="5"/>
  <c r="BJ77" i="5"/>
  <c r="BI77" i="5"/>
  <c r="BH77" i="5"/>
  <c r="BG77" i="5"/>
  <c r="BF77" i="5"/>
  <c r="BA77" i="5"/>
  <c r="AZ77" i="5"/>
  <c r="AY77" i="5"/>
  <c r="AX77" i="5"/>
  <c r="AW77" i="5"/>
  <c r="AV77" i="5"/>
  <c r="AU77" i="5"/>
  <c r="AT77" i="5"/>
  <c r="AS77" i="5"/>
  <c r="AR77" i="5"/>
  <c r="AO77" i="5"/>
  <c r="AP77" i="5" s="1"/>
  <c r="AL77" i="5"/>
  <c r="AN77" i="5" s="1"/>
  <c r="AJ77" i="5"/>
  <c r="AK77" i="5" s="1"/>
  <c r="AI77" i="5"/>
  <c r="AH77" i="5"/>
  <c r="AE77" i="5"/>
  <c r="Z77" i="5"/>
  <c r="W77" i="5"/>
  <c r="B77" i="5"/>
  <c r="BX76" i="5"/>
  <c r="BW76" i="5"/>
  <c r="BJ76" i="5"/>
  <c r="BI76" i="5"/>
  <c r="BH76" i="5"/>
  <c r="BG76" i="5"/>
  <c r="BF76" i="5"/>
  <c r="BA76" i="5"/>
  <c r="AZ76" i="5"/>
  <c r="AY76" i="5"/>
  <c r="AX76" i="5"/>
  <c r="AW76" i="5"/>
  <c r="AV76" i="5"/>
  <c r="AU76" i="5"/>
  <c r="AT76" i="5"/>
  <c r="AS76" i="5"/>
  <c r="AR76" i="5"/>
  <c r="AO76" i="5"/>
  <c r="AP76" i="5" s="1"/>
  <c r="AL76" i="5"/>
  <c r="AN76" i="5" s="1"/>
  <c r="AJ76" i="5"/>
  <c r="AK76" i="5" s="1"/>
  <c r="AI76" i="5"/>
  <c r="AH76" i="5"/>
  <c r="AE76" i="5"/>
  <c r="Z76" i="5"/>
  <c r="W76" i="5"/>
  <c r="B76" i="5"/>
  <c r="BJ75" i="5"/>
  <c r="BI75" i="5"/>
  <c r="BH75" i="5"/>
  <c r="BG75" i="5"/>
  <c r="BF75" i="5"/>
  <c r="BA75" i="5"/>
  <c r="AZ75" i="5"/>
  <c r="AY75" i="5"/>
  <c r="AX75" i="5"/>
  <c r="AW75" i="5"/>
  <c r="AV75" i="5"/>
  <c r="AU75" i="5"/>
  <c r="AT75" i="5"/>
  <c r="AS75" i="5"/>
  <c r="AR75" i="5"/>
  <c r="AI75" i="5"/>
  <c r="AH75" i="5"/>
  <c r="AM75" i="5" s="1"/>
  <c r="B75" i="5"/>
  <c r="BX74" i="5"/>
  <c r="BW74" i="5"/>
  <c r="BJ74" i="5"/>
  <c r="BI74" i="5"/>
  <c r="BH74" i="5"/>
  <c r="BG74" i="5"/>
  <c r="BF74" i="5"/>
  <c r="BA74" i="5"/>
  <c r="AZ74" i="5"/>
  <c r="AY74" i="5"/>
  <c r="AX74" i="5"/>
  <c r="AW74" i="5"/>
  <c r="AV74" i="5"/>
  <c r="AU74" i="5"/>
  <c r="AT74" i="5"/>
  <c r="AS74" i="5"/>
  <c r="AR74" i="5"/>
  <c r="AO74" i="5"/>
  <c r="AP74" i="5" s="1"/>
  <c r="AL74" i="5"/>
  <c r="AN74" i="5" s="1"/>
  <c r="AJ74" i="5"/>
  <c r="AK74" i="5" s="1"/>
  <c r="AI74" i="5"/>
  <c r="AH74" i="5"/>
  <c r="AE74" i="5"/>
  <c r="Z74" i="5"/>
  <c r="B74" i="5"/>
  <c r="BX73" i="5"/>
  <c r="BW73" i="5"/>
  <c r="BJ73" i="5"/>
  <c r="BH73" i="5"/>
  <c r="BG73" i="5"/>
  <c r="BF73" i="5"/>
  <c r="BA73" i="5"/>
  <c r="AZ73" i="5"/>
  <c r="AY73" i="5"/>
  <c r="AX73" i="5"/>
  <c r="AW73" i="5"/>
  <c r="AS73" i="5"/>
  <c r="AR73" i="5"/>
  <c r="AO73" i="5"/>
  <c r="AP73" i="5" s="1"/>
  <c r="AJ73" i="5"/>
  <c r="AK73" i="5" s="1"/>
  <c r="AI73" i="5"/>
  <c r="AH73" i="5"/>
  <c r="AE73" i="5"/>
  <c r="AB73" i="5"/>
  <c r="AB8" i="5" s="1"/>
  <c r="AA73" i="5"/>
  <c r="AV73" i="5" s="1"/>
  <c r="Z73" i="5"/>
  <c r="W73" i="5"/>
  <c r="B73" i="5"/>
  <c r="BX72" i="5"/>
  <c r="BW72" i="5"/>
  <c r="BJ72" i="5"/>
  <c r="BI72" i="5"/>
  <c r="BH72" i="5"/>
  <c r="BG72" i="5"/>
  <c r="BF72" i="5"/>
  <c r="BA72" i="5"/>
  <c r="AZ72" i="5"/>
  <c r="AY72" i="5"/>
  <c r="AX72" i="5"/>
  <c r="AW72" i="5"/>
  <c r="AV72" i="5"/>
  <c r="AU72" i="5"/>
  <c r="AT72" i="5"/>
  <c r="AS72" i="5"/>
  <c r="AR72" i="5"/>
  <c r="AO72" i="5"/>
  <c r="AP72" i="5" s="1"/>
  <c r="AL72" i="5"/>
  <c r="AN72" i="5" s="1"/>
  <c r="AJ72" i="5"/>
  <c r="AK72" i="5" s="1"/>
  <c r="AI72" i="5"/>
  <c r="AH72" i="5"/>
  <c r="AE72" i="5"/>
  <c r="Z72" i="5"/>
  <c r="W72" i="5"/>
  <c r="B72" i="5"/>
  <c r="BX71" i="5"/>
  <c r="BI71" i="5"/>
  <c r="BH71" i="5"/>
  <c r="BG71" i="5"/>
  <c r="BF71" i="5"/>
  <c r="BA71" i="5"/>
  <c r="AZ71" i="5"/>
  <c r="AY71" i="5"/>
  <c r="AX71" i="5"/>
  <c r="AW71" i="5"/>
  <c r="AT71" i="5"/>
  <c r="AS71" i="5"/>
  <c r="AR71" i="5"/>
  <c r="AO71" i="5"/>
  <c r="AP71" i="5" s="1"/>
  <c r="AL71" i="5"/>
  <c r="AN71" i="5" s="1"/>
  <c r="AJ71" i="5"/>
  <c r="AK71" i="5" s="1"/>
  <c r="AI71" i="5"/>
  <c r="AH71" i="5"/>
  <c r="AC71" i="5"/>
  <c r="BW71" i="5" s="1"/>
  <c r="Z71" i="5"/>
  <c r="W71" i="5"/>
  <c r="B71" i="5"/>
  <c r="BX70" i="5"/>
  <c r="BW70" i="5"/>
  <c r="BJ70" i="5"/>
  <c r="BI70" i="5"/>
  <c r="BH70" i="5"/>
  <c r="BG70" i="5"/>
  <c r="BF70" i="5"/>
  <c r="BA70" i="5"/>
  <c r="AZ70" i="5"/>
  <c r="AY70" i="5"/>
  <c r="AX70" i="5"/>
  <c r="AW70" i="5"/>
  <c r="AV70" i="5"/>
  <c r="AU70" i="5"/>
  <c r="AT70" i="5"/>
  <c r="AS70" i="5"/>
  <c r="AR70" i="5"/>
  <c r="AO70" i="5"/>
  <c r="AP70" i="5" s="1"/>
  <c r="AL70" i="5"/>
  <c r="AN70" i="5" s="1"/>
  <c r="AJ70" i="5"/>
  <c r="AK70" i="5" s="1"/>
  <c r="AI70" i="5"/>
  <c r="AH70" i="5"/>
  <c r="AE70" i="5"/>
  <c r="Z70" i="5"/>
  <c r="W70" i="5"/>
  <c r="B70" i="5"/>
  <c r="BX69" i="5"/>
  <c r="BW69" i="5"/>
  <c r="BJ69" i="5"/>
  <c r="BI69" i="5"/>
  <c r="BH69" i="5"/>
  <c r="BG69" i="5"/>
  <c r="BF69" i="5"/>
  <c r="BA69" i="5"/>
  <c r="AZ69" i="5"/>
  <c r="AY69" i="5"/>
  <c r="AX69" i="5"/>
  <c r="AW69" i="5"/>
  <c r="AV69" i="5"/>
  <c r="AU69" i="5"/>
  <c r="AT69" i="5"/>
  <c r="AS69" i="5"/>
  <c r="AR69" i="5"/>
  <c r="AO69" i="5"/>
  <c r="AP69" i="5" s="1"/>
  <c r="AL69" i="5"/>
  <c r="AN69" i="5" s="1"/>
  <c r="AJ69" i="5"/>
  <c r="AK69" i="5" s="1"/>
  <c r="AI69" i="5"/>
  <c r="AH69" i="5"/>
  <c r="AE69" i="5"/>
  <c r="Z69" i="5"/>
  <c r="W69" i="5"/>
  <c r="B69" i="5"/>
  <c r="BX68" i="5"/>
  <c r="BW68" i="5"/>
  <c r="BJ68" i="5"/>
  <c r="BI68" i="5"/>
  <c r="BH68" i="5"/>
  <c r="BG68" i="5"/>
  <c r="BF68" i="5"/>
  <c r="BA68" i="5"/>
  <c r="AZ68" i="5"/>
  <c r="AY68" i="5"/>
  <c r="AX68" i="5"/>
  <c r="AW68" i="5"/>
  <c r="AV68" i="5"/>
  <c r="AU68" i="5"/>
  <c r="AT68" i="5"/>
  <c r="AS68" i="5"/>
  <c r="AR68" i="5"/>
  <c r="AO68" i="5"/>
  <c r="AP68" i="5" s="1"/>
  <c r="AL68" i="5"/>
  <c r="AN68" i="5" s="1"/>
  <c r="AJ68" i="5"/>
  <c r="AK68" i="5" s="1"/>
  <c r="AI68" i="5"/>
  <c r="AH68" i="5"/>
  <c r="AE68" i="5"/>
  <c r="Z68" i="5"/>
  <c r="W68" i="5"/>
  <c r="B68" i="5"/>
  <c r="BX67" i="5"/>
  <c r="BW67" i="5"/>
  <c r="BJ67" i="5"/>
  <c r="BI67" i="5"/>
  <c r="BH67" i="5"/>
  <c r="BG67" i="5"/>
  <c r="BF67" i="5"/>
  <c r="BA67" i="5"/>
  <c r="AZ67" i="5"/>
  <c r="AY67" i="5"/>
  <c r="AX67" i="5"/>
  <c r="AW67" i="5"/>
  <c r="AV67" i="5"/>
  <c r="AU67" i="5"/>
  <c r="AT67" i="5"/>
  <c r="AS67" i="5"/>
  <c r="AR67" i="5"/>
  <c r="AO67" i="5"/>
  <c r="AP67" i="5" s="1"/>
  <c r="AL67" i="5"/>
  <c r="AN67" i="5" s="1"/>
  <c r="AJ67" i="5"/>
  <c r="AK67" i="5" s="1"/>
  <c r="AI67" i="5"/>
  <c r="AH67" i="5"/>
  <c r="AE67" i="5"/>
  <c r="Z67" i="5"/>
  <c r="W67" i="5"/>
  <c r="B67" i="5"/>
  <c r="BX66" i="5"/>
  <c r="BI66" i="5"/>
  <c r="BH66" i="5"/>
  <c r="BG66" i="5"/>
  <c r="BF66" i="5"/>
  <c r="BA66" i="5"/>
  <c r="AZ66" i="5"/>
  <c r="AY66" i="5"/>
  <c r="AX66" i="5"/>
  <c r="AW66" i="5"/>
  <c r="AT66" i="5"/>
  <c r="AS66" i="5"/>
  <c r="AR66" i="5"/>
  <c r="AO66" i="5"/>
  <c r="AP66" i="5" s="1"/>
  <c r="AL66" i="5"/>
  <c r="AN66" i="5" s="1"/>
  <c r="AJ66" i="5"/>
  <c r="AK66" i="5" s="1"/>
  <c r="AI66" i="5"/>
  <c r="AH66" i="5"/>
  <c r="AC66" i="5"/>
  <c r="BW66" i="5" s="1"/>
  <c r="Z66" i="5"/>
  <c r="W66" i="5"/>
  <c r="B66" i="5"/>
  <c r="BX65" i="5"/>
  <c r="BW65" i="5"/>
  <c r="BJ65" i="5"/>
  <c r="BI65" i="5"/>
  <c r="BH65" i="5"/>
  <c r="BG65" i="5"/>
  <c r="BF65" i="5"/>
  <c r="AZ65" i="5"/>
  <c r="AY65" i="5"/>
  <c r="AX65" i="5"/>
  <c r="AW65" i="5"/>
  <c r="AV65" i="5"/>
  <c r="AU65" i="5"/>
  <c r="AT65" i="5"/>
  <c r="AR65" i="5"/>
  <c r="AO65" i="5"/>
  <c r="AP65" i="5" s="1"/>
  <c r="AL65" i="5"/>
  <c r="AN65" i="5" s="1"/>
  <c r="AJ65" i="5"/>
  <c r="AK65" i="5" s="1"/>
  <c r="AH65" i="5"/>
  <c r="BP65" i="5"/>
  <c r="Z65" i="5"/>
  <c r="W65" i="5"/>
  <c r="B65" i="5"/>
  <c r="BI64" i="5"/>
  <c r="BH64" i="5"/>
  <c r="BG64" i="5"/>
  <c r="BF64" i="5"/>
  <c r="BA64" i="5"/>
  <c r="AZ64" i="5"/>
  <c r="AY64" i="5"/>
  <c r="AX64" i="5"/>
  <c r="AW64" i="5"/>
  <c r="AT64" i="5"/>
  <c r="AS64" i="5"/>
  <c r="AR64" i="5"/>
  <c r="AI64" i="5"/>
  <c r="AH64" i="5"/>
  <c r="AM64" i="5" s="1"/>
  <c r="AC64" i="5"/>
  <c r="BJ64" i="5" s="1"/>
  <c r="B64" i="5"/>
  <c r="BX63" i="5"/>
  <c r="BW63" i="5"/>
  <c r="BJ63" i="5"/>
  <c r="BI63" i="5"/>
  <c r="BH63" i="5"/>
  <c r="BG63" i="5"/>
  <c r="BF63" i="5"/>
  <c r="BA63" i="5"/>
  <c r="AZ63" i="5"/>
  <c r="AY63" i="5"/>
  <c r="AX63" i="5"/>
  <c r="AW63" i="5"/>
  <c r="AV63" i="5"/>
  <c r="AU63" i="5"/>
  <c r="AT63" i="5"/>
  <c r="AS63" i="5"/>
  <c r="AR63" i="5"/>
  <c r="AO63" i="5"/>
  <c r="AP63" i="5" s="1"/>
  <c r="AL63" i="5"/>
  <c r="AN63" i="5" s="1"/>
  <c r="AJ63" i="5"/>
  <c r="AK63" i="5" s="1"/>
  <c r="AI63" i="5"/>
  <c r="AH63" i="5"/>
  <c r="AE63" i="5"/>
  <c r="Z63" i="5"/>
  <c r="W63" i="5"/>
  <c r="B63" i="5"/>
  <c r="BX62" i="5"/>
  <c r="BW62" i="5"/>
  <c r="BJ62" i="5"/>
  <c r="BI62" i="5"/>
  <c r="BH62" i="5"/>
  <c r="BG62" i="5"/>
  <c r="BF62" i="5"/>
  <c r="BA62" i="5"/>
  <c r="AZ62" i="5"/>
  <c r="AY62" i="5"/>
  <c r="AX62" i="5"/>
  <c r="AW62" i="5"/>
  <c r="AV62" i="5"/>
  <c r="AU62" i="5"/>
  <c r="AT62" i="5"/>
  <c r="AS62" i="5"/>
  <c r="AR62" i="5"/>
  <c r="AO62" i="5"/>
  <c r="AP62" i="5" s="1"/>
  <c r="AL62" i="5"/>
  <c r="AN62" i="5" s="1"/>
  <c r="AJ62" i="5"/>
  <c r="AK62" i="5" s="1"/>
  <c r="AI62" i="5"/>
  <c r="AH62" i="5"/>
  <c r="AE62" i="5"/>
  <c r="Z62" i="5"/>
  <c r="W62" i="5"/>
  <c r="B62" i="5"/>
  <c r="BJ61" i="5"/>
  <c r="BI61" i="5"/>
  <c r="BH61" i="5"/>
  <c r="BG61" i="5"/>
  <c r="BF61" i="5"/>
  <c r="BA61" i="5"/>
  <c r="AZ61" i="5"/>
  <c r="AY61" i="5"/>
  <c r="AX61" i="5"/>
  <c r="AW61" i="5"/>
  <c r="AV61" i="5"/>
  <c r="AU61" i="5"/>
  <c r="AT61" i="5"/>
  <c r="AS61" i="5"/>
  <c r="AR61" i="5"/>
  <c r="AI61" i="5"/>
  <c r="AH61" i="5"/>
  <c r="AM61" i="5" s="1"/>
  <c r="B61" i="5"/>
  <c r="BX60" i="5"/>
  <c r="BI60" i="5"/>
  <c r="BH60" i="5"/>
  <c r="BG60" i="5"/>
  <c r="BF60" i="5"/>
  <c r="BA60" i="5"/>
  <c r="AZ60" i="5"/>
  <c r="AY60" i="5"/>
  <c r="AX60" i="5"/>
  <c r="AW60" i="5"/>
  <c r="AT60" i="5"/>
  <c r="AS60" i="5"/>
  <c r="AR60" i="5"/>
  <c r="AO60" i="5"/>
  <c r="AP60" i="5" s="1"/>
  <c r="AL60" i="5"/>
  <c r="AN60" i="5" s="1"/>
  <c r="AJ60" i="5"/>
  <c r="AK60" i="5" s="1"/>
  <c r="AI60" i="5"/>
  <c r="AH60" i="5"/>
  <c r="AC60" i="5"/>
  <c r="Z60" i="5"/>
  <c r="W60" i="5"/>
  <c r="B60" i="5"/>
  <c r="BX59" i="5"/>
  <c r="BI59" i="5"/>
  <c r="BH59" i="5"/>
  <c r="BG59" i="5"/>
  <c r="BF59" i="5"/>
  <c r="BA59" i="5"/>
  <c r="AZ59" i="5"/>
  <c r="AY59" i="5"/>
  <c r="AX59" i="5"/>
  <c r="AW59" i="5"/>
  <c r="AT59" i="5"/>
  <c r="AS59" i="5"/>
  <c r="AR59" i="5"/>
  <c r="AO59" i="5"/>
  <c r="AP59" i="5" s="1"/>
  <c r="AL59" i="5"/>
  <c r="AN59" i="5" s="1"/>
  <c r="AJ59" i="5"/>
  <c r="AK59" i="5" s="1"/>
  <c r="AI59" i="5"/>
  <c r="AH59" i="5"/>
  <c r="AC59" i="5"/>
  <c r="BJ59" i="5" s="1"/>
  <c r="Z59" i="5"/>
  <c r="W59" i="5"/>
  <c r="B59" i="5"/>
  <c r="BX58" i="5"/>
  <c r="BW58" i="5"/>
  <c r="BJ58" i="5"/>
  <c r="BI58" i="5"/>
  <c r="BH58" i="5"/>
  <c r="BG58" i="5"/>
  <c r="BF58" i="5"/>
  <c r="BA58" i="5"/>
  <c r="AZ58" i="5"/>
  <c r="AY58" i="5"/>
  <c r="AX58" i="5"/>
  <c r="AW58" i="5"/>
  <c r="AV58" i="5"/>
  <c r="AU58" i="5"/>
  <c r="AT58" i="5"/>
  <c r="AS58" i="5"/>
  <c r="AR58" i="5"/>
  <c r="AI58" i="5"/>
  <c r="AH58" i="5"/>
  <c r="AM58" i="5" s="1"/>
  <c r="B58" i="5"/>
  <c r="BX57" i="5"/>
  <c r="BW57" i="5"/>
  <c r="BJ57" i="5"/>
  <c r="BI57" i="5"/>
  <c r="BH57" i="5"/>
  <c r="BG57" i="5"/>
  <c r="BF57" i="5"/>
  <c r="BA57" i="5"/>
  <c r="AZ57" i="5"/>
  <c r="AY57" i="5"/>
  <c r="AX57" i="5"/>
  <c r="AW57" i="5"/>
  <c r="AV57" i="5"/>
  <c r="AU57" i="5"/>
  <c r="AT57" i="5"/>
  <c r="AS57" i="5"/>
  <c r="AR57" i="5"/>
  <c r="AO57" i="5"/>
  <c r="AP57" i="5" s="1"/>
  <c r="AL57" i="5"/>
  <c r="AN57" i="5" s="1"/>
  <c r="AJ57" i="5"/>
  <c r="AK57" i="5" s="1"/>
  <c r="AI57" i="5"/>
  <c r="AH57" i="5"/>
  <c r="AE57" i="5"/>
  <c r="Z57" i="5"/>
  <c r="W57" i="5"/>
  <c r="B57" i="5"/>
  <c r="BX56" i="5"/>
  <c r="BW56" i="5"/>
  <c r="BJ56" i="5"/>
  <c r="BI56" i="5"/>
  <c r="BH56" i="5"/>
  <c r="BG56" i="5"/>
  <c r="BF56" i="5"/>
  <c r="BA56" i="5"/>
  <c r="AZ56" i="5"/>
  <c r="AY56" i="5"/>
  <c r="AX56" i="5"/>
  <c r="AW56" i="5"/>
  <c r="AV56" i="5"/>
  <c r="AU56" i="5"/>
  <c r="AT56" i="5"/>
  <c r="AS56" i="5"/>
  <c r="AR56" i="5"/>
  <c r="AO56" i="5"/>
  <c r="AP56" i="5" s="1"/>
  <c r="AL56" i="5"/>
  <c r="AN56" i="5" s="1"/>
  <c r="AJ56" i="5"/>
  <c r="AK56" i="5" s="1"/>
  <c r="AI56" i="5"/>
  <c r="AH56" i="5"/>
  <c r="AE56" i="5"/>
  <c r="Z56" i="5"/>
  <c r="W56" i="5"/>
  <c r="B56" i="5"/>
  <c r="BX55" i="5"/>
  <c r="BW55" i="5"/>
  <c r="BJ55" i="5"/>
  <c r="BI55" i="5"/>
  <c r="BH55" i="5"/>
  <c r="BG55" i="5"/>
  <c r="BF55" i="5"/>
  <c r="BA55" i="5"/>
  <c r="AZ55" i="5"/>
  <c r="AY55" i="5"/>
  <c r="AX55" i="5"/>
  <c r="AW55" i="5"/>
  <c r="AV55" i="5"/>
  <c r="AU55" i="5"/>
  <c r="AT55" i="5"/>
  <c r="AS55" i="5"/>
  <c r="AR55" i="5"/>
  <c r="AO55" i="5"/>
  <c r="AP55" i="5" s="1"/>
  <c r="AL55" i="5"/>
  <c r="AN55" i="5" s="1"/>
  <c r="AJ55" i="5"/>
  <c r="AK55" i="5" s="1"/>
  <c r="AI55" i="5"/>
  <c r="AH55" i="5"/>
  <c r="AE55" i="5"/>
  <c r="Z55" i="5"/>
  <c r="W55" i="5"/>
  <c r="B55" i="5"/>
  <c r="BX54" i="5"/>
  <c r="BI54" i="5"/>
  <c r="BH54" i="5"/>
  <c r="BG54" i="5"/>
  <c r="BF54" i="5"/>
  <c r="BA54" i="5"/>
  <c r="AZ54" i="5"/>
  <c r="AY54" i="5"/>
  <c r="AX54" i="5"/>
  <c r="AW54" i="5"/>
  <c r="AT54" i="5"/>
  <c r="AS54" i="5"/>
  <c r="AR54" i="5"/>
  <c r="AO54" i="5"/>
  <c r="AP54" i="5" s="1"/>
  <c r="AL54" i="5"/>
  <c r="AN54" i="5" s="1"/>
  <c r="AJ54" i="5"/>
  <c r="AK54" i="5" s="1"/>
  <c r="AI54" i="5"/>
  <c r="AH54" i="5"/>
  <c r="BJ54" i="5"/>
  <c r="Z54" i="5"/>
  <c r="W54" i="5"/>
  <c r="B54" i="5"/>
  <c r="BX53" i="5"/>
  <c r="BI53" i="5"/>
  <c r="BH53" i="5"/>
  <c r="BG53" i="5"/>
  <c r="BF53" i="5"/>
  <c r="BA53" i="5"/>
  <c r="AZ53" i="5"/>
  <c r="AY53" i="5"/>
  <c r="AX53" i="5"/>
  <c r="AW53" i="5"/>
  <c r="AT53" i="5"/>
  <c r="AS53" i="5"/>
  <c r="AR53" i="5"/>
  <c r="AO53" i="5"/>
  <c r="AP53" i="5" s="1"/>
  <c r="AL53" i="5"/>
  <c r="AN53" i="5" s="1"/>
  <c r="AJ53" i="5"/>
  <c r="AK53" i="5" s="1"/>
  <c r="AI53" i="5"/>
  <c r="AH53" i="5"/>
  <c r="BW53" i="5"/>
  <c r="Z53" i="5"/>
  <c r="W53" i="5"/>
  <c r="B53" i="5"/>
  <c r="BX52" i="5"/>
  <c r="BW52" i="5"/>
  <c r="BJ52" i="5"/>
  <c r="BI52" i="5"/>
  <c r="BH52" i="5"/>
  <c r="BG52" i="5"/>
  <c r="BF52" i="5"/>
  <c r="BA52" i="5"/>
  <c r="AZ52" i="5"/>
  <c r="AY52" i="5"/>
  <c r="AX52" i="5"/>
  <c r="AW52" i="5"/>
  <c r="AV52" i="5"/>
  <c r="AU52" i="5"/>
  <c r="AT52" i="5"/>
  <c r="AS52" i="5"/>
  <c r="AR52" i="5"/>
  <c r="AO52" i="5"/>
  <c r="AP52" i="5" s="1"/>
  <c r="AL52" i="5"/>
  <c r="AJ52" i="5"/>
  <c r="AK52" i="5" s="1"/>
  <c r="AI52" i="5"/>
  <c r="AH52" i="5"/>
  <c r="AE52" i="5"/>
  <c r="Z52" i="5"/>
  <c r="W52" i="5"/>
  <c r="B52" i="5"/>
  <c r="BX51" i="5"/>
  <c r="BW51" i="5"/>
  <c r="BJ51" i="5"/>
  <c r="BI51" i="5"/>
  <c r="BH51" i="5"/>
  <c r="BG51" i="5"/>
  <c r="BF51" i="5"/>
  <c r="AZ51" i="5"/>
  <c r="AY51" i="5"/>
  <c r="AX51" i="5"/>
  <c r="AW51" i="5"/>
  <c r="AV51" i="5"/>
  <c r="AU51" i="5"/>
  <c r="AT51" i="5"/>
  <c r="AR51" i="5"/>
  <c r="AO51" i="5"/>
  <c r="AP51" i="5" s="1"/>
  <c r="AL51" i="5"/>
  <c r="AN51" i="5" s="1"/>
  <c r="AJ51" i="5"/>
  <c r="AK51" i="5" s="1"/>
  <c r="AH51" i="5"/>
  <c r="BP51" i="5"/>
  <c r="Z51" i="5"/>
  <c r="W51" i="5"/>
  <c r="B51" i="5"/>
  <c r="BX50" i="5"/>
  <c r="BW50" i="5"/>
  <c r="BJ50" i="5"/>
  <c r="BI50" i="5"/>
  <c r="BH50" i="5"/>
  <c r="BG50" i="5"/>
  <c r="BF50" i="5"/>
  <c r="BA50" i="5"/>
  <c r="AZ50" i="5"/>
  <c r="AY50" i="5"/>
  <c r="AX50" i="5"/>
  <c r="AW50" i="5"/>
  <c r="AV50" i="5"/>
  <c r="AU50" i="5"/>
  <c r="AT50" i="5"/>
  <c r="AS50" i="5"/>
  <c r="AR50" i="5"/>
  <c r="AO50" i="5"/>
  <c r="AP50" i="5" s="1"/>
  <c r="AL50" i="5"/>
  <c r="AN50" i="5" s="1"/>
  <c r="AJ50" i="5"/>
  <c r="AK50" i="5" s="1"/>
  <c r="AI50" i="5"/>
  <c r="AH50" i="5"/>
  <c r="AE50" i="5"/>
  <c r="Z50" i="5"/>
  <c r="W50" i="5"/>
  <c r="B50" i="5"/>
  <c r="BX49" i="5"/>
  <c r="BW49" i="5"/>
  <c r="BJ49" i="5"/>
  <c r="BI49" i="5"/>
  <c r="BH49" i="5"/>
  <c r="BG49" i="5"/>
  <c r="BF49" i="5"/>
  <c r="BA49" i="5"/>
  <c r="AZ49" i="5"/>
  <c r="AY49" i="5"/>
  <c r="AX49" i="5"/>
  <c r="AW49" i="5"/>
  <c r="AV49" i="5"/>
  <c r="AU49" i="5"/>
  <c r="AT49" i="5"/>
  <c r="AS49" i="5"/>
  <c r="AR49" i="5"/>
  <c r="AI49" i="5"/>
  <c r="AH49" i="5"/>
  <c r="B49" i="5"/>
  <c r="BX48" i="5"/>
  <c r="BW48" i="5"/>
  <c r="BJ48" i="5"/>
  <c r="BI48" i="5"/>
  <c r="BH48" i="5"/>
  <c r="BG48" i="5"/>
  <c r="BF48" i="5"/>
  <c r="AZ48" i="5"/>
  <c r="AY48" i="5"/>
  <c r="AX48" i="5"/>
  <c r="AW48" i="5"/>
  <c r="AV48" i="5"/>
  <c r="AU48" i="5"/>
  <c r="AT48" i="5"/>
  <c r="AR48" i="5"/>
  <c r="AO48" i="5"/>
  <c r="AP48" i="5" s="1"/>
  <c r="AL48" i="5"/>
  <c r="AN48" i="5" s="1"/>
  <c r="AJ48" i="5"/>
  <c r="AK48" i="5" s="1"/>
  <c r="AH48" i="5"/>
  <c r="BP48" i="5"/>
  <c r="Z48" i="5"/>
  <c r="W48" i="5"/>
  <c r="B48" i="5"/>
  <c r="BX47" i="5"/>
  <c r="BI47" i="5"/>
  <c r="BH47" i="5"/>
  <c r="BG47" i="5"/>
  <c r="BF47" i="5"/>
  <c r="BA47" i="5"/>
  <c r="AZ47" i="5"/>
  <c r="AY47" i="5"/>
  <c r="AX47" i="5"/>
  <c r="AW47" i="5"/>
  <c r="AT47" i="5"/>
  <c r="AS47" i="5"/>
  <c r="AR47" i="5"/>
  <c r="AO47" i="5"/>
  <c r="AP47" i="5" s="1"/>
  <c r="AL47" i="5"/>
  <c r="AN47" i="5" s="1"/>
  <c r="AJ47" i="5"/>
  <c r="AK47" i="5" s="1"/>
  <c r="AI47" i="5"/>
  <c r="AH47" i="5"/>
  <c r="AC47" i="5"/>
  <c r="BJ47" i="5" s="1"/>
  <c r="Z47" i="5"/>
  <c r="W47" i="5"/>
  <c r="B47" i="5"/>
  <c r="BX46" i="5"/>
  <c r="BW46" i="5"/>
  <c r="BJ46" i="5"/>
  <c r="BI46" i="5"/>
  <c r="BH46" i="5"/>
  <c r="BG46" i="5"/>
  <c r="BF46" i="5"/>
  <c r="BA46" i="5"/>
  <c r="AZ46" i="5"/>
  <c r="AY46" i="5"/>
  <c r="AX46" i="5"/>
  <c r="AW46" i="5"/>
  <c r="AV46" i="5"/>
  <c r="AU46" i="5"/>
  <c r="AT46" i="5"/>
  <c r="AS46" i="5"/>
  <c r="AR46" i="5"/>
  <c r="AI46" i="5"/>
  <c r="AH46" i="5"/>
  <c r="B46" i="5"/>
  <c r="BX45" i="5"/>
  <c r="BW45" i="5"/>
  <c r="BJ45" i="5"/>
  <c r="BI45" i="5"/>
  <c r="BH45" i="5"/>
  <c r="BG45" i="5"/>
  <c r="BF45" i="5"/>
  <c r="BA45" i="5"/>
  <c r="AZ45" i="5"/>
  <c r="AY45" i="5"/>
  <c r="AX45" i="5"/>
  <c r="AW45" i="5"/>
  <c r="AV45" i="5"/>
  <c r="AU45" i="5"/>
  <c r="AT45" i="5"/>
  <c r="AS45" i="5"/>
  <c r="AR45" i="5"/>
  <c r="AO45" i="5"/>
  <c r="AP45" i="5" s="1"/>
  <c r="AL45" i="5"/>
  <c r="AN45" i="5" s="1"/>
  <c r="AJ45" i="5"/>
  <c r="AK45" i="5" s="1"/>
  <c r="AI45" i="5"/>
  <c r="AH45" i="5"/>
  <c r="AE45" i="5"/>
  <c r="Z45" i="5"/>
  <c r="W45" i="5"/>
  <c r="B45" i="5"/>
  <c r="BX44" i="5"/>
  <c r="BI44" i="5"/>
  <c r="BH44" i="5"/>
  <c r="BG44" i="5"/>
  <c r="BF44" i="5"/>
  <c r="BA44" i="5"/>
  <c r="AZ44" i="5"/>
  <c r="AY44" i="5"/>
  <c r="AX44" i="5"/>
  <c r="AW44" i="5"/>
  <c r="AT44" i="5"/>
  <c r="AS44" i="5"/>
  <c r="AR44" i="5"/>
  <c r="AO44" i="5"/>
  <c r="AP44" i="5" s="1"/>
  <c r="AL44" i="5"/>
  <c r="AN44" i="5" s="1"/>
  <c r="AJ44" i="5"/>
  <c r="AK44" i="5" s="1"/>
  <c r="AI44" i="5"/>
  <c r="AH44" i="5"/>
  <c r="AC44" i="5"/>
  <c r="BJ44" i="5" s="1"/>
  <c r="Z44" i="5"/>
  <c r="W44" i="5"/>
  <c r="B44" i="5"/>
  <c r="BX43" i="5"/>
  <c r="BW43" i="5"/>
  <c r="BJ43" i="5"/>
  <c r="BI43" i="5"/>
  <c r="BH43" i="5"/>
  <c r="BG43" i="5"/>
  <c r="BF43" i="5"/>
  <c r="BA43" i="5"/>
  <c r="AZ43" i="5"/>
  <c r="AY43" i="5"/>
  <c r="AX43" i="5"/>
  <c r="AW43" i="5"/>
  <c r="AV43" i="5"/>
  <c r="AU43" i="5"/>
  <c r="AT43" i="5"/>
  <c r="AS43" i="5"/>
  <c r="AR43" i="5"/>
  <c r="AI43" i="5"/>
  <c r="AH43" i="5"/>
  <c r="B43" i="5"/>
  <c r="BX42" i="5"/>
  <c r="BW42" i="5"/>
  <c r="BJ42" i="5"/>
  <c r="BI42" i="5"/>
  <c r="BH42" i="5"/>
  <c r="BG42" i="5"/>
  <c r="BF42" i="5"/>
  <c r="AZ42" i="5"/>
  <c r="AY42" i="5"/>
  <c r="AX42" i="5"/>
  <c r="AW42" i="5"/>
  <c r="AV42" i="5"/>
  <c r="AU42" i="5"/>
  <c r="AT42" i="5"/>
  <c r="AR42" i="5"/>
  <c r="AO42" i="5"/>
  <c r="AP42" i="5" s="1"/>
  <c r="AL42" i="5"/>
  <c r="AJ42" i="5"/>
  <c r="AK42" i="5" s="1"/>
  <c r="AH42" i="5"/>
  <c r="BP42" i="5"/>
  <c r="Z42" i="5"/>
  <c r="W42" i="5"/>
  <c r="B42" i="5"/>
  <c r="BX41" i="5"/>
  <c r="BW41" i="5"/>
  <c r="BJ41" i="5"/>
  <c r="BI41" i="5"/>
  <c r="BH41" i="5"/>
  <c r="BG41" i="5"/>
  <c r="BF41" i="5"/>
  <c r="BA41" i="5"/>
  <c r="AZ41" i="5"/>
  <c r="AY41" i="5"/>
  <c r="AX41" i="5"/>
  <c r="AW41" i="5"/>
  <c r="AV41" i="5"/>
  <c r="AU41" i="5"/>
  <c r="AT41" i="5"/>
  <c r="AS41" i="5"/>
  <c r="AR41" i="5"/>
  <c r="AO41" i="5"/>
  <c r="AP41" i="5" s="1"/>
  <c r="AL41" i="5"/>
  <c r="AN41" i="5" s="1"/>
  <c r="AJ41" i="5"/>
  <c r="AK41" i="5" s="1"/>
  <c r="AI41" i="5"/>
  <c r="AH41" i="5"/>
  <c r="AE41" i="5"/>
  <c r="Z41" i="5"/>
  <c r="W41" i="5"/>
  <c r="B41" i="5"/>
  <c r="BX40" i="5"/>
  <c r="BW40" i="5"/>
  <c r="BJ40" i="5"/>
  <c r="BI40" i="5"/>
  <c r="BH40" i="5"/>
  <c r="BG40" i="5"/>
  <c r="BF40" i="5"/>
  <c r="BA40" i="5"/>
  <c r="AZ40" i="5"/>
  <c r="AY40" i="5"/>
  <c r="AX40" i="5"/>
  <c r="AW40" i="5"/>
  <c r="AV40" i="5"/>
  <c r="AU40" i="5"/>
  <c r="AT40" i="5"/>
  <c r="AS40" i="5"/>
  <c r="AR40" i="5"/>
  <c r="AI40" i="5"/>
  <c r="AH40" i="5"/>
  <c r="AM40" i="5" s="1"/>
  <c r="B40" i="5"/>
  <c r="BX39" i="5"/>
  <c r="BI39" i="5"/>
  <c r="BH39" i="5"/>
  <c r="BG39" i="5"/>
  <c r="BF39" i="5"/>
  <c r="BA39" i="5"/>
  <c r="AZ39" i="5"/>
  <c r="AY39" i="5"/>
  <c r="AX39" i="5"/>
  <c r="AW39" i="5"/>
  <c r="AT39" i="5"/>
  <c r="AS39" i="5"/>
  <c r="AR39" i="5"/>
  <c r="AO39" i="5"/>
  <c r="AP39" i="5" s="1"/>
  <c r="AL39" i="5"/>
  <c r="AN39" i="5" s="1"/>
  <c r="AJ39" i="5"/>
  <c r="AK39" i="5" s="1"/>
  <c r="AI39" i="5"/>
  <c r="AH39" i="5"/>
  <c r="AC39" i="5"/>
  <c r="BW39" i="5" s="1"/>
  <c r="Z39" i="5"/>
  <c r="W39" i="5"/>
  <c r="B39" i="5"/>
  <c r="BX38" i="5"/>
  <c r="BW38" i="5"/>
  <c r="BJ38" i="5"/>
  <c r="BI38" i="5"/>
  <c r="BH38" i="5"/>
  <c r="BG38" i="5"/>
  <c r="BF38" i="5"/>
  <c r="BA38" i="5"/>
  <c r="AZ38" i="5"/>
  <c r="AY38" i="5"/>
  <c r="AX38" i="5"/>
  <c r="AW38" i="5"/>
  <c r="AV38" i="5"/>
  <c r="AU38" i="5"/>
  <c r="AT38" i="5"/>
  <c r="AS38" i="5"/>
  <c r="AR38" i="5"/>
  <c r="AO38" i="5"/>
  <c r="AP38" i="5" s="1"/>
  <c r="AL38" i="5"/>
  <c r="AN38" i="5" s="1"/>
  <c r="AJ38" i="5"/>
  <c r="AK38" i="5" s="1"/>
  <c r="AI38" i="5"/>
  <c r="AH38" i="5"/>
  <c r="AE38" i="5"/>
  <c r="Z38" i="5"/>
  <c r="W38" i="5"/>
  <c r="B38" i="5"/>
  <c r="BJ37" i="5"/>
  <c r="BI37" i="5"/>
  <c r="BH37" i="5"/>
  <c r="BG37" i="5"/>
  <c r="BF37" i="5"/>
  <c r="BA37" i="5"/>
  <c r="AZ37" i="5"/>
  <c r="AY37" i="5"/>
  <c r="AX37" i="5"/>
  <c r="AW37" i="5"/>
  <c r="AV37" i="5"/>
  <c r="AU37" i="5"/>
  <c r="AT37" i="5"/>
  <c r="AS37" i="5"/>
  <c r="AR37" i="5"/>
  <c r="AI37" i="5"/>
  <c r="AH37" i="5"/>
  <c r="AM37" i="5" s="1"/>
  <c r="B37" i="5"/>
  <c r="BX36" i="5"/>
  <c r="BW36" i="5"/>
  <c r="BJ36" i="5"/>
  <c r="BI36" i="5"/>
  <c r="BH36" i="5"/>
  <c r="BG36" i="5"/>
  <c r="BF36" i="5"/>
  <c r="BA36" i="5"/>
  <c r="AZ36" i="5"/>
  <c r="AY36" i="5"/>
  <c r="AX36" i="5"/>
  <c r="AW36" i="5"/>
  <c r="AV36" i="5"/>
  <c r="AU36" i="5"/>
  <c r="AT36" i="5"/>
  <c r="AS36" i="5"/>
  <c r="AR36" i="5"/>
  <c r="AO36" i="5"/>
  <c r="AP36" i="5" s="1"/>
  <c r="AL36" i="5"/>
  <c r="AN36" i="5" s="1"/>
  <c r="AJ36" i="5"/>
  <c r="AK36" i="5" s="1"/>
  <c r="AI36" i="5"/>
  <c r="AH36" i="5"/>
  <c r="AE36" i="5"/>
  <c r="Z36" i="5"/>
  <c r="W36" i="5"/>
  <c r="B36" i="5"/>
  <c r="BX35" i="5"/>
  <c r="BW35" i="5"/>
  <c r="BJ35" i="5"/>
  <c r="BI35" i="5"/>
  <c r="BH35" i="5"/>
  <c r="BG35" i="5"/>
  <c r="BF35" i="5"/>
  <c r="BA35" i="5"/>
  <c r="AZ35" i="5"/>
  <c r="AY35" i="5"/>
  <c r="AX35" i="5"/>
  <c r="AW35" i="5"/>
  <c r="AV35" i="5"/>
  <c r="AU35" i="5"/>
  <c r="AT35" i="5"/>
  <c r="AS35" i="5"/>
  <c r="AR35" i="5"/>
  <c r="AO35" i="5"/>
  <c r="AP35" i="5" s="1"/>
  <c r="AL35" i="5"/>
  <c r="AN35" i="5" s="1"/>
  <c r="AJ35" i="5"/>
  <c r="AK35" i="5" s="1"/>
  <c r="AI35" i="5"/>
  <c r="AH35" i="5"/>
  <c r="AE35" i="5"/>
  <c r="Z35" i="5"/>
  <c r="W35" i="5"/>
  <c r="B35" i="5"/>
  <c r="BX34" i="5"/>
  <c r="BW34" i="5"/>
  <c r="BJ34" i="5"/>
  <c r="BI34" i="5"/>
  <c r="BH34" i="5"/>
  <c r="BG34" i="5"/>
  <c r="BF34" i="5"/>
  <c r="BA34" i="5"/>
  <c r="AZ34" i="5"/>
  <c r="AY34" i="5"/>
  <c r="AX34" i="5"/>
  <c r="AW34" i="5"/>
  <c r="AV34" i="5"/>
  <c r="AU34" i="5"/>
  <c r="AT34" i="5"/>
  <c r="AS34" i="5"/>
  <c r="AR34" i="5"/>
  <c r="AI34" i="5"/>
  <c r="AH34" i="5"/>
  <c r="AM34" i="5" s="1"/>
  <c r="B34" i="5"/>
  <c r="BX33" i="5"/>
  <c r="BI33" i="5"/>
  <c r="BH33" i="5"/>
  <c r="BG33" i="5"/>
  <c r="BF33" i="5"/>
  <c r="BA33" i="5"/>
  <c r="AZ33" i="5"/>
  <c r="AY33" i="5"/>
  <c r="AX33" i="5"/>
  <c r="AW33" i="5"/>
  <c r="AT33" i="5"/>
  <c r="AS33" i="5"/>
  <c r="AR33" i="5"/>
  <c r="AO33" i="5"/>
  <c r="AP33" i="5" s="1"/>
  <c r="AL33" i="5"/>
  <c r="AN33" i="5" s="1"/>
  <c r="AJ33" i="5"/>
  <c r="AK33" i="5" s="1"/>
  <c r="AI33" i="5"/>
  <c r="AH33" i="5"/>
  <c r="BJ33" i="5"/>
  <c r="Z33" i="5"/>
  <c r="W33" i="5"/>
  <c r="B33" i="5"/>
  <c r="BX32" i="5"/>
  <c r="BW32" i="5"/>
  <c r="BJ32" i="5"/>
  <c r="BI32" i="5"/>
  <c r="BH32" i="5"/>
  <c r="BG32" i="5"/>
  <c r="BF32" i="5"/>
  <c r="BA32" i="5"/>
  <c r="AZ32" i="5"/>
  <c r="AY32" i="5"/>
  <c r="AX32" i="5"/>
  <c r="AW32" i="5"/>
  <c r="AV32" i="5"/>
  <c r="AU32" i="5"/>
  <c r="AT32" i="5"/>
  <c r="AS32" i="5"/>
  <c r="AR32" i="5"/>
  <c r="AO32" i="5"/>
  <c r="AP32" i="5" s="1"/>
  <c r="AL32" i="5"/>
  <c r="AN32" i="5" s="1"/>
  <c r="AJ32" i="5"/>
  <c r="AK32" i="5" s="1"/>
  <c r="AI32" i="5"/>
  <c r="AH32" i="5"/>
  <c r="AE32" i="5"/>
  <c r="Z32" i="5"/>
  <c r="W32" i="5"/>
  <c r="B32" i="5"/>
  <c r="BJ31" i="5"/>
  <c r="BI31" i="5"/>
  <c r="BH31" i="5"/>
  <c r="BG31" i="5"/>
  <c r="BF31" i="5"/>
  <c r="BA31" i="5"/>
  <c r="AZ31" i="5"/>
  <c r="AY31" i="5"/>
  <c r="AX31" i="5"/>
  <c r="AW31" i="5"/>
  <c r="AV31" i="5"/>
  <c r="AU31" i="5"/>
  <c r="AT31" i="5"/>
  <c r="AS31" i="5"/>
  <c r="AR31" i="5"/>
  <c r="AI31" i="5"/>
  <c r="AH31" i="5"/>
  <c r="AM31" i="5" s="1"/>
  <c r="B31" i="5"/>
  <c r="BX30" i="5"/>
  <c r="BW30" i="5"/>
  <c r="BJ30" i="5"/>
  <c r="BI30" i="5"/>
  <c r="BH30" i="5"/>
  <c r="BG30" i="5"/>
  <c r="BF30" i="5"/>
  <c r="BA30" i="5"/>
  <c r="AZ30" i="5"/>
  <c r="AY30" i="5"/>
  <c r="AX30" i="5"/>
  <c r="AW30" i="5"/>
  <c r="AV30" i="5"/>
  <c r="AU30" i="5"/>
  <c r="AT30" i="5"/>
  <c r="AS30" i="5"/>
  <c r="AR30" i="5"/>
  <c r="AO30" i="5"/>
  <c r="AP30" i="5" s="1"/>
  <c r="AL30" i="5"/>
  <c r="AN30" i="5" s="1"/>
  <c r="AJ30" i="5"/>
  <c r="AK30" i="5" s="1"/>
  <c r="AI30" i="5"/>
  <c r="AH30" i="5"/>
  <c r="AE30" i="5"/>
  <c r="Z30" i="5"/>
  <c r="W30" i="5"/>
  <c r="B30" i="5"/>
  <c r="BX29" i="5"/>
  <c r="BI29" i="5"/>
  <c r="BH29" i="5"/>
  <c r="BG29" i="5"/>
  <c r="BF29" i="5"/>
  <c r="BA29" i="5"/>
  <c r="AZ29" i="5"/>
  <c r="AY29" i="5"/>
  <c r="AX29" i="5"/>
  <c r="AW29" i="5"/>
  <c r="AT29" i="5"/>
  <c r="AS29" i="5"/>
  <c r="AR29" i="5"/>
  <c r="AO29" i="5"/>
  <c r="AP29" i="5" s="1"/>
  <c r="AL29" i="5"/>
  <c r="AN29" i="5" s="1"/>
  <c r="AJ29" i="5"/>
  <c r="AK29" i="5" s="1"/>
  <c r="AI29" i="5"/>
  <c r="AH29" i="5"/>
  <c r="AC29" i="5"/>
  <c r="BJ29" i="5" s="1"/>
  <c r="Z29" i="5"/>
  <c r="W29" i="5"/>
  <c r="B29" i="5"/>
  <c r="BX28" i="5"/>
  <c r="BI28" i="5"/>
  <c r="BH28" i="5"/>
  <c r="BG28" i="5"/>
  <c r="BF28" i="5"/>
  <c r="BA28" i="5"/>
  <c r="AZ28" i="5"/>
  <c r="AY28" i="5"/>
  <c r="AX28" i="5"/>
  <c r="AW28" i="5"/>
  <c r="AT28" i="5"/>
  <c r="AS28" i="5"/>
  <c r="AR28" i="5"/>
  <c r="AO28" i="5"/>
  <c r="AP28" i="5" s="1"/>
  <c r="AL28" i="5"/>
  <c r="AN28" i="5" s="1"/>
  <c r="AJ28" i="5"/>
  <c r="AK28" i="5" s="1"/>
  <c r="AI28" i="5"/>
  <c r="AH28" i="5"/>
  <c r="AC28" i="5"/>
  <c r="BW28" i="5" s="1"/>
  <c r="Z28" i="5"/>
  <c r="W28" i="5"/>
  <c r="B28" i="5"/>
  <c r="BX27" i="5"/>
  <c r="BW27" i="5"/>
  <c r="BJ27" i="5"/>
  <c r="BI27" i="5"/>
  <c r="BH27" i="5"/>
  <c r="BG27" i="5"/>
  <c r="BF27" i="5"/>
  <c r="BA27" i="5"/>
  <c r="AZ27" i="5"/>
  <c r="AY27" i="5"/>
  <c r="AX27" i="5"/>
  <c r="AW27" i="5"/>
  <c r="AV27" i="5"/>
  <c r="AU27" i="5"/>
  <c r="AT27" i="5"/>
  <c r="AS27" i="5"/>
  <c r="AR27" i="5"/>
  <c r="AI27" i="5"/>
  <c r="AH27" i="5"/>
  <c r="AM27" i="5" s="1"/>
  <c r="B27" i="5"/>
  <c r="BX26" i="5"/>
  <c r="BI26" i="5"/>
  <c r="BH26" i="5"/>
  <c r="BG26" i="5"/>
  <c r="BF26" i="5"/>
  <c r="BA26" i="5"/>
  <c r="AZ26" i="5"/>
  <c r="AY26" i="5"/>
  <c r="AX26" i="5"/>
  <c r="AW26" i="5"/>
  <c r="AT26" i="5"/>
  <c r="AS26" i="5"/>
  <c r="AR26" i="5"/>
  <c r="AO26" i="5"/>
  <c r="AP26" i="5" s="1"/>
  <c r="AL26" i="5"/>
  <c r="AN26" i="5" s="1"/>
  <c r="AJ26" i="5"/>
  <c r="AK26" i="5" s="1"/>
  <c r="AI26" i="5"/>
  <c r="AH26" i="5"/>
  <c r="AC26" i="5"/>
  <c r="BW26" i="5" s="1"/>
  <c r="Z26" i="5"/>
  <c r="W26" i="5"/>
  <c r="B26" i="5"/>
  <c r="BX25" i="5"/>
  <c r="BI25" i="5"/>
  <c r="BH25" i="5"/>
  <c r="BG25" i="5"/>
  <c r="BF25" i="5"/>
  <c r="BA25" i="5"/>
  <c r="AZ25" i="5"/>
  <c r="AY25" i="5"/>
  <c r="AX25" i="5"/>
  <c r="AW25" i="5"/>
  <c r="AT25" i="5"/>
  <c r="AS25" i="5"/>
  <c r="AR25" i="5"/>
  <c r="AO25" i="5"/>
  <c r="AP25" i="5" s="1"/>
  <c r="AL25" i="5"/>
  <c r="AN25" i="5" s="1"/>
  <c r="AJ25" i="5"/>
  <c r="AK25" i="5" s="1"/>
  <c r="AI25" i="5"/>
  <c r="AH25" i="5"/>
  <c r="AC25" i="5"/>
  <c r="BJ25" i="5" s="1"/>
  <c r="Z25" i="5"/>
  <c r="W25" i="5"/>
  <c r="B25" i="5"/>
  <c r="BX24" i="5"/>
  <c r="BI24" i="5"/>
  <c r="BH24" i="5"/>
  <c r="BG24" i="5"/>
  <c r="BF24" i="5"/>
  <c r="BA24" i="5"/>
  <c r="AZ24" i="5"/>
  <c r="AY24" i="5"/>
  <c r="AX24" i="5"/>
  <c r="AW24" i="5"/>
  <c r="AT24" i="5"/>
  <c r="AS24" i="5"/>
  <c r="AR24" i="5"/>
  <c r="AO24" i="5"/>
  <c r="AP24" i="5" s="1"/>
  <c r="AL24" i="5"/>
  <c r="AN24" i="5" s="1"/>
  <c r="AJ24" i="5"/>
  <c r="AK24" i="5" s="1"/>
  <c r="AI24" i="5"/>
  <c r="AH24" i="5"/>
  <c r="AC24" i="5"/>
  <c r="BW24" i="5" s="1"/>
  <c r="Z24" i="5"/>
  <c r="W24" i="5"/>
  <c r="B24" i="5"/>
  <c r="BX23" i="5"/>
  <c r="BI23" i="5"/>
  <c r="BH23" i="5"/>
  <c r="BG23" i="5"/>
  <c r="BF23" i="5"/>
  <c r="BA23" i="5"/>
  <c r="AZ23" i="5"/>
  <c r="AY23" i="5"/>
  <c r="AX23" i="5"/>
  <c r="AW23" i="5"/>
  <c r="AT23" i="5"/>
  <c r="AS23" i="5"/>
  <c r="AR23" i="5"/>
  <c r="AO23" i="5"/>
  <c r="AP23" i="5" s="1"/>
  <c r="AL23" i="5"/>
  <c r="AN23" i="5" s="1"/>
  <c r="AJ23" i="5"/>
  <c r="AK23" i="5" s="1"/>
  <c r="AI23" i="5"/>
  <c r="AH23" i="5"/>
  <c r="AC23" i="5"/>
  <c r="BJ23" i="5" s="1"/>
  <c r="Z23" i="5"/>
  <c r="W23" i="5"/>
  <c r="B23" i="5"/>
  <c r="BX22" i="5"/>
  <c r="BI22" i="5"/>
  <c r="BH22" i="5"/>
  <c r="BG22" i="5"/>
  <c r="BF22" i="5"/>
  <c r="BA22" i="5"/>
  <c r="AZ22" i="5"/>
  <c r="AY22" i="5"/>
  <c r="AX22" i="5"/>
  <c r="AW22" i="5"/>
  <c r="AT22" i="5"/>
  <c r="AS22" i="5"/>
  <c r="AR22" i="5"/>
  <c r="AO22" i="5"/>
  <c r="AP22" i="5" s="1"/>
  <c r="AL22" i="5"/>
  <c r="AN22" i="5" s="1"/>
  <c r="AJ22" i="5"/>
  <c r="AK22" i="5" s="1"/>
  <c r="AI22" i="5"/>
  <c r="AH22" i="5"/>
  <c r="AC22" i="5"/>
  <c r="AE22" i="5" s="1"/>
  <c r="Z22" i="5"/>
  <c r="W22" i="5"/>
  <c r="B22" i="5"/>
  <c r="BX21" i="5"/>
  <c r="BI21" i="5"/>
  <c r="BH21" i="5"/>
  <c r="BG21" i="5"/>
  <c r="BF21" i="5"/>
  <c r="BA21" i="5"/>
  <c r="AZ21" i="5"/>
  <c r="AY21" i="5"/>
  <c r="AX21" i="5"/>
  <c r="AW21" i="5"/>
  <c r="AT21" i="5"/>
  <c r="AS21" i="5"/>
  <c r="AR21" i="5"/>
  <c r="AO21" i="5"/>
  <c r="AP21" i="5" s="1"/>
  <c r="AL21" i="5"/>
  <c r="AN21" i="5" s="1"/>
  <c r="AJ21" i="5"/>
  <c r="AK21" i="5" s="1"/>
  <c r="AI21" i="5"/>
  <c r="AH21" i="5"/>
  <c r="AC21" i="5"/>
  <c r="BJ21" i="5" s="1"/>
  <c r="Z21" i="5"/>
  <c r="W21" i="5"/>
  <c r="B21" i="5"/>
  <c r="BX20" i="5"/>
  <c r="BW20" i="5"/>
  <c r="BJ20" i="5"/>
  <c r="BI20" i="5"/>
  <c r="BH20" i="5"/>
  <c r="BG20" i="5"/>
  <c r="BF20" i="5"/>
  <c r="BA20" i="5"/>
  <c r="AZ20" i="5"/>
  <c r="AY20" i="5"/>
  <c r="AX20" i="5"/>
  <c r="AW20" i="5"/>
  <c r="AV20" i="5"/>
  <c r="AU20" i="5"/>
  <c r="AT20" i="5"/>
  <c r="AS20" i="5"/>
  <c r="AR20" i="5"/>
  <c r="AO20" i="5"/>
  <c r="AP20" i="5" s="1"/>
  <c r="AL20" i="5"/>
  <c r="AN20" i="5" s="1"/>
  <c r="AJ20" i="5"/>
  <c r="AK20" i="5" s="1"/>
  <c r="AI20" i="5"/>
  <c r="AH20" i="5"/>
  <c r="AE20" i="5"/>
  <c r="Z20" i="5"/>
  <c r="W20" i="5"/>
  <c r="B20" i="5"/>
  <c r="BX19" i="5"/>
  <c r="BI19" i="5"/>
  <c r="BH19" i="5"/>
  <c r="BG19" i="5"/>
  <c r="BF19" i="5"/>
  <c r="BA19" i="5"/>
  <c r="AZ19" i="5"/>
  <c r="AY19" i="5"/>
  <c r="AX19" i="5"/>
  <c r="AW19" i="5"/>
  <c r="AT19" i="5"/>
  <c r="AS19" i="5"/>
  <c r="AR19" i="5"/>
  <c r="AO19" i="5"/>
  <c r="AP19" i="5" s="1"/>
  <c r="AL19" i="5"/>
  <c r="AN19" i="5" s="1"/>
  <c r="AJ19" i="5"/>
  <c r="AK19" i="5" s="1"/>
  <c r="AI19" i="5"/>
  <c r="AH19" i="5"/>
  <c r="AC19" i="5"/>
  <c r="BW19" i="5" s="1"/>
  <c r="Z19" i="5"/>
  <c r="W19" i="5"/>
  <c r="B19" i="5"/>
  <c r="BX18" i="5"/>
  <c r="BW18" i="5"/>
  <c r="BJ18" i="5"/>
  <c r="BI18" i="5"/>
  <c r="BH18" i="5"/>
  <c r="BG18" i="5"/>
  <c r="BF18" i="5"/>
  <c r="BA18" i="5"/>
  <c r="AZ18" i="5"/>
  <c r="AY18" i="5"/>
  <c r="AX18" i="5"/>
  <c r="AW18" i="5"/>
  <c r="AV18" i="5"/>
  <c r="AU18" i="5"/>
  <c r="AT18" i="5"/>
  <c r="AS18" i="5"/>
  <c r="AR18" i="5"/>
  <c r="AO18" i="5"/>
  <c r="AP18" i="5" s="1"/>
  <c r="AL18" i="5"/>
  <c r="AN18" i="5" s="1"/>
  <c r="AJ18" i="5"/>
  <c r="AK18" i="5" s="1"/>
  <c r="AI18" i="5"/>
  <c r="AH18" i="5"/>
  <c r="AE18" i="5"/>
  <c r="Z18" i="5"/>
  <c r="W18" i="5"/>
  <c r="B18" i="5"/>
  <c r="BX17" i="5"/>
  <c r="BI17" i="5"/>
  <c r="BH17" i="5"/>
  <c r="BG17" i="5"/>
  <c r="BF17" i="5"/>
  <c r="BA17" i="5"/>
  <c r="AZ17" i="5"/>
  <c r="AY17" i="5"/>
  <c r="AX17" i="5"/>
  <c r="AW17" i="5"/>
  <c r="AT17" i="5"/>
  <c r="AS17" i="5"/>
  <c r="AR17" i="5"/>
  <c r="AO17" i="5"/>
  <c r="AP17" i="5" s="1"/>
  <c r="AL17" i="5"/>
  <c r="AN17" i="5" s="1"/>
  <c r="AJ17" i="5"/>
  <c r="AK17" i="5" s="1"/>
  <c r="AI17" i="5"/>
  <c r="AH17" i="5"/>
  <c r="BJ17" i="5"/>
  <c r="Z17" i="5"/>
  <c r="W17" i="5"/>
  <c r="B17" i="5"/>
  <c r="BX16" i="5"/>
  <c r="BW16" i="5"/>
  <c r="BJ16" i="5"/>
  <c r="BI16" i="5"/>
  <c r="BH16" i="5"/>
  <c r="BG16" i="5"/>
  <c r="BF16" i="5"/>
  <c r="BA16" i="5"/>
  <c r="AZ16" i="5"/>
  <c r="AY16" i="5"/>
  <c r="AX16" i="5"/>
  <c r="AW16" i="5"/>
  <c r="AV16" i="5"/>
  <c r="AU16" i="5"/>
  <c r="AT16" i="5"/>
  <c r="AS16" i="5"/>
  <c r="AR16" i="5"/>
  <c r="AO16" i="5"/>
  <c r="AP16" i="5" s="1"/>
  <c r="AL16" i="5"/>
  <c r="AN16" i="5" s="1"/>
  <c r="AJ16" i="5"/>
  <c r="AK16" i="5" s="1"/>
  <c r="AI16" i="5"/>
  <c r="AH16" i="5"/>
  <c r="AE16" i="5"/>
  <c r="Z16" i="5"/>
  <c r="W16" i="5"/>
  <c r="B16" i="5"/>
  <c r="BJ15" i="5"/>
  <c r="BI15" i="5"/>
  <c r="BH15" i="5"/>
  <c r="BG15" i="5"/>
  <c r="BF15" i="5"/>
  <c r="BA15" i="5"/>
  <c r="AZ15" i="5"/>
  <c r="AY15" i="5"/>
  <c r="AX15" i="5"/>
  <c r="AW15" i="5"/>
  <c r="AV15" i="5"/>
  <c r="AU15" i="5"/>
  <c r="AT15" i="5"/>
  <c r="AS15" i="5"/>
  <c r="AR15" i="5"/>
  <c r="AI15" i="5"/>
  <c r="AH15" i="5"/>
  <c r="AM15" i="5" s="1"/>
  <c r="B15" i="5"/>
  <c r="BX14" i="5"/>
  <c r="BI14" i="5"/>
  <c r="BH14" i="5"/>
  <c r="BG14" i="5"/>
  <c r="BF14" i="5"/>
  <c r="BA14" i="5"/>
  <c r="AZ14" i="5"/>
  <c r="AY14" i="5"/>
  <c r="AX14" i="5"/>
  <c r="AW14" i="5"/>
  <c r="AT14" i="5"/>
  <c r="AS14" i="5"/>
  <c r="AR14" i="5"/>
  <c r="AO14" i="5"/>
  <c r="AP14" i="5" s="1"/>
  <c r="AL14" i="5"/>
  <c r="AN14" i="5" s="1"/>
  <c r="AJ14" i="5"/>
  <c r="AK14" i="5" s="1"/>
  <c r="AI14" i="5"/>
  <c r="AH14" i="5"/>
  <c r="AC14" i="5"/>
  <c r="BJ14" i="5" s="1"/>
  <c r="Z14" i="5"/>
  <c r="W14" i="5"/>
  <c r="B14" i="5"/>
  <c r="BX13" i="5"/>
  <c r="BW13" i="5"/>
  <c r="BJ13" i="5"/>
  <c r="BI13" i="5"/>
  <c r="BH13" i="5"/>
  <c r="BG13" i="5"/>
  <c r="BF13" i="5"/>
  <c r="BA13" i="5"/>
  <c r="AZ13" i="5"/>
  <c r="AY13" i="5"/>
  <c r="AX13" i="5"/>
  <c r="AW13" i="5"/>
  <c r="AV13" i="5"/>
  <c r="AU13" i="5"/>
  <c r="AT13" i="5"/>
  <c r="AS13" i="5"/>
  <c r="AR13" i="5"/>
  <c r="AO13" i="5"/>
  <c r="AP13" i="5" s="1"/>
  <c r="AL13" i="5"/>
  <c r="AN13" i="5" s="1"/>
  <c r="AJ13" i="5"/>
  <c r="AK13" i="5" s="1"/>
  <c r="AI13" i="5"/>
  <c r="AH13" i="5"/>
  <c r="AE13" i="5"/>
  <c r="Z13" i="5"/>
  <c r="W13" i="5"/>
  <c r="B13" i="5"/>
  <c r="BJ12" i="5"/>
  <c r="BI12" i="5"/>
  <c r="BH12" i="5"/>
  <c r="BG12" i="5"/>
  <c r="BF12" i="5"/>
  <c r="BA12" i="5"/>
  <c r="AZ12" i="5"/>
  <c r="AY12" i="5"/>
  <c r="AX12" i="5"/>
  <c r="AW12" i="5"/>
  <c r="AV12" i="5"/>
  <c r="AU12" i="5"/>
  <c r="AT12" i="5"/>
  <c r="AS12" i="5"/>
  <c r="AR12" i="5"/>
  <c r="AI12" i="5"/>
  <c r="AH12" i="5"/>
  <c r="AM12" i="5" s="1"/>
  <c r="B12" i="5"/>
  <c r="BX11" i="5"/>
  <c r="BW11" i="5"/>
  <c r="BJ11" i="5"/>
  <c r="BI11" i="5"/>
  <c r="BH11" i="5"/>
  <c r="BG11" i="5"/>
  <c r="BF11" i="5"/>
  <c r="BA11" i="5"/>
  <c r="AZ11" i="5"/>
  <c r="AY11" i="5"/>
  <c r="AX11" i="5"/>
  <c r="AW11" i="5"/>
  <c r="AV11" i="5"/>
  <c r="AU11" i="5"/>
  <c r="AT11" i="5"/>
  <c r="AS11" i="5"/>
  <c r="AR11" i="5"/>
  <c r="AO11" i="5"/>
  <c r="AP11" i="5" s="1"/>
  <c r="AL11" i="5"/>
  <c r="AN11" i="5" s="1"/>
  <c r="AJ11" i="5"/>
  <c r="AK11" i="5" s="1"/>
  <c r="AI11" i="5"/>
  <c r="AH11" i="5"/>
  <c r="AE11" i="5"/>
  <c r="Z11" i="5"/>
  <c r="W11" i="5"/>
  <c r="B11" i="5"/>
  <c r="BX10" i="5"/>
  <c r="BI10" i="5"/>
  <c r="BH10" i="5"/>
  <c r="BG10" i="5"/>
  <c r="BF10" i="5"/>
  <c r="BA10" i="5"/>
  <c r="AZ10" i="5"/>
  <c r="AY10" i="5"/>
  <c r="AX10" i="5"/>
  <c r="AW10" i="5"/>
  <c r="AT10" i="5"/>
  <c r="AS10" i="5"/>
  <c r="AR10" i="5"/>
  <c r="AO10" i="5"/>
  <c r="AP10" i="5" s="1"/>
  <c r="AL10" i="5"/>
  <c r="AN10" i="5" s="1"/>
  <c r="AJ10" i="5"/>
  <c r="AK10" i="5" s="1"/>
  <c r="AI10" i="5"/>
  <c r="AH10" i="5"/>
  <c r="AC10" i="5"/>
  <c r="BJ10" i="5" s="1"/>
  <c r="Z10" i="5"/>
  <c r="W10" i="5"/>
  <c r="B10" i="5"/>
  <c r="BX9" i="5"/>
  <c r="BW9" i="5"/>
  <c r="BJ9" i="5"/>
  <c r="BI9" i="5"/>
  <c r="BH9" i="5"/>
  <c r="BG9" i="5"/>
  <c r="BF9" i="5"/>
  <c r="BA9" i="5"/>
  <c r="AZ9" i="5"/>
  <c r="AY9" i="5"/>
  <c r="AX9" i="5"/>
  <c r="AW9" i="5"/>
  <c r="AV9" i="5"/>
  <c r="AU9" i="5"/>
  <c r="AT9" i="5"/>
  <c r="AS9" i="5"/>
  <c r="AR9" i="5"/>
  <c r="AO9" i="5"/>
  <c r="AP9" i="5" s="1"/>
  <c r="AL9" i="5"/>
  <c r="AN9" i="5" s="1"/>
  <c r="AJ9" i="5"/>
  <c r="AK9" i="5" s="1"/>
  <c r="AI9" i="5"/>
  <c r="AH9" i="5"/>
  <c r="AE9" i="5"/>
  <c r="Z9" i="5"/>
  <c r="W9" i="5"/>
  <c r="B9" i="5"/>
  <c r="BH8" i="5"/>
  <c r="BG8" i="5"/>
  <c r="BF8" i="5"/>
  <c r="AF8" i="5"/>
  <c r="AF7" i="5" s="1"/>
  <c r="AA8" i="5"/>
  <c r="X8" i="5"/>
  <c r="BH7" i="5"/>
  <c r="BG7" i="5"/>
  <c r="BF7" i="5"/>
  <c r="BH5" i="5"/>
  <c r="BG5" i="5"/>
  <c r="AX5" i="5"/>
  <c r="AW5" i="5"/>
  <c r="V8" i="5" l="1"/>
  <c r="AJ219" i="5"/>
  <c r="AK219" i="5" s="1"/>
  <c r="BQ219" i="5"/>
  <c r="BP219" i="5"/>
  <c r="BO219" i="5"/>
  <c r="BP310" i="5"/>
  <c r="BO310" i="5"/>
  <c r="BQ310" i="5"/>
  <c r="BP295" i="5"/>
  <c r="BO295" i="5"/>
  <c r="BQ295" i="5"/>
  <c r="BP296" i="5"/>
  <c r="BO296" i="5"/>
  <c r="BQ296" i="5"/>
  <c r="BO434" i="5"/>
  <c r="BQ434" i="5"/>
  <c r="BP434" i="5"/>
  <c r="BO426" i="5"/>
  <c r="BO4" i="5" s="1"/>
  <c r="BQ426" i="5"/>
  <c r="BP426" i="5"/>
  <c r="BA191" i="5"/>
  <c r="BE191" i="5" s="1"/>
  <c r="BA226" i="5"/>
  <c r="BE226" i="5" s="1"/>
  <c r="BA234" i="5"/>
  <c r="BA301" i="5"/>
  <c r="BE301" i="5" s="1"/>
  <c r="BA347" i="5"/>
  <c r="BE347" i="5" s="1"/>
  <c r="BA375" i="5"/>
  <c r="BE375" i="5" s="1"/>
  <c r="BA376" i="5"/>
  <c r="BE376" i="5" s="1"/>
  <c r="BA42" i="5"/>
  <c r="BE42" i="5" s="1"/>
  <c r="BA257" i="5"/>
  <c r="BE257" i="5" s="1"/>
  <c r="BA321" i="5"/>
  <c r="BE321" i="5" s="1"/>
  <c r="BA342" i="5"/>
  <c r="BA344" i="5"/>
  <c r="BA413" i="5"/>
  <c r="BE413" i="5" s="1"/>
  <c r="BA421" i="5"/>
  <c r="BE421" i="5" s="1"/>
  <c r="BA272" i="5"/>
  <c r="BE272" i="5" s="1"/>
  <c r="BA278" i="5"/>
  <c r="BE278" i="5" s="1"/>
  <c r="BA353" i="5"/>
  <c r="BE353" i="5" s="1"/>
  <c r="BA408" i="5"/>
  <c r="BE408" i="5" s="1"/>
  <c r="BA51" i="5"/>
  <c r="BE51" i="5" s="1"/>
  <c r="BA98" i="5"/>
  <c r="BE98" i="5" s="1"/>
  <c r="BA116" i="5"/>
  <c r="BA254" i="5"/>
  <c r="BE254" i="5" s="1"/>
  <c r="BA255" i="5"/>
  <c r="BE255" i="5" s="1"/>
  <c r="BA378" i="5"/>
  <c r="BE378" i="5" s="1"/>
  <c r="BA419" i="5"/>
  <c r="BE419" i="5" s="1"/>
  <c r="BA197" i="5"/>
  <c r="BE197" i="5" s="1"/>
  <c r="BA223" i="5"/>
  <c r="BA335" i="5"/>
  <c r="BE335" i="5" s="1"/>
  <c r="AI65" i="5"/>
  <c r="BA114" i="5"/>
  <c r="BE114" i="5" s="1"/>
  <c r="BA202" i="5"/>
  <c r="BE202" i="5" s="1"/>
  <c r="BA305" i="5"/>
  <c r="BE305" i="5" s="1"/>
  <c r="BA322" i="5"/>
  <c r="BE322" i="5" s="1"/>
  <c r="BA333" i="5"/>
  <c r="BE333" i="5" s="1"/>
  <c r="BA345" i="5"/>
  <c r="BE345" i="5" s="1"/>
  <c r="BA194" i="5"/>
  <c r="BE194" i="5" s="1"/>
  <c r="BA99" i="5"/>
  <c r="BE99" i="5" s="1"/>
  <c r="BA309" i="5"/>
  <c r="BE309" i="5" s="1"/>
  <c r="BA131" i="5"/>
  <c r="BE131" i="5" s="1"/>
  <c r="BA189" i="5"/>
  <c r="BE189" i="5" s="1"/>
  <c r="BA204" i="5"/>
  <c r="BE204" i="5" s="1"/>
  <c r="BA252" i="5"/>
  <c r="BE252" i="5" s="1"/>
  <c r="BA343" i="5"/>
  <c r="BE343" i="5" s="1"/>
  <c r="BA380" i="5"/>
  <c r="BE380" i="5" s="1"/>
  <c r="BA385" i="5"/>
  <c r="BE385" i="5" s="1"/>
  <c r="BA117" i="5"/>
  <c r="BE117" i="5" s="1"/>
  <c r="BA48" i="5"/>
  <c r="BE48" i="5" s="1"/>
  <c r="BA119" i="5"/>
  <c r="BE119" i="5" s="1"/>
  <c r="BA122" i="5"/>
  <c r="BE122" i="5" s="1"/>
  <c r="BA188" i="5"/>
  <c r="BE188" i="5" s="1"/>
  <c r="BA277" i="5"/>
  <c r="BE277" i="5" s="1"/>
  <c r="BA303" i="5"/>
  <c r="BE303" i="5" s="1"/>
  <c r="BA401" i="5"/>
  <c r="BE401" i="5" s="1"/>
  <c r="BA192" i="5"/>
  <c r="BE192" i="5" s="1"/>
  <c r="BA195" i="5"/>
  <c r="BE195" i="5" s="1"/>
  <c r="BA200" i="5"/>
  <c r="BE200" i="5" s="1"/>
  <c r="BA224" i="5"/>
  <c r="BE224" i="5" s="1"/>
  <c r="BA227" i="5"/>
  <c r="BE227" i="5" s="1"/>
  <c r="BA250" i="5"/>
  <c r="BE250" i="5" s="1"/>
  <c r="BA326" i="5"/>
  <c r="BE326" i="5" s="1"/>
  <c r="BA415" i="5"/>
  <c r="BE415" i="5" s="1"/>
  <c r="BA416" i="5"/>
  <c r="BE416" i="5" s="1"/>
  <c r="BK481" i="5"/>
  <c r="AM46" i="5"/>
  <c r="AM49" i="5"/>
  <c r="AM43" i="5"/>
  <c r="BI8" i="5"/>
  <c r="AA1" i="5"/>
  <c r="BE481" i="5"/>
  <c r="V7" i="5"/>
  <c r="BL479" i="5"/>
  <c r="BD479" i="5"/>
  <c r="BC481" i="5"/>
  <c r="AA7" i="5"/>
  <c r="BB479" i="5"/>
  <c r="BN479" i="5"/>
  <c r="BM481" i="5"/>
  <c r="BM426" i="5"/>
  <c r="BN480" i="5"/>
  <c r="BB491" i="5"/>
  <c r="BB313" i="5"/>
  <c r="BD313" i="5"/>
  <c r="BL313" i="5"/>
  <c r="BN313" i="5"/>
  <c r="BB317" i="5"/>
  <c r="BD317" i="5"/>
  <c r="BL317" i="5"/>
  <c r="BC320" i="5"/>
  <c r="BL320" i="5"/>
  <c r="BN320" i="5"/>
  <c r="BN321" i="5"/>
  <c r="BC321" i="5"/>
  <c r="BL321" i="5"/>
  <c r="BB328" i="5"/>
  <c r="BD328" i="5"/>
  <c r="BL328" i="5"/>
  <c r="BB329" i="5"/>
  <c r="BD329" i="5"/>
  <c r="BL329" i="5"/>
  <c r="BN329" i="5"/>
  <c r="AM330" i="5"/>
  <c r="BB344" i="5"/>
  <c r="BD344" i="5"/>
  <c r="BK344" i="5"/>
  <c r="BM344" i="5"/>
  <c r="BB345" i="5"/>
  <c r="BD345" i="5"/>
  <c r="BK345" i="5"/>
  <c r="BM345" i="5"/>
  <c r="BC346" i="5"/>
  <c r="BE346" i="5"/>
  <c r="BK346" i="5"/>
  <c r="BM346" i="5"/>
  <c r="BB370" i="5"/>
  <c r="BD370" i="5"/>
  <c r="BL370" i="5"/>
  <c r="BC380" i="5"/>
  <c r="BL380" i="5"/>
  <c r="AB7" i="5"/>
  <c r="BN21" i="5"/>
  <c r="AM22" i="5"/>
  <c r="BN33" i="5"/>
  <c r="BB35" i="5"/>
  <c r="BD35" i="5"/>
  <c r="BL35" i="5"/>
  <c r="BN35" i="5"/>
  <c r="AM36" i="5"/>
  <c r="BC36" i="5"/>
  <c r="BE36" i="5"/>
  <c r="BK36" i="5"/>
  <c r="BM36" i="5"/>
  <c r="BC37" i="5"/>
  <c r="BE37" i="5"/>
  <c r="BK37" i="5"/>
  <c r="BM37" i="5"/>
  <c r="BN44" i="5"/>
  <c r="BL457" i="5"/>
  <c r="BN457" i="5"/>
  <c r="BB458" i="5"/>
  <c r="BD458" i="5"/>
  <c r="BB459" i="5"/>
  <c r="BD459" i="5"/>
  <c r="BL459" i="5"/>
  <c r="BN459" i="5"/>
  <c r="AM460" i="5"/>
  <c r="BB460" i="5"/>
  <c r="BD460" i="5"/>
  <c r="BL460" i="5"/>
  <c r="BN460" i="5"/>
  <c r="AM461" i="5"/>
  <c r="BC461" i="5"/>
  <c r="BE461" i="5"/>
  <c r="BW179" i="5"/>
  <c r="BJ179" i="5"/>
  <c r="BN179" i="5" s="1"/>
  <c r="AV179" i="5"/>
  <c r="AE179" i="5"/>
  <c r="AM179" i="5" s="1"/>
  <c r="BK461" i="5"/>
  <c r="BC39" i="5"/>
  <c r="BE39" i="5"/>
  <c r="BK39" i="5"/>
  <c r="BM39" i="5"/>
  <c r="BL42" i="5"/>
  <c r="BN42" i="5"/>
  <c r="BB43" i="5"/>
  <c r="BD43" i="5"/>
  <c r="BL43" i="5"/>
  <c r="BN43" i="5"/>
  <c r="BC44" i="5"/>
  <c r="BE44" i="5"/>
  <c r="BK44" i="5"/>
  <c r="BM44" i="5"/>
  <c r="BB50" i="5"/>
  <c r="BD50" i="5"/>
  <c r="BL50" i="5"/>
  <c r="BN50" i="5"/>
  <c r="BB87" i="5"/>
  <c r="BD87" i="5"/>
  <c r="BL87" i="5"/>
  <c r="BN87" i="5"/>
  <c r="BB88" i="5"/>
  <c r="BD88" i="5"/>
  <c r="BL88" i="5"/>
  <c r="BN88" i="5"/>
  <c r="AM90" i="5"/>
  <c r="BC90" i="5"/>
  <c r="BE90" i="5"/>
  <c r="BK90" i="5"/>
  <c r="BM90" i="5"/>
  <c r="BB175" i="5"/>
  <c r="BD175" i="5"/>
  <c r="BL175" i="5"/>
  <c r="BN175" i="5"/>
  <c r="BB177" i="5"/>
  <c r="BD177" i="5"/>
  <c r="BL177" i="5"/>
  <c r="BN177" i="5"/>
  <c r="AM178" i="5"/>
  <c r="BC178" i="5"/>
  <c r="BE178" i="5"/>
  <c r="BK178" i="5"/>
  <c r="BM178" i="5"/>
  <c r="BB179" i="5"/>
  <c r="BD179" i="5"/>
  <c r="BL179" i="5"/>
  <c r="BC180" i="5"/>
  <c r="BE180" i="5"/>
  <c r="BK180" i="5"/>
  <c r="BM180" i="5"/>
  <c r="BC182" i="5"/>
  <c r="BE182" i="5"/>
  <c r="BK182" i="5"/>
  <c r="BM182" i="5"/>
  <c r="BK201" i="5"/>
  <c r="BM201" i="5"/>
  <c r="BL202" i="5"/>
  <c r="BB270" i="5"/>
  <c r="BD270" i="5"/>
  <c r="BL270" i="5"/>
  <c r="BN270" i="5"/>
  <c r="AM271" i="5"/>
  <c r="BC271" i="5"/>
  <c r="BE271" i="5"/>
  <c r="BK271" i="5"/>
  <c r="BM271" i="5"/>
  <c r="BB442" i="5"/>
  <c r="BD442" i="5"/>
  <c r="BL442" i="5"/>
  <c r="BN442" i="5"/>
  <c r="AM443" i="5"/>
  <c r="BC443" i="5"/>
  <c r="BE443" i="5"/>
  <c r="BK443" i="5"/>
  <c r="BM443" i="5"/>
  <c r="BA235" i="5"/>
  <c r="BE235" i="5" s="1"/>
  <c r="AI235" i="5"/>
  <c r="AE235" i="5"/>
  <c r="AM235" i="5" s="1"/>
  <c r="AC4" i="5"/>
  <c r="BN10" i="5"/>
  <c r="BX7" i="5"/>
  <c r="BB20" i="5"/>
  <c r="BD20" i="5"/>
  <c r="BL20" i="5"/>
  <c r="BN20" i="5"/>
  <c r="BC21" i="5"/>
  <c r="BE21" i="5"/>
  <c r="BK21" i="5"/>
  <c r="BM21" i="5"/>
  <c r="BN59" i="5"/>
  <c r="BB111" i="5"/>
  <c r="BD111" i="5"/>
  <c r="BL111" i="5"/>
  <c r="BN111" i="5"/>
  <c r="BB112" i="5"/>
  <c r="BD112" i="5"/>
  <c r="BL112" i="5"/>
  <c r="BN112" i="5"/>
  <c r="AM113" i="5"/>
  <c r="BC113" i="5"/>
  <c r="BE113" i="5"/>
  <c r="BK113" i="5"/>
  <c r="BM113" i="5"/>
  <c r="BB148" i="5"/>
  <c r="BD148" i="5"/>
  <c r="BL148" i="5"/>
  <c r="BB149" i="5"/>
  <c r="BD149" i="5"/>
  <c r="BL149" i="5"/>
  <c r="BN149" i="5"/>
  <c r="AM150" i="5"/>
  <c r="BC150" i="5"/>
  <c r="BE150" i="5"/>
  <c r="BK150" i="5"/>
  <c r="BM150" i="5"/>
  <c r="BN202" i="5"/>
  <c r="AM211" i="5"/>
  <c r="BC211" i="5"/>
  <c r="BE211" i="5"/>
  <c r="BK211" i="5"/>
  <c r="BM211" i="5"/>
  <c r="BB231" i="5"/>
  <c r="BD231" i="5"/>
  <c r="BL231" i="5"/>
  <c r="AM232" i="5"/>
  <c r="BC232" i="5"/>
  <c r="BE232" i="5"/>
  <c r="BK232" i="5"/>
  <c r="BM232" i="5"/>
  <c r="BC233" i="5"/>
  <c r="BE233" i="5"/>
  <c r="BK233" i="5"/>
  <c r="BM233" i="5"/>
  <c r="BB234" i="5"/>
  <c r="BD234" i="5"/>
  <c r="BK234" i="5"/>
  <c r="BM234" i="5"/>
  <c r="BB235" i="5"/>
  <c r="BD235" i="5"/>
  <c r="BK235" i="5"/>
  <c r="BM235" i="5"/>
  <c r="BB236" i="5"/>
  <c r="BD236" i="5"/>
  <c r="BK236" i="5"/>
  <c r="BM236" i="5"/>
  <c r="BB285" i="5"/>
  <c r="BD285" i="5"/>
  <c r="BL285" i="5"/>
  <c r="AM286" i="5"/>
  <c r="BC286" i="5"/>
  <c r="BE286" i="5"/>
  <c r="BK286" i="5"/>
  <c r="BM286" i="5"/>
  <c r="BC288" i="5"/>
  <c r="BE288" i="5"/>
  <c r="BK288" i="5"/>
  <c r="BM288" i="5"/>
  <c r="BC418" i="5"/>
  <c r="BL418" i="5"/>
  <c r="BN418" i="5"/>
  <c r="BC420" i="5"/>
  <c r="BL420" i="5"/>
  <c r="BN420" i="5"/>
  <c r="BC422" i="5"/>
  <c r="BL422" i="5"/>
  <c r="BN422" i="5"/>
  <c r="AM423" i="5"/>
  <c r="BC423" i="5"/>
  <c r="BE423" i="5"/>
  <c r="BK423" i="5"/>
  <c r="BM423" i="5"/>
  <c r="BB424" i="5"/>
  <c r="BD424" i="5"/>
  <c r="BL424" i="5"/>
  <c r="BN424" i="5"/>
  <c r="AM425" i="5"/>
  <c r="BC425" i="5"/>
  <c r="BE425" i="5"/>
  <c r="BK425" i="5"/>
  <c r="BM425" i="5"/>
  <c r="BL430" i="5"/>
  <c r="BN430" i="5"/>
  <c r="BB431" i="5"/>
  <c r="BD431" i="5"/>
  <c r="AM432" i="5"/>
  <c r="BC432" i="5"/>
  <c r="BE432" i="5"/>
  <c r="BK433" i="5"/>
  <c r="BM433" i="5"/>
  <c r="BW60" i="5"/>
  <c r="BJ60" i="5"/>
  <c r="BN60" i="5" s="1"/>
  <c r="AV60" i="5"/>
  <c r="AE60" i="5"/>
  <c r="AM60" i="5" s="1"/>
  <c r="BW261" i="5"/>
  <c r="BJ261" i="5"/>
  <c r="BN261" i="5" s="1"/>
  <c r="AV261" i="5"/>
  <c r="AE261" i="5"/>
  <c r="AM261" i="5" s="1"/>
  <c r="BW381" i="5"/>
  <c r="BJ381" i="5"/>
  <c r="BN381" i="5" s="1"/>
  <c r="AV381" i="5"/>
  <c r="AE381" i="5"/>
  <c r="AM381" i="5" s="1"/>
  <c r="BK7" i="5"/>
  <c r="AJ8" i="5"/>
  <c r="AK8" i="5" s="1"/>
  <c r="BB9" i="5"/>
  <c r="BD9" i="5"/>
  <c r="BL9" i="5"/>
  <c r="BN9" i="5"/>
  <c r="BC10" i="5"/>
  <c r="BE10" i="5"/>
  <c r="BK10" i="5"/>
  <c r="BM10" i="5"/>
  <c r="BW22" i="5"/>
  <c r="BJ22" i="5"/>
  <c r="BN22" i="5" s="1"/>
  <c r="AV22" i="5"/>
  <c r="BW163" i="5"/>
  <c r="BJ163" i="5"/>
  <c r="BN163" i="5" s="1"/>
  <c r="AV163" i="5"/>
  <c r="AE163" i="5"/>
  <c r="AM163" i="5" s="1"/>
  <c r="BB22" i="5"/>
  <c r="BD22" i="5"/>
  <c r="BL22" i="5"/>
  <c r="BC24" i="5"/>
  <c r="BE24" i="5"/>
  <c r="BK24" i="5"/>
  <c r="BM24" i="5"/>
  <c r="BN54" i="5"/>
  <c r="BB57" i="5"/>
  <c r="BD57" i="5"/>
  <c r="BL57" i="5"/>
  <c r="BN57" i="5"/>
  <c r="BB58" i="5"/>
  <c r="BD58" i="5"/>
  <c r="BL58" i="5"/>
  <c r="BN58" i="5"/>
  <c r="BC59" i="5"/>
  <c r="BE59" i="5"/>
  <c r="BK59" i="5"/>
  <c r="BM59" i="5"/>
  <c r="BB60" i="5"/>
  <c r="BD60" i="5"/>
  <c r="BL60" i="5"/>
  <c r="BC61" i="5"/>
  <c r="BE61" i="5"/>
  <c r="BK61" i="5"/>
  <c r="BM61" i="5"/>
  <c r="BB77" i="5"/>
  <c r="BD77" i="5"/>
  <c r="BL77" i="5"/>
  <c r="BN77" i="5"/>
  <c r="BB78" i="5"/>
  <c r="BD78" i="5"/>
  <c r="BL78" i="5"/>
  <c r="BN78" i="5"/>
  <c r="AM79" i="5"/>
  <c r="BC79" i="5"/>
  <c r="BE79" i="5"/>
  <c r="BK79" i="5"/>
  <c r="BM79" i="5"/>
  <c r="BC102" i="5"/>
  <c r="BE102" i="5"/>
  <c r="BK102" i="5"/>
  <c r="BM102" i="5"/>
  <c r="BC103" i="5"/>
  <c r="BE103" i="5"/>
  <c r="BK103" i="5"/>
  <c r="BM103" i="5"/>
  <c r="BB122" i="5"/>
  <c r="BD122" i="5"/>
  <c r="BK122" i="5"/>
  <c r="BM122" i="5"/>
  <c r="BB134" i="5"/>
  <c r="BD134" i="5"/>
  <c r="BL134" i="5"/>
  <c r="AM135" i="5"/>
  <c r="BB135" i="5"/>
  <c r="BD135" i="5"/>
  <c r="BL135" i="5"/>
  <c r="BN135" i="5"/>
  <c r="BB136" i="5"/>
  <c r="BD136" i="5"/>
  <c r="BL136" i="5"/>
  <c r="BN136" i="5"/>
  <c r="AM137" i="5"/>
  <c r="BC137" i="5"/>
  <c r="BE137" i="5"/>
  <c r="BK137" i="5"/>
  <c r="BM137" i="5"/>
  <c r="BC138" i="5"/>
  <c r="BE138" i="5"/>
  <c r="BK138" i="5"/>
  <c r="BM138" i="5"/>
  <c r="BB160" i="5"/>
  <c r="BD160" i="5"/>
  <c r="BL160" i="5"/>
  <c r="BN160" i="5"/>
  <c r="BB161" i="5"/>
  <c r="BD161" i="5"/>
  <c r="BL161" i="5"/>
  <c r="BN161" i="5"/>
  <c r="AM162" i="5"/>
  <c r="BC162" i="5"/>
  <c r="BE162" i="5"/>
  <c r="BK162" i="5"/>
  <c r="BM162" i="5"/>
  <c r="BB163" i="5"/>
  <c r="BD163" i="5"/>
  <c r="BL163" i="5"/>
  <c r="BC164" i="5"/>
  <c r="BE164" i="5"/>
  <c r="BK164" i="5"/>
  <c r="BM164" i="5"/>
  <c r="BB218" i="5"/>
  <c r="BD218" i="5"/>
  <c r="BL218" i="5"/>
  <c r="BN218" i="5"/>
  <c r="AM219" i="5"/>
  <c r="BC219" i="5"/>
  <c r="BE219" i="5"/>
  <c r="BK219" i="5"/>
  <c r="BB247" i="5"/>
  <c r="BD247" i="5"/>
  <c r="BL247" i="5"/>
  <c r="BN247" i="5"/>
  <c r="AM248" i="5"/>
  <c r="BC248" i="5"/>
  <c r="BE248" i="5"/>
  <c r="BK248" i="5"/>
  <c r="BM248" i="5"/>
  <c r="BC250" i="5"/>
  <c r="BL250" i="5"/>
  <c r="BN250" i="5"/>
  <c r="BC252" i="5"/>
  <c r="BL252" i="5"/>
  <c r="BN252" i="5"/>
  <c r="BC254" i="5"/>
  <c r="BL254" i="5"/>
  <c r="BN254" i="5"/>
  <c r="BB259" i="5"/>
  <c r="BD259" i="5"/>
  <c r="BL259" i="5"/>
  <c r="AM260" i="5"/>
  <c r="BC260" i="5"/>
  <c r="BE260" i="5"/>
  <c r="BK260" i="5"/>
  <c r="BM260" i="5"/>
  <c r="BB261" i="5"/>
  <c r="BD261" i="5"/>
  <c r="BL261" i="5"/>
  <c r="BB277" i="5"/>
  <c r="BD277" i="5"/>
  <c r="BK277" i="5"/>
  <c r="BM277" i="5"/>
  <c r="BL295" i="5"/>
  <c r="BN295" i="5"/>
  <c r="BB307" i="5"/>
  <c r="BD307" i="5"/>
  <c r="BL307" i="5"/>
  <c r="BN307" i="5"/>
  <c r="AM308" i="5"/>
  <c r="BC308" i="5"/>
  <c r="BE308" i="5"/>
  <c r="BK308" i="5"/>
  <c r="BM308" i="5"/>
  <c r="BM461" i="5"/>
  <c r="BC330" i="5"/>
  <c r="BE330" i="5"/>
  <c r="BK330" i="5"/>
  <c r="BM330" i="5"/>
  <c r="BB336" i="5"/>
  <c r="BD336" i="5"/>
  <c r="BL336" i="5"/>
  <c r="BN336" i="5"/>
  <c r="BC339" i="5"/>
  <c r="BE339" i="5"/>
  <c r="BK339" i="5"/>
  <c r="BM339" i="5"/>
  <c r="BL355" i="5"/>
  <c r="BN355" i="5"/>
  <c r="BB381" i="5"/>
  <c r="BD381" i="5"/>
  <c r="BL381" i="5"/>
  <c r="BB391" i="5"/>
  <c r="BD391" i="5"/>
  <c r="BL391" i="5"/>
  <c r="BN391" i="5"/>
  <c r="BC397" i="5"/>
  <c r="BC399" i="5"/>
  <c r="BL399" i="5"/>
  <c r="BN399" i="5"/>
  <c r="BB400" i="5"/>
  <c r="BD400" i="5"/>
  <c r="BL400" i="5"/>
  <c r="BN400" i="5"/>
  <c r="BN401" i="5"/>
  <c r="BC401" i="5"/>
  <c r="BL401" i="5"/>
  <c r="AM402" i="5"/>
  <c r="BC402" i="5"/>
  <c r="BE402" i="5"/>
  <c r="BK402" i="5"/>
  <c r="BM402" i="5"/>
  <c r="BC404" i="5"/>
  <c r="BE404" i="5"/>
  <c r="BK404" i="5"/>
  <c r="BM404" i="5"/>
  <c r="BC406" i="5"/>
  <c r="BE406" i="5"/>
  <c r="BK406" i="5"/>
  <c r="BM406" i="5"/>
  <c r="BC416" i="5"/>
  <c r="BL416" i="5"/>
  <c r="AJ426" i="5"/>
  <c r="AK426" i="5" s="1"/>
  <c r="BC434" i="5"/>
  <c r="BE434" i="5"/>
  <c r="BB435" i="5"/>
  <c r="BD435" i="5"/>
  <c r="BL435" i="5"/>
  <c r="BN435" i="5"/>
  <c r="BB451" i="5"/>
  <c r="BD451" i="5"/>
  <c r="BL451" i="5"/>
  <c r="BN451" i="5"/>
  <c r="AM452" i="5"/>
  <c r="BC452" i="5"/>
  <c r="BE452" i="5"/>
  <c r="BK452" i="5"/>
  <c r="BM452" i="5"/>
  <c r="BB467" i="5"/>
  <c r="BD467" i="5"/>
  <c r="BL467" i="5"/>
  <c r="BN467" i="5"/>
  <c r="AM468" i="5"/>
  <c r="BC468" i="5"/>
  <c r="BE468" i="5"/>
  <c r="BK468" i="5"/>
  <c r="BM468" i="5"/>
  <c r="BC469" i="5"/>
  <c r="BE469" i="5"/>
  <c r="BK469" i="5"/>
  <c r="BM469" i="5"/>
  <c r="BW267" i="5"/>
  <c r="BJ267" i="5"/>
  <c r="BN267" i="5" s="1"/>
  <c r="AV267" i="5"/>
  <c r="AE267" i="5"/>
  <c r="AM267" i="5" s="1"/>
  <c r="BW350" i="5"/>
  <c r="BJ350" i="5"/>
  <c r="BN350" i="5" s="1"/>
  <c r="AV350" i="5"/>
  <c r="AE350" i="5"/>
  <c r="AM350" i="5" s="1"/>
  <c r="BA364" i="5"/>
  <c r="BE364" i="5" s="1"/>
  <c r="AI364" i="5"/>
  <c r="AE364" i="5"/>
  <c r="AM364" i="5" s="1"/>
  <c r="BA386" i="5"/>
  <c r="BE386" i="5" s="1"/>
  <c r="AI386" i="5"/>
  <c r="AE386" i="5"/>
  <c r="AM386" i="5" s="1"/>
  <c r="AV474" i="5"/>
  <c r="AE474" i="5"/>
  <c r="AM474" i="5" s="1"/>
  <c r="AC434" i="5"/>
  <c r="AU434" i="5" s="1"/>
  <c r="BN14" i="5"/>
  <c r="BB14" i="5"/>
  <c r="BD14" i="5"/>
  <c r="BL14" i="5"/>
  <c r="BB15" i="5"/>
  <c r="BD15" i="5"/>
  <c r="BL15" i="5"/>
  <c r="BN15" i="5"/>
  <c r="AM16" i="5"/>
  <c r="BC16" i="5"/>
  <c r="BE16" i="5"/>
  <c r="BK16" i="5"/>
  <c r="BM16" i="5"/>
  <c r="BN25" i="5"/>
  <c r="BN29" i="5"/>
  <c r="BB29" i="5"/>
  <c r="BD29" i="5"/>
  <c r="BL29" i="5"/>
  <c r="AM30" i="5"/>
  <c r="BC30" i="5"/>
  <c r="BE30" i="5"/>
  <c r="BK30" i="5"/>
  <c r="BM30" i="5"/>
  <c r="BC31" i="5"/>
  <c r="BE31" i="5"/>
  <c r="BK31" i="5"/>
  <c r="BM31" i="5"/>
  <c r="BN47" i="5"/>
  <c r="BB52" i="5"/>
  <c r="BD52" i="5"/>
  <c r="BL52" i="5"/>
  <c r="BN52" i="5"/>
  <c r="BC54" i="5"/>
  <c r="BE54" i="5"/>
  <c r="BK54" i="5"/>
  <c r="BM54" i="5"/>
  <c r="BC64" i="5"/>
  <c r="BE64" i="5"/>
  <c r="BK64" i="5"/>
  <c r="BM64" i="5"/>
  <c r="AU66" i="5"/>
  <c r="BB66" i="5"/>
  <c r="BD66" i="5"/>
  <c r="BC67" i="5"/>
  <c r="BE67" i="5"/>
  <c r="BK67" i="5"/>
  <c r="BM67" i="5"/>
  <c r="BC68" i="5"/>
  <c r="BE68" i="5"/>
  <c r="BK68" i="5"/>
  <c r="BM68" i="5"/>
  <c r="BC69" i="5"/>
  <c r="BE69" i="5"/>
  <c r="BK69" i="5"/>
  <c r="BM69" i="5"/>
  <c r="BC70" i="5"/>
  <c r="BE70" i="5"/>
  <c r="BK70" i="5"/>
  <c r="BM70" i="5"/>
  <c r="AE71" i="5"/>
  <c r="AM71" i="5" s="1"/>
  <c r="AV71" i="5"/>
  <c r="BB71" i="5"/>
  <c r="BD71" i="5"/>
  <c r="BB72" i="5"/>
  <c r="BD72" i="5"/>
  <c r="BL72" i="5"/>
  <c r="BN72" i="5"/>
  <c r="AM73" i="5"/>
  <c r="BC73" i="5"/>
  <c r="BE73" i="5"/>
  <c r="BK73" i="5"/>
  <c r="BB83" i="5"/>
  <c r="BD83" i="5"/>
  <c r="BL83" i="5"/>
  <c r="BN83" i="5"/>
  <c r="AM84" i="5"/>
  <c r="BC84" i="5"/>
  <c r="BE84" i="5"/>
  <c r="BK84" i="5"/>
  <c r="BM84" i="5"/>
  <c r="BB93" i="5"/>
  <c r="BD93" i="5"/>
  <c r="BL93" i="5"/>
  <c r="BN93" i="5"/>
  <c r="BB94" i="5"/>
  <c r="BD94" i="5"/>
  <c r="BL94" i="5"/>
  <c r="BN94" i="5"/>
  <c r="AM95" i="5"/>
  <c r="BC95" i="5"/>
  <c r="BE95" i="5"/>
  <c r="BK95" i="5"/>
  <c r="BM95" i="5"/>
  <c r="BC98" i="5"/>
  <c r="BL98" i="5"/>
  <c r="BN98" i="5"/>
  <c r="BB107" i="5"/>
  <c r="BD107" i="5"/>
  <c r="BL107" i="5"/>
  <c r="AM108" i="5"/>
  <c r="BC108" i="5"/>
  <c r="BE108" i="5"/>
  <c r="BK108" i="5"/>
  <c r="BM108" i="5"/>
  <c r="BC109" i="5"/>
  <c r="BE109" i="5"/>
  <c r="BK109" i="5"/>
  <c r="BM109" i="5"/>
  <c r="BB119" i="5"/>
  <c r="BD119" i="5"/>
  <c r="BK119" i="5"/>
  <c r="BM119" i="5"/>
  <c r="BB129" i="5"/>
  <c r="BD129" i="5"/>
  <c r="BL129" i="5"/>
  <c r="BB130" i="5"/>
  <c r="BD130" i="5"/>
  <c r="BL130" i="5"/>
  <c r="BN130" i="5"/>
  <c r="BB142" i="5"/>
  <c r="BD142" i="5"/>
  <c r="BL142" i="5"/>
  <c r="BN142" i="5"/>
  <c r="BB143" i="5"/>
  <c r="BD143" i="5"/>
  <c r="BL143" i="5"/>
  <c r="BN143" i="5"/>
  <c r="AM144" i="5"/>
  <c r="BC144" i="5"/>
  <c r="BE144" i="5"/>
  <c r="BK144" i="5"/>
  <c r="BM144" i="5"/>
  <c r="BB154" i="5"/>
  <c r="BD154" i="5"/>
  <c r="BL154" i="5"/>
  <c r="BN154" i="5"/>
  <c r="BB155" i="5"/>
  <c r="BD155" i="5"/>
  <c r="BL155" i="5"/>
  <c r="BN155" i="5"/>
  <c r="AM156" i="5"/>
  <c r="BC156" i="5"/>
  <c r="BE156" i="5"/>
  <c r="BK156" i="5"/>
  <c r="BM156" i="5"/>
  <c r="BB169" i="5"/>
  <c r="BD169" i="5"/>
  <c r="BL169" i="5"/>
  <c r="BN169" i="5"/>
  <c r="AM170" i="5"/>
  <c r="BC170" i="5"/>
  <c r="BE170" i="5"/>
  <c r="BK170" i="5"/>
  <c r="BM170" i="5"/>
  <c r="BC171" i="5"/>
  <c r="BE171" i="5"/>
  <c r="BK171" i="5"/>
  <c r="BM171" i="5"/>
  <c r="BB185" i="5"/>
  <c r="BD185" i="5"/>
  <c r="BL185" i="5"/>
  <c r="BN185" i="5"/>
  <c r="AM186" i="5"/>
  <c r="BC186" i="5"/>
  <c r="BE186" i="5"/>
  <c r="BK186" i="5"/>
  <c r="BM186" i="5"/>
  <c r="BC187" i="5"/>
  <c r="BE187" i="5"/>
  <c r="BK187" i="5"/>
  <c r="BM187" i="5"/>
  <c r="BB188" i="5"/>
  <c r="BD188" i="5"/>
  <c r="BK188" i="5"/>
  <c r="BM188" i="5"/>
  <c r="AE189" i="5"/>
  <c r="AM189" i="5" s="1"/>
  <c r="AI189" i="5"/>
  <c r="BB189" i="5"/>
  <c r="BD189" i="5"/>
  <c r="BK189" i="5"/>
  <c r="BM189" i="5"/>
  <c r="BC190" i="5"/>
  <c r="BE190" i="5"/>
  <c r="BK190" i="5"/>
  <c r="BM190" i="5"/>
  <c r="AE191" i="5"/>
  <c r="AM191" i="5" s="1"/>
  <c r="AI191" i="5"/>
  <c r="BB191" i="5"/>
  <c r="BD191" i="5"/>
  <c r="BK191" i="5"/>
  <c r="BM191" i="5"/>
  <c r="BB192" i="5"/>
  <c r="BD192" i="5"/>
  <c r="BK192" i="5"/>
  <c r="BM192" i="5"/>
  <c r="BC193" i="5"/>
  <c r="BE193" i="5"/>
  <c r="BK193" i="5"/>
  <c r="BM193" i="5"/>
  <c r="BB194" i="5"/>
  <c r="BD194" i="5"/>
  <c r="BK194" i="5"/>
  <c r="BM194" i="5"/>
  <c r="AE195" i="5"/>
  <c r="AM195" i="5" s="1"/>
  <c r="AI195" i="5"/>
  <c r="BB195" i="5"/>
  <c r="BD195" i="5"/>
  <c r="BK195" i="5"/>
  <c r="BM195" i="5"/>
  <c r="BC196" i="5"/>
  <c r="BE196" i="5"/>
  <c r="BK196" i="5"/>
  <c r="BM196" i="5"/>
  <c r="AE197" i="5"/>
  <c r="AM197" i="5" s="1"/>
  <c r="AI197" i="5"/>
  <c r="BB197" i="5"/>
  <c r="BD197" i="5"/>
  <c r="BK197" i="5"/>
  <c r="BM197" i="5"/>
  <c r="BL200" i="5"/>
  <c r="BN200" i="5"/>
  <c r="BB214" i="5"/>
  <c r="BD214" i="5"/>
  <c r="BL214" i="5"/>
  <c r="BN214" i="5"/>
  <c r="AM215" i="5"/>
  <c r="BC215" i="5"/>
  <c r="BE215" i="5"/>
  <c r="BK215" i="5"/>
  <c r="BM215" i="5"/>
  <c r="BB225" i="5"/>
  <c r="BD225" i="5"/>
  <c r="BL225" i="5"/>
  <c r="BN225" i="5"/>
  <c r="BB226" i="5"/>
  <c r="BD226" i="5"/>
  <c r="BK226" i="5"/>
  <c r="BM226" i="5"/>
  <c r="BB227" i="5"/>
  <c r="BD227" i="5"/>
  <c r="BK227" i="5"/>
  <c r="BM227" i="5"/>
  <c r="BC228" i="5"/>
  <c r="BE228" i="5"/>
  <c r="BK228" i="5"/>
  <c r="BM228" i="5"/>
  <c r="BB239" i="5"/>
  <c r="BD239" i="5"/>
  <c r="BW244" i="5"/>
  <c r="BJ244" i="5"/>
  <c r="BN244" i="5" s="1"/>
  <c r="AV244" i="5"/>
  <c r="AE244" i="5"/>
  <c r="AM244" i="5" s="1"/>
  <c r="BW388" i="5"/>
  <c r="BJ388" i="5"/>
  <c r="BN388" i="5" s="1"/>
  <c r="AV388" i="5"/>
  <c r="AE388" i="5"/>
  <c r="AM388" i="5" s="1"/>
  <c r="BB241" i="5"/>
  <c r="BD241" i="5"/>
  <c r="BL241" i="5"/>
  <c r="BN241" i="5"/>
  <c r="BB242" i="5"/>
  <c r="BD242" i="5"/>
  <c r="BL242" i="5"/>
  <c r="BN242" i="5"/>
  <c r="BC243" i="5"/>
  <c r="BE243" i="5"/>
  <c r="BK243" i="5"/>
  <c r="BM243" i="5"/>
  <c r="BB244" i="5"/>
  <c r="BD244" i="5"/>
  <c r="BL244" i="5"/>
  <c r="BC257" i="5"/>
  <c r="BL257" i="5"/>
  <c r="BB265" i="5"/>
  <c r="BD265" i="5"/>
  <c r="BL265" i="5"/>
  <c r="BN265" i="5"/>
  <c r="AM266" i="5"/>
  <c r="BC266" i="5"/>
  <c r="BE266" i="5"/>
  <c r="BK266" i="5"/>
  <c r="BM266" i="5"/>
  <c r="BB267" i="5"/>
  <c r="BD267" i="5"/>
  <c r="BL267" i="5"/>
  <c r="BB273" i="5"/>
  <c r="BD273" i="5"/>
  <c r="BL273" i="5"/>
  <c r="BN273" i="5"/>
  <c r="AM274" i="5"/>
  <c r="BC274" i="5"/>
  <c r="BE274" i="5"/>
  <c r="BK274" i="5"/>
  <c r="BM274" i="5"/>
  <c r="BB279" i="5"/>
  <c r="BD279" i="5"/>
  <c r="BL279" i="5"/>
  <c r="AM281" i="5"/>
  <c r="BC281" i="5"/>
  <c r="BE281" i="5"/>
  <c r="BK281" i="5"/>
  <c r="BM281" i="5"/>
  <c r="BB290" i="5"/>
  <c r="BD290" i="5"/>
  <c r="BL290" i="5"/>
  <c r="BN290" i="5"/>
  <c r="AM291" i="5"/>
  <c r="BC291" i="5"/>
  <c r="BE291" i="5"/>
  <c r="BK291" i="5"/>
  <c r="BM291" i="5"/>
  <c r="BB299" i="5"/>
  <c r="BD299" i="5"/>
  <c r="BL299" i="5"/>
  <c r="BC302" i="5"/>
  <c r="BL302" i="5"/>
  <c r="BN302" i="5"/>
  <c r="BC304" i="5"/>
  <c r="BE304" i="5"/>
  <c r="BK304" i="5"/>
  <c r="BM304" i="5"/>
  <c r="AM310" i="5"/>
  <c r="BC310" i="5"/>
  <c r="BE310" i="5"/>
  <c r="BK310" i="5"/>
  <c r="BM310" i="5"/>
  <c r="BB324" i="5"/>
  <c r="BD324" i="5"/>
  <c r="BL324" i="5"/>
  <c r="BN324" i="5"/>
  <c r="BB342" i="5"/>
  <c r="BD342" i="5"/>
  <c r="BK342" i="5"/>
  <c r="BM342" i="5"/>
  <c r="BB348" i="5"/>
  <c r="BD348" i="5"/>
  <c r="BL348" i="5"/>
  <c r="BN348" i="5"/>
  <c r="BC349" i="5"/>
  <c r="BE349" i="5"/>
  <c r="BK349" i="5"/>
  <c r="BM349" i="5"/>
  <c r="BB350" i="5"/>
  <c r="BD350" i="5"/>
  <c r="BL350" i="5"/>
  <c r="BK354" i="5"/>
  <c r="BM354" i="5"/>
  <c r="BK357" i="5"/>
  <c r="BM357" i="5"/>
  <c r="BL359" i="5"/>
  <c r="BN359" i="5"/>
  <c r="BD362" i="5"/>
  <c r="BL362" i="5"/>
  <c r="BK363" i="5"/>
  <c r="BM363" i="5"/>
  <c r="BB364" i="5"/>
  <c r="BD364" i="5"/>
  <c r="BB367" i="5"/>
  <c r="BD367" i="5"/>
  <c r="BL367" i="5"/>
  <c r="BN367" i="5"/>
  <c r="BB373" i="5"/>
  <c r="BD373" i="5"/>
  <c r="BL373" i="5"/>
  <c r="BN373" i="5"/>
  <c r="BC375" i="5"/>
  <c r="BL375" i="5"/>
  <c r="BN375" i="5"/>
  <c r="BB378" i="5"/>
  <c r="BD378" i="5"/>
  <c r="BK378" i="5"/>
  <c r="BM378" i="5"/>
  <c r="BC385" i="5"/>
  <c r="BL385" i="5"/>
  <c r="BB386" i="5"/>
  <c r="BD386" i="5"/>
  <c r="BK386" i="5"/>
  <c r="BM386" i="5"/>
  <c r="BC387" i="5"/>
  <c r="BE387" i="5"/>
  <c r="BK387" i="5"/>
  <c r="BM387" i="5"/>
  <c r="BB388" i="5"/>
  <c r="BD388" i="5"/>
  <c r="BL388" i="5"/>
  <c r="BC408" i="5"/>
  <c r="BL408" i="5"/>
  <c r="AH426" i="5"/>
  <c r="BB412" i="5"/>
  <c r="BD412" i="5"/>
  <c r="BL412" i="5"/>
  <c r="BN412" i="5"/>
  <c r="BC414" i="5"/>
  <c r="BL414" i="5"/>
  <c r="BN414" i="5"/>
  <c r="BB426" i="5"/>
  <c r="BD426" i="5"/>
  <c r="BL426" i="5"/>
  <c r="BB427" i="5"/>
  <c r="BD427" i="5"/>
  <c r="BL427" i="5"/>
  <c r="BN427" i="5"/>
  <c r="AM428" i="5"/>
  <c r="BC428" i="5"/>
  <c r="BE428" i="5"/>
  <c r="BK428" i="5"/>
  <c r="BM428" i="5"/>
  <c r="BB438" i="5"/>
  <c r="BD438" i="5"/>
  <c r="BL438" i="5"/>
  <c r="BN438" i="5"/>
  <c r="AM439" i="5"/>
  <c r="BC439" i="5"/>
  <c r="BE439" i="5"/>
  <c r="BK439" i="5"/>
  <c r="BM439" i="5"/>
  <c r="BB447" i="5"/>
  <c r="BD447" i="5"/>
  <c r="BL447" i="5"/>
  <c r="BN447" i="5"/>
  <c r="AM448" i="5"/>
  <c r="BC448" i="5"/>
  <c r="BE448" i="5"/>
  <c r="BK448" i="5"/>
  <c r="BM448" i="5"/>
  <c r="BB455" i="5"/>
  <c r="BD455" i="5"/>
  <c r="BL455" i="5"/>
  <c r="BN455" i="5"/>
  <c r="AM456" i="5"/>
  <c r="BE456" i="5"/>
  <c r="BK456" i="5"/>
  <c r="BM456" i="5"/>
  <c r="BB464" i="5"/>
  <c r="BD464" i="5"/>
  <c r="BL464" i="5"/>
  <c r="BN464" i="5"/>
  <c r="AM465" i="5"/>
  <c r="BC465" i="5"/>
  <c r="BE465" i="5"/>
  <c r="BK465" i="5"/>
  <c r="BM465" i="5"/>
  <c r="BB472" i="5"/>
  <c r="BD472" i="5"/>
  <c r="BL472" i="5"/>
  <c r="BN472" i="5"/>
  <c r="AM473" i="5"/>
  <c r="BC473" i="5"/>
  <c r="BE473" i="5"/>
  <c r="BK473" i="5"/>
  <c r="BM473" i="5"/>
  <c r="AM475" i="5"/>
  <c r="BC475" i="5"/>
  <c r="BE475" i="5"/>
  <c r="BK475" i="5"/>
  <c r="BM475" i="5"/>
  <c r="BC476" i="5"/>
  <c r="BE476" i="5"/>
  <c r="BK476" i="5"/>
  <c r="BM476" i="5"/>
  <c r="BA258" i="5"/>
  <c r="BE258" i="5" s="1"/>
  <c r="AI258" i="5"/>
  <c r="AE258" i="5"/>
  <c r="AM258" i="5" s="1"/>
  <c r="BA316" i="5"/>
  <c r="BE316" i="5" s="1"/>
  <c r="AI316" i="5"/>
  <c r="AE316" i="5"/>
  <c r="AM316" i="5" s="1"/>
  <c r="BW341" i="5"/>
  <c r="BJ341" i="5"/>
  <c r="BN341" i="5" s="1"/>
  <c r="AV341" i="5"/>
  <c r="AE341" i="5"/>
  <c r="AM341" i="5" s="1"/>
  <c r="BM8" i="5"/>
  <c r="BK8" i="5"/>
  <c r="BB11" i="5"/>
  <c r="BD11" i="5"/>
  <c r="BL11" i="5"/>
  <c r="BN11" i="5"/>
  <c r="BB12" i="5"/>
  <c r="BD12" i="5"/>
  <c r="BL12" i="5"/>
  <c r="BN12" i="5"/>
  <c r="AM13" i="5"/>
  <c r="BC13" i="5"/>
  <c r="BE13" i="5"/>
  <c r="BK13" i="5"/>
  <c r="BM13" i="5"/>
  <c r="BN17" i="5"/>
  <c r="BB17" i="5"/>
  <c r="BD17" i="5"/>
  <c r="BL17" i="5"/>
  <c r="AM18" i="5"/>
  <c r="BC18" i="5"/>
  <c r="BE18" i="5"/>
  <c r="BK18" i="5"/>
  <c r="BM18" i="5"/>
  <c r="AE19" i="5"/>
  <c r="AM19" i="5" s="1"/>
  <c r="AV19" i="5"/>
  <c r="BB19" i="5"/>
  <c r="BD19" i="5"/>
  <c r="BL19" i="5"/>
  <c r="BJ19" i="5"/>
  <c r="BN19" i="5" s="1"/>
  <c r="BN23" i="5"/>
  <c r="BB23" i="5"/>
  <c r="BD23" i="5"/>
  <c r="BL23" i="5"/>
  <c r="BC25" i="5"/>
  <c r="BE25" i="5"/>
  <c r="BK25" i="5"/>
  <c r="BM25" i="5"/>
  <c r="AE26" i="5"/>
  <c r="AM26" i="5" s="1"/>
  <c r="AV26" i="5"/>
  <c r="BB26" i="5"/>
  <c r="BD26" i="5"/>
  <c r="BL26" i="5"/>
  <c r="BJ26" i="5"/>
  <c r="BN26" i="5" s="1"/>
  <c r="BC27" i="5"/>
  <c r="BE27" i="5"/>
  <c r="BK27" i="5"/>
  <c r="BM27" i="5"/>
  <c r="AE28" i="5"/>
  <c r="AM28" i="5" s="1"/>
  <c r="AV28" i="5"/>
  <c r="BB28" i="5"/>
  <c r="BD28" i="5"/>
  <c r="BL28" i="5"/>
  <c r="BJ28" i="5"/>
  <c r="BN28" i="5" s="1"/>
  <c r="BB32" i="5"/>
  <c r="BD32" i="5"/>
  <c r="BL32" i="5"/>
  <c r="BN32" i="5"/>
  <c r="BC33" i="5"/>
  <c r="BE33" i="5"/>
  <c r="BK33" i="5"/>
  <c r="BM33" i="5"/>
  <c r="BC34" i="5"/>
  <c r="BE34" i="5"/>
  <c r="BK34" i="5"/>
  <c r="BM34" i="5"/>
  <c r="BB38" i="5"/>
  <c r="BD38" i="5"/>
  <c r="BL38" i="5"/>
  <c r="BN38" i="5"/>
  <c r="BB40" i="5"/>
  <c r="BD40" i="5"/>
  <c r="BL40" i="5"/>
  <c r="BN40" i="5"/>
  <c r="AM41" i="5"/>
  <c r="BC41" i="5"/>
  <c r="BE41" i="5"/>
  <c r="BK41" i="5"/>
  <c r="BM41" i="5"/>
  <c r="AE42" i="5"/>
  <c r="AM42" i="5" s="1"/>
  <c r="AI42" i="5"/>
  <c r="BB42" i="5"/>
  <c r="BD42" i="5"/>
  <c r="BB45" i="5"/>
  <c r="BD45" i="5"/>
  <c r="BL45" i="5"/>
  <c r="BN45" i="5"/>
  <c r="BB46" i="5"/>
  <c r="BD46" i="5"/>
  <c r="BL46" i="5"/>
  <c r="BN46" i="5"/>
  <c r="BC47" i="5"/>
  <c r="BE47" i="5"/>
  <c r="BK47" i="5"/>
  <c r="BM47" i="5"/>
  <c r="AE48" i="5"/>
  <c r="AM48" i="5" s="1"/>
  <c r="AI48" i="5"/>
  <c r="BB48" i="5"/>
  <c r="BD48" i="5"/>
  <c r="BK48" i="5"/>
  <c r="BM48" i="5"/>
  <c r="BC49" i="5"/>
  <c r="BE49" i="5"/>
  <c r="BK49" i="5"/>
  <c r="BM49" i="5"/>
  <c r="BC51" i="5"/>
  <c r="BL51" i="5"/>
  <c r="BN51" i="5"/>
  <c r="AM52" i="5"/>
  <c r="BC53" i="5"/>
  <c r="BE53" i="5"/>
  <c r="BK53" i="5"/>
  <c r="BM53" i="5"/>
  <c r="BB55" i="5"/>
  <c r="BD55" i="5"/>
  <c r="BL55" i="5"/>
  <c r="BN55" i="5"/>
  <c r="AM56" i="5"/>
  <c r="BC56" i="5"/>
  <c r="BE56" i="5"/>
  <c r="BK56" i="5"/>
  <c r="BM56" i="5"/>
  <c r="BB62" i="5"/>
  <c r="BD62" i="5"/>
  <c r="BL62" i="5"/>
  <c r="BN62" i="5"/>
  <c r="AM63" i="5"/>
  <c r="BC63" i="5"/>
  <c r="BE63" i="5"/>
  <c r="BK63" i="5"/>
  <c r="BM63" i="5"/>
  <c r="BL65" i="5"/>
  <c r="BN65" i="5"/>
  <c r="BK66" i="5"/>
  <c r="BM66" i="5"/>
  <c r="BK71" i="5"/>
  <c r="BM71" i="5"/>
  <c r="BB74" i="5"/>
  <c r="BD74" i="5"/>
  <c r="BL74" i="5"/>
  <c r="BN74" i="5"/>
  <c r="BB75" i="5"/>
  <c r="BD75" i="5"/>
  <c r="BL75" i="5"/>
  <c r="BN75" i="5"/>
  <c r="AM76" i="5"/>
  <c r="BC76" i="5"/>
  <c r="BE76" i="5"/>
  <c r="BK76" i="5"/>
  <c r="BM76" i="5"/>
  <c r="BB80" i="5"/>
  <c r="BD80" i="5"/>
  <c r="BL80" i="5"/>
  <c r="BN80" i="5"/>
  <c r="BB81" i="5"/>
  <c r="BD81" i="5"/>
  <c r="BL81" i="5"/>
  <c r="BN81" i="5"/>
  <c r="AM82" i="5"/>
  <c r="BC82" i="5"/>
  <c r="BE82" i="5"/>
  <c r="BK82" i="5"/>
  <c r="BM82" i="5"/>
  <c r="BB85" i="5"/>
  <c r="BD85" i="5"/>
  <c r="BL85" i="5"/>
  <c r="BN85" i="5"/>
  <c r="AM86" i="5"/>
  <c r="BC86" i="5"/>
  <c r="BE86" i="5"/>
  <c r="BK86" i="5"/>
  <c r="BM86" i="5"/>
  <c r="BC89" i="5"/>
  <c r="BE89" i="5"/>
  <c r="BK89" i="5"/>
  <c r="BM89" i="5"/>
  <c r="BB91" i="5"/>
  <c r="BD91" i="5"/>
  <c r="BL91" i="5"/>
  <c r="AM92" i="5"/>
  <c r="BC92" i="5"/>
  <c r="BE92" i="5"/>
  <c r="BK92" i="5"/>
  <c r="BM92" i="5"/>
  <c r="BB96" i="5"/>
  <c r="BD96" i="5"/>
  <c r="BL96" i="5"/>
  <c r="BN96" i="5"/>
  <c r="BB97" i="5"/>
  <c r="BD97" i="5"/>
  <c r="BL97" i="5"/>
  <c r="BN97" i="5"/>
  <c r="BC99" i="5"/>
  <c r="BL99" i="5"/>
  <c r="BN99" i="5"/>
  <c r="BB100" i="5"/>
  <c r="BD100" i="5"/>
  <c r="BL100" i="5"/>
  <c r="BN100" i="5"/>
  <c r="AM101" i="5"/>
  <c r="BC101" i="5"/>
  <c r="BE101" i="5"/>
  <c r="BK101" i="5"/>
  <c r="BM101" i="5"/>
  <c r="BB104" i="5"/>
  <c r="BD104" i="5"/>
  <c r="BL104" i="5"/>
  <c r="AM105" i="5"/>
  <c r="BC105" i="5"/>
  <c r="BE105" i="5"/>
  <c r="BK105" i="5"/>
  <c r="BM105" i="5"/>
  <c r="BC106" i="5"/>
  <c r="BE106" i="5"/>
  <c r="BK106" i="5"/>
  <c r="BM106" i="5"/>
  <c r="BC110" i="5"/>
  <c r="BE110" i="5"/>
  <c r="BK110" i="5"/>
  <c r="BM110" i="5"/>
  <c r="BB114" i="5"/>
  <c r="BD114" i="5"/>
  <c r="BK114" i="5"/>
  <c r="BM114" i="5"/>
  <c r="BC115" i="5"/>
  <c r="BE115" i="5"/>
  <c r="BK115" i="5"/>
  <c r="BM115" i="5"/>
  <c r="AE116" i="5"/>
  <c r="AM116" i="5" s="1"/>
  <c r="AI116" i="5"/>
  <c r="BB116" i="5"/>
  <c r="BD116" i="5"/>
  <c r="BK116" i="5"/>
  <c r="BM116" i="5"/>
  <c r="BB117" i="5"/>
  <c r="BD117" i="5"/>
  <c r="BK117" i="5"/>
  <c r="BM117" i="5"/>
  <c r="BC118" i="5"/>
  <c r="BE118" i="5"/>
  <c r="BK118" i="5"/>
  <c r="BM118" i="5"/>
  <c r="BB120" i="5"/>
  <c r="BD120" i="5"/>
  <c r="BL120" i="5"/>
  <c r="BN120" i="5"/>
  <c r="AM121" i="5"/>
  <c r="BC121" i="5"/>
  <c r="BE121" i="5"/>
  <c r="BK121" i="5"/>
  <c r="BM121" i="5"/>
  <c r="BB123" i="5"/>
  <c r="BD123" i="5"/>
  <c r="BL123" i="5"/>
  <c r="BB124" i="5"/>
  <c r="BD124" i="5"/>
  <c r="BL124" i="5"/>
  <c r="BN124" i="5"/>
  <c r="BC125" i="5"/>
  <c r="BE125" i="5"/>
  <c r="BK125" i="5"/>
  <c r="BM125" i="5"/>
  <c r="AE126" i="5"/>
  <c r="AM126" i="5" s="1"/>
  <c r="AV126" i="5"/>
  <c r="BB126" i="5"/>
  <c r="BD126" i="5"/>
  <c r="BL126" i="5"/>
  <c r="BJ126" i="5"/>
  <c r="BN126" i="5" s="1"/>
  <c r="BC127" i="5"/>
  <c r="BE127" i="5"/>
  <c r="BK127" i="5"/>
  <c r="BM127" i="5"/>
  <c r="AE128" i="5"/>
  <c r="AM128" i="5" s="1"/>
  <c r="AV128" i="5"/>
  <c r="BB128" i="5"/>
  <c r="BD128" i="5"/>
  <c r="BL128" i="5"/>
  <c r="BJ128" i="5"/>
  <c r="BN128" i="5" s="1"/>
  <c r="BC131" i="5"/>
  <c r="BL131" i="5"/>
  <c r="BN131" i="5"/>
  <c r="AM132" i="5"/>
  <c r="BC132" i="5"/>
  <c r="BE132" i="5"/>
  <c r="BK132" i="5"/>
  <c r="BM132" i="5"/>
  <c r="BC133" i="5"/>
  <c r="BE133" i="5"/>
  <c r="BK133" i="5"/>
  <c r="BM133" i="5"/>
  <c r="BB139" i="5"/>
  <c r="BD139" i="5"/>
  <c r="BL139" i="5"/>
  <c r="BN139" i="5"/>
  <c r="BB140" i="5"/>
  <c r="BD140" i="5"/>
  <c r="BL140" i="5"/>
  <c r="BN140" i="5"/>
  <c r="AM141" i="5"/>
  <c r="BC141" i="5"/>
  <c r="BE141" i="5"/>
  <c r="BK141" i="5"/>
  <c r="BM141" i="5"/>
  <c r="BB145" i="5"/>
  <c r="BD145" i="5"/>
  <c r="BL145" i="5"/>
  <c r="BB146" i="5"/>
  <c r="BD146" i="5"/>
  <c r="BL146" i="5"/>
  <c r="BN146" i="5"/>
  <c r="AM147" i="5"/>
  <c r="BC147" i="5"/>
  <c r="BE147" i="5"/>
  <c r="BK147" i="5"/>
  <c r="BM147" i="5"/>
  <c r="BB151" i="5"/>
  <c r="BD151" i="5"/>
  <c r="BL151" i="5"/>
  <c r="BB152" i="5"/>
  <c r="BD152" i="5"/>
  <c r="BL152" i="5"/>
  <c r="BN152" i="5"/>
  <c r="BC153" i="5"/>
  <c r="BE153" i="5"/>
  <c r="BK153" i="5"/>
  <c r="BM153" i="5"/>
  <c r="BB157" i="5"/>
  <c r="BD157" i="5"/>
  <c r="BL157" i="5"/>
  <c r="BB158" i="5"/>
  <c r="BD158" i="5"/>
  <c r="BL158" i="5"/>
  <c r="BN158" i="5"/>
  <c r="AM159" i="5"/>
  <c r="BC159" i="5"/>
  <c r="BE159" i="5"/>
  <c r="BK159" i="5"/>
  <c r="BM159" i="5"/>
  <c r="BB165" i="5"/>
  <c r="BD165" i="5"/>
  <c r="BL165" i="5"/>
  <c r="BN165" i="5"/>
  <c r="AM166" i="5"/>
  <c r="BC166" i="5"/>
  <c r="BE166" i="5"/>
  <c r="BK166" i="5"/>
  <c r="BM166" i="5"/>
  <c r="BC167" i="5"/>
  <c r="BE167" i="5"/>
  <c r="BK167" i="5"/>
  <c r="BM167" i="5"/>
  <c r="BC168" i="5"/>
  <c r="BE168" i="5"/>
  <c r="BK168" i="5"/>
  <c r="BM168" i="5"/>
  <c r="BB172" i="5"/>
  <c r="BD172" i="5"/>
  <c r="BL172" i="5"/>
  <c r="BN172" i="5"/>
  <c r="AM173" i="5"/>
  <c r="BC173" i="5"/>
  <c r="BE173" i="5"/>
  <c r="BK173" i="5"/>
  <c r="BM173" i="5"/>
  <c r="BC174" i="5"/>
  <c r="BE174" i="5"/>
  <c r="BK174" i="5"/>
  <c r="BM174" i="5"/>
  <c r="BC176" i="5"/>
  <c r="BE176" i="5"/>
  <c r="BK176" i="5"/>
  <c r="BM176" i="5"/>
  <c r="BB181" i="5"/>
  <c r="BD181" i="5"/>
  <c r="BL181" i="5"/>
  <c r="BN181" i="5"/>
  <c r="BB183" i="5"/>
  <c r="BD183" i="5"/>
  <c r="BL183" i="5"/>
  <c r="BN183" i="5"/>
  <c r="AM184" i="5"/>
  <c r="BC184" i="5"/>
  <c r="BE184" i="5"/>
  <c r="BK184" i="5"/>
  <c r="BM184" i="5"/>
  <c r="BB198" i="5"/>
  <c r="BD198" i="5"/>
  <c r="BL198" i="5"/>
  <c r="BB199" i="5"/>
  <c r="BD199" i="5"/>
  <c r="BL199" i="5"/>
  <c r="BN199" i="5"/>
  <c r="AU201" i="5"/>
  <c r="BB201" i="5"/>
  <c r="BD201" i="5"/>
  <c r="AE202" i="5"/>
  <c r="AM202" i="5" s="1"/>
  <c r="AI202" i="5"/>
  <c r="BB202" i="5"/>
  <c r="BD202" i="5"/>
  <c r="BB204" i="5"/>
  <c r="BC204" i="5"/>
  <c r="BB205" i="5"/>
  <c r="BD205" i="5"/>
  <c r="BL205" i="5"/>
  <c r="BN205" i="5"/>
  <c r="BK206" i="5"/>
  <c r="BM206" i="5"/>
  <c r="BC207" i="5"/>
  <c r="BE207" i="5"/>
  <c r="BK207" i="5"/>
  <c r="BM207" i="5"/>
  <c r="BC208" i="5"/>
  <c r="BE208" i="5"/>
  <c r="BK208" i="5"/>
  <c r="BM208" i="5"/>
  <c r="BC209" i="5"/>
  <c r="BE209" i="5"/>
  <c r="BB212" i="5"/>
  <c r="BD212" i="5"/>
  <c r="BL212" i="5"/>
  <c r="BN212" i="5"/>
  <c r="AM213" i="5"/>
  <c r="BC213" i="5"/>
  <c r="BE213" i="5"/>
  <c r="BK213" i="5"/>
  <c r="BM213" i="5"/>
  <c r="BB216" i="5"/>
  <c r="BD216" i="5"/>
  <c r="BL216" i="5"/>
  <c r="BN216" i="5"/>
  <c r="AM217" i="5"/>
  <c r="BC217" i="5"/>
  <c r="BE217" i="5"/>
  <c r="BK217" i="5"/>
  <c r="BM217" i="5"/>
  <c r="BB220" i="5"/>
  <c r="BD220" i="5"/>
  <c r="BL220" i="5"/>
  <c r="BN220" i="5"/>
  <c r="AM221" i="5"/>
  <c r="BC221" i="5"/>
  <c r="BE221" i="5"/>
  <c r="BK221" i="5"/>
  <c r="BM221" i="5"/>
  <c r="BC222" i="5"/>
  <c r="BE222" i="5"/>
  <c r="BK222" i="5"/>
  <c r="BM222" i="5"/>
  <c r="BB223" i="5"/>
  <c r="BD223" i="5"/>
  <c r="BK223" i="5"/>
  <c r="BM223" i="5"/>
  <c r="AE224" i="5"/>
  <c r="AM224" i="5" s="1"/>
  <c r="AI224" i="5"/>
  <c r="BB224" i="5"/>
  <c r="BD224" i="5"/>
  <c r="BK224" i="5"/>
  <c r="BM224" i="5"/>
  <c r="BB229" i="5"/>
  <c r="BD229" i="5"/>
  <c r="BL229" i="5"/>
  <c r="BN229" i="5"/>
  <c r="AM230" i="5"/>
  <c r="BC230" i="5"/>
  <c r="BE230" i="5"/>
  <c r="BK230" i="5"/>
  <c r="BM230" i="5"/>
  <c r="BB237" i="5"/>
  <c r="BD237" i="5"/>
  <c r="BL237" i="5"/>
  <c r="BN237" i="5"/>
  <c r="AM238" i="5"/>
  <c r="BC238" i="5"/>
  <c r="BE238" i="5"/>
  <c r="BK238" i="5"/>
  <c r="BM238" i="5"/>
  <c r="BW284" i="5"/>
  <c r="BJ284" i="5"/>
  <c r="BN284" i="5" s="1"/>
  <c r="AV284" i="5"/>
  <c r="AE284" i="5"/>
  <c r="AM284" i="5" s="1"/>
  <c r="BA334" i="5"/>
  <c r="BE334" i="5" s="1"/>
  <c r="AI334" i="5"/>
  <c r="AE334" i="5"/>
  <c r="AM334" i="5" s="1"/>
  <c r="BW356" i="5"/>
  <c r="BJ356" i="5"/>
  <c r="BN356" i="5" s="1"/>
  <c r="AV356" i="5"/>
  <c r="AE356" i="5"/>
  <c r="AM356" i="5" s="1"/>
  <c r="BW357" i="5"/>
  <c r="AU357" i="5"/>
  <c r="BA359" i="5"/>
  <c r="BE359" i="5" s="1"/>
  <c r="AI359" i="5"/>
  <c r="AE359" i="5"/>
  <c r="AM359" i="5" s="1"/>
  <c r="BA377" i="5"/>
  <c r="BE377" i="5" s="1"/>
  <c r="AI377" i="5"/>
  <c r="AE377" i="5"/>
  <c r="AM377" i="5" s="1"/>
  <c r="BW411" i="5"/>
  <c r="BJ411" i="5"/>
  <c r="BN411" i="5" s="1"/>
  <c r="AV411" i="5"/>
  <c r="AE411" i="5"/>
  <c r="AM411" i="5" s="1"/>
  <c r="BL239" i="5"/>
  <c r="BN239" i="5"/>
  <c r="AM240" i="5"/>
  <c r="BC240" i="5"/>
  <c r="BE240" i="5"/>
  <c r="BK240" i="5"/>
  <c r="BM240" i="5"/>
  <c r="BB245" i="5"/>
  <c r="BD245" i="5"/>
  <c r="BL245" i="5"/>
  <c r="BN245" i="5"/>
  <c r="AM246" i="5"/>
  <c r="BC246" i="5"/>
  <c r="BE246" i="5"/>
  <c r="BK246" i="5"/>
  <c r="BM246" i="5"/>
  <c r="BB249" i="5"/>
  <c r="BD249" i="5"/>
  <c r="BL249" i="5"/>
  <c r="BN249" i="5"/>
  <c r="BC251" i="5"/>
  <c r="BL251" i="5"/>
  <c r="BN251" i="5"/>
  <c r="BC253" i="5"/>
  <c r="BL253" i="5"/>
  <c r="BN253" i="5"/>
  <c r="BC255" i="5"/>
  <c r="BL255" i="5"/>
  <c r="BB256" i="5"/>
  <c r="BD256" i="5"/>
  <c r="BL256" i="5"/>
  <c r="BN256" i="5"/>
  <c r="BB258" i="5"/>
  <c r="BD258" i="5"/>
  <c r="BK258" i="5"/>
  <c r="BM258" i="5"/>
  <c r="BB262" i="5"/>
  <c r="BD262" i="5"/>
  <c r="BL262" i="5"/>
  <c r="BN262" i="5"/>
  <c r="AM263" i="5"/>
  <c r="BC263" i="5"/>
  <c r="BE263" i="5"/>
  <c r="BK263" i="5"/>
  <c r="BM263" i="5"/>
  <c r="BC264" i="5"/>
  <c r="BE264" i="5"/>
  <c r="BK264" i="5"/>
  <c r="BM264" i="5"/>
  <c r="BB268" i="5"/>
  <c r="BD268" i="5"/>
  <c r="BL268" i="5"/>
  <c r="BN268" i="5"/>
  <c r="AM269" i="5"/>
  <c r="BC269" i="5"/>
  <c r="BE269" i="5"/>
  <c r="BK269" i="5"/>
  <c r="BM269" i="5"/>
  <c r="BB272" i="5"/>
  <c r="BD272" i="5"/>
  <c r="BK272" i="5"/>
  <c r="BM272" i="5"/>
  <c r="BB275" i="5"/>
  <c r="BD275" i="5"/>
  <c r="BL275" i="5"/>
  <c r="BN275" i="5"/>
  <c r="AM276" i="5"/>
  <c r="BC276" i="5"/>
  <c r="BE276" i="5"/>
  <c r="BK276" i="5"/>
  <c r="BM276" i="5"/>
  <c r="BB278" i="5"/>
  <c r="BD278" i="5"/>
  <c r="BK278" i="5"/>
  <c r="BM278" i="5"/>
  <c r="BC280" i="5"/>
  <c r="BE280" i="5"/>
  <c r="BK280" i="5"/>
  <c r="BM280" i="5"/>
  <c r="BB282" i="5"/>
  <c r="BD282" i="5"/>
  <c r="BL282" i="5"/>
  <c r="AM283" i="5"/>
  <c r="BC283" i="5"/>
  <c r="BE283" i="5"/>
  <c r="BK283" i="5"/>
  <c r="BM283" i="5"/>
  <c r="BB284" i="5"/>
  <c r="BD284" i="5"/>
  <c r="BL284" i="5"/>
  <c r="BB287" i="5"/>
  <c r="BD287" i="5"/>
  <c r="BL287" i="5"/>
  <c r="BN287" i="5"/>
  <c r="BC289" i="5"/>
  <c r="BE289" i="5"/>
  <c r="BK289" i="5"/>
  <c r="BM289" i="5"/>
  <c r="BB292" i="5"/>
  <c r="BD292" i="5"/>
  <c r="BL292" i="5"/>
  <c r="BN292" i="5"/>
  <c r="AM293" i="5"/>
  <c r="BC293" i="5"/>
  <c r="BE293" i="5"/>
  <c r="BK293" i="5"/>
  <c r="BM293" i="5"/>
  <c r="BB294" i="5"/>
  <c r="BD294" i="5"/>
  <c r="BL294" i="5"/>
  <c r="BN294" i="5"/>
  <c r="AM295" i="5"/>
  <c r="BC295" i="5"/>
  <c r="BE295" i="5"/>
  <c r="BB297" i="5"/>
  <c r="BD297" i="5"/>
  <c r="BL297" i="5"/>
  <c r="BN297" i="5"/>
  <c r="AM298" i="5"/>
  <c r="BK298" i="5"/>
  <c r="BM298" i="5"/>
  <c r="BC300" i="5"/>
  <c r="BE300" i="5"/>
  <c r="BK300" i="5"/>
  <c r="BM300" i="5"/>
  <c r="BC301" i="5"/>
  <c r="BL301" i="5"/>
  <c r="BN301" i="5"/>
  <c r="BC303" i="5"/>
  <c r="BL303" i="5"/>
  <c r="BN303" i="5"/>
  <c r="BN305" i="5"/>
  <c r="BC305" i="5"/>
  <c r="BL305" i="5"/>
  <c r="BC306" i="5"/>
  <c r="BE306" i="5"/>
  <c r="BK306" i="5"/>
  <c r="BM306" i="5"/>
  <c r="AU309" i="5"/>
  <c r="BB309" i="5"/>
  <c r="BD309" i="5"/>
  <c r="BK309" i="5"/>
  <c r="BM309" i="5"/>
  <c r="BB311" i="5"/>
  <c r="BD311" i="5"/>
  <c r="BL311" i="5"/>
  <c r="BN311" i="5"/>
  <c r="AM312" i="5"/>
  <c r="BC312" i="5"/>
  <c r="BE312" i="5"/>
  <c r="BK312" i="5"/>
  <c r="BM312" i="5"/>
  <c r="BC314" i="5"/>
  <c r="BL314" i="5"/>
  <c r="BN314" i="5"/>
  <c r="BC315" i="5"/>
  <c r="BE315" i="5"/>
  <c r="BK315" i="5"/>
  <c r="BM315" i="5"/>
  <c r="BB316" i="5"/>
  <c r="BD316" i="5"/>
  <c r="BK316" i="5"/>
  <c r="BM316" i="5"/>
  <c r="BC318" i="5"/>
  <c r="BL318" i="5"/>
  <c r="BN318" i="5"/>
  <c r="BB319" i="5"/>
  <c r="BD319" i="5"/>
  <c r="BL319" i="5"/>
  <c r="BN319" i="5"/>
  <c r="BC322" i="5"/>
  <c r="BL322" i="5"/>
  <c r="BN322" i="5"/>
  <c r="AM323" i="5"/>
  <c r="BC323" i="5"/>
  <c r="BE323" i="5"/>
  <c r="BK323" i="5"/>
  <c r="BM323" i="5"/>
  <c r="BC325" i="5"/>
  <c r="BL325" i="5"/>
  <c r="BN325" i="5"/>
  <c r="BN326" i="5"/>
  <c r="BC326" i="5"/>
  <c r="BL326" i="5"/>
  <c r="AM327" i="5"/>
  <c r="BC327" i="5"/>
  <c r="BE327" i="5"/>
  <c r="BK327" i="5"/>
  <c r="BM327" i="5"/>
  <c r="BB331" i="5"/>
  <c r="BD331" i="5"/>
  <c r="BL331" i="5"/>
  <c r="BN331" i="5"/>
  <c r="AM332" i="5"/>
  <c r="BC332" i="5"/>
  <c r="BE332" i="5"/>
  <c r="BK332" i="5"/>
  <c r="BM332" i="5"/>
  <c r="BB333" i="5"/>
  <c r="BD333" i="5"/>
  <c r="BK333" i="5"/>
  <c r="BM333" i="5"/>
  <c r="BB334" i="5"/>
  <c r="BD334" i="5"/>
  <c r="BK334" i="5"/>
  <c r="BM334" i="5"/>
  <c r="BB335" i="5"/>
  <c r="BD335" i="5"/>
  <c r="BK335" i="5"/>
  <c r="BM335" i="5"/>
  <c r="BC337" i="5"/>
  <c r="BL337" i="5"/>
  <c r="BN337" i="5"/>
  <c r="BB338" i="5"/>
  <c r="BD338" i="5"/>
  <c r="BL338" i="5"/>
  <c r="BN338" i="5"/>
  <c r="BC340" i="5"/>
  <c r="BE340" i="5"/>
  <c r="BK340" i="5"/>
  <c r="BM340" i="5"/>
  <c r="BB341" i="5"/>
  <c r="BD341" i="5"/>
  <c r="BL341" i="5"/>
  <c r="BE342" i="5"/>
  <c r="BB343" i="5"/>
  <c r="BD343" i="5"/>
  <c r="BK343" i="5"/>
  <c r="BM343" i="5"/>
  <c r="BE344" i="5"/>
  <c r="BB347" i="5"/>
  <c r="BD347" i="5"/>
  <c r="BK347" i="5"/>
  <c r="BM347" i="5"/>
  <c r="BB351" i="5"/>
  <c r="BD351" i="5"/>
  <c r="BL351" i="5"/>
  <c r="BN351" i="5"/>
  <c r="BN353" i="5"/>
  <c r="BB353" i="5"/>
  <c r="BC353" i="5"/>
  <c r="BB354" i="5"/>
  <c r="BD354" i="5"/>
  <c r="AM355" i="5"/>
  <c r="BC355" i="5"/>
  <c r="BE355" i="5"/>
  <c r="BM355" i="5"/>
  <c r="BB356" i="5"/>
  <c r="BD356" i="5"/>
  <c r="BL356" i="5"/>
  <c r="BB357" i="5"/>
  <c r="BD357" i="5"/>
  <c r="BC358" i="5"/>
  <c r="BE358" i="5"/>
  <c r="BK358" i="5"/>
  <c r="BM358" i="5"/>
  <c r="BB359" i="5"/>
  <c r="BD359" i="5"/>
  <c r="BC362" i="5"/>
  <c r="BE362" i="5"/>
  <c r="BL364" i="5"/>
  <c r="BN364" i="5"/>
  <c r="BK365" i="5"/>
  <c r="BM365" i="5"/>
  <c r="BC366" i="5"/>
  <c r="BE366" i="5"/>
  <c r="BK366" i="5"/>
  <c r="BM366" i="5"/>
  <c r="BC368" i="5"/>
  <c r="BL368" i="5"/>
  <c r="BN368" i="5"/>
  <c r="AM369" i="5"/>
  <c r="BC369" i="5"/>
  <c r="BE369" i="5"/>
  <c r="BK369" i="5"/>
  <c r="BM369" i="5"/>
  <c r="BC371" i="5"/>
  <c r="BL371" i="5"/>
  <c r="W426" i="5"/>
  <c r="BN371" i="5"/>
  <c r="BC372" i="5"/>
  <c r="BE372" i="5"/>
  <c r="BK372" i="5"/>
  <c r="BM372" i="5"/>
  <c r="BC374" i="5"/>
  <c r="BL374" i="5"/>
  <c r="BN374" i="5"/>
  <c r="BC376" i="5"/>
  <c r="BL376" i="5"/>
  <c r="BB377" i="5"/>
  <c r="BD377" i="5"/>
  <c r="BK377" i="5"/>
  <c r="BM377" i="5"/>
  <c r="BB379" i="5"/>
  <c r="BD379" i="5"/>
  <c r="BL379" i="5"/>
  <c r="BB382" i="5"/>
  <c r="BD382" i="5"/>
  <c r="BL382" i="5"/>
  <c r="BB383" i="5"/>
  <c r="BD383" i="5"/>
  <c r="BL383" i="5"/>
  <c r="BN383" i="5"/>
  <c r="BB384" i="5"/>
  <c r="BD384" i="5"/>
  <c r="BL384" i="5"/>
  <c r="BN384" i="5"/>
  <c r="BB389" i="5"/>
  <c r="BD389" i="5"/>
  <c r="BL389" i="5"/>
  <c r="BN389" i="5"/>
  <c r="AM390" i="5"/>
  <c r="BC390" i="5"/>
  <c r="BE390" i="5"/>
  <c r="BK390" i="5"/>
  <c r="BM390" i="5"/>
  <c r="BB396" i="5"/>
  <c r="BC396" i="5"/>
  <c r="BB398" i="5"/>
  <c r="BC398" i="5"/>
  <c r="BB405" i="5"/>
  <c r="BD405" i="5"/>
  <c r="BL405" i="5"/>
  <c r="BB407" i="5"/>
  <c r="BD407" i="5"/>
  <c r="BL407" i="5"/>
  <c r="BN407" i="5"/>
  <c r="BB409" i="5"/>
  <c r="BD409" i="5"/>
  <c r="BL409" i="5"/>
  <c r="BN409" i="5"/>
  <c r="AM410" i="5"/>
  <c r="BC410" i="5"/>
  <c r="BE410" i="5"/>
  <c r="BK410" i="5"/>
  <c r="BM410" i="5"/>
  <c r="BB411" i="5"/>
  <c r="BD411" i="5"/>
  <c r="BL411" i="5"/>
  <c r="BC413" i="5"/>
  <c r="BL413" i="5"/>
  <c r="BN413" i="5"/>
  <c r="BC415" i="5"/>
  <c r="BL415" i="5"/>
  <c r="BN415" i="5"/>
  <c r="BB417" i="5"/>
  <c r="BD417" i="5"/>
  <c r="BL417" i="5"/>
  <c r="BN417" i="5"/>
  <c r="BC419" i="5"/>
  <c r="BL419" i="5"/>
  <c r="BN419" i="5"/>
  <c r="BC421" i="5"/>
  <c r="BL421" i="5"/>
  <c r="BN421" i="5"/>
  <c r="Z426" i="5"/>
  <c r="BB429" i="5"/>
  <c r="BD429" i="5"/>
  <c r="BL429" i="5"/>
  <c r="BN429" i="5"/>
  <c r="BB430" i="5"/>
  <c r="BD430" i="5"/>
  <c r="BM430" i="5"/>
  <c r="BK431" i="5"/>
  <c r="BM431" i="5"/>
  <c r="BL432" i="5"/>
  <c r="BN432" i="5"/>
  <c r="BB433" i="5"/>
  <c r="BD433" i="5"/>
  <c r="AT434" i="5"/>
  <c r="BL434" i="5"/>
  <c r="BC437" i="5"/>
  <c r="BE437" i="5"/>
  <c r="BK437" i="5"/>
  <c r="BM437" i="5"/>
  <c r="BB440" i="5"/>
  <c r="BD440" i="5"/>
  <c r="BL440" i="5"/>
  <c r="BN440" i="5"/>
  <c r="AM441" i="5"/>
  <c r="BC441" i="5"/>
  <c r="BE441" i="5"/>
  <c r="BK441" i="5"/>
  <c r="BM441" i="5"/>
  <c r="BB444" i="5"/>
  <c r="BD444" i="5"/>
  <c r="BL444" i="5"/>
  <c r="BN444" i="5"/>
  <c r="AM445" i="5"/>
  <c r="BC445" i="5"/>
  <c r="BE445" i="5"/>
  <c r="BK445" i="5"/>
  <c r="BM445" i="5"/>
  <c r="BC446" i="5"/>
  <c r="BE446" i="5"/>
  <c r="BK446" i="5"/>
  <c r="BM446" i="5"/>
  <c r="BB449" i="5"/>
  <c r="BD449" i="5"/>
  <c r="BL449" i="5"/>
  <c r="BN449" i="5"/>
  <c r="AM450" i="5"/>
  <c r="BC450" i="5"/>
  <c r="BE450" i="5"/>
  <c r="BK450" i="5"/>
  <c r="BM450" i="5"/>
  <c r="BB453" i="5"/>
  <c r="BD453" i="5"/>
  <c r="BL453" i="5"/>
  <c r="BN453" i="5"/>
  <c r="AM454" i="5"/>
  <c r="BC454" i="5"/>
  <c r="BE454" i="5"/>
  <c r="BK454" i="5"/>
  <c r="BM454" i="5"/>
  <c r="AM457" i="5"/>
  <c r="BC457" i="5"/>
  <c r="BE457" i="5"/>
  <c r="BM457" i="5"/>
  <c r="BK458" i="5"/>
  <c r="BM458" i="5"/>
  <c r="BB462" i="5"/>
  <c r="BD462" i="5"/>
  <c r="BL462" i="5"/>
  <c r="BN462" i="5"/>
  <c r="AM463" i="5"/>
  <c r="BC463" i="5"/>
  <c r="BE463" i="5"/>
  <c r="BK463" i="5"/>
  <c r="BM463" i="5"/>
  <c r="BC466" i="5"/>
  <c r="BE466" i="5"/>
  <c r="BK466" i="5"/>
  <c r="BM466" i="5"/>
  <c r="BB470" i="5"/>
  <c r="BD470" i="5"/>
  <c r="BL470" i="5"/>
  <c r="BN470" i="5"/>
  <c r="AM471" i="5"/>
  <c r="BC471" i="5"/>
  <c r="BE471" i="5"/>
  <c r="BK471" i="5"/>
  <c r="BM471" i="5"/>
  <c r="BC474" i="5"/>
  <c r="BE474" i="5"/>
  <c r="BK474" i="5"/>
  <c r="BM474" i="5"/>
  <c r="BB477" i="5"/>
  <c r="BD477" i="5"/>
  <c r="BL477" i="5"/>
  <c r="BN477" i="5"/>
  <c r="AM478" i="5"/>
  <c r="BB478" i="5"/>
  <c r="BD478" i="5"/>
  <c r="BL478" i="5"/>
  <c r="BN478" i="5"/>
  <c r="AM479" i="5"/>
  <c r="BC480" i="5"/>
  <c r="BE480" i="5"/>
  <c r="BK480" i="5"/>
  <c r="BM480" i="5"/>
  <c r="BB482" i="5"/>
  <c r="BD482" i="5"/>
  <c r="BL482" i="5"/>
  <c r="BN482" i="5"/>
  <c r="BC483" i="5"/>
  <c r="BE483" i="5"/>
  <c r="BK483" i="5"/>
  <c r="BM483" i="5"/>
  <c r="AM484" i="5"/>
  <c r="BC484" i="5"/>
  <c r="BE484" i="5"/>
  <c r="BK484" i="5"/>
  <c r="BM484" i="5"/>
  <c r="AM485" i="5"/>
  <c r="BC485" i="5"/>
  <c r="BE485" i="5"/>
  <c r="BK485" i="5"/>
  <c r="BM485" i="5"/>
  <c r="BB486" i="5"/>
  <c r="BD486" i="5"/>
  <c r="BL486" i="5"/>
  <c r="BN486" i="5"/>
  <c r="BB487" i="5"/>
  <c r="BD487" i="5"/>
  <c r="BL487" i="5"/>
  <c r="BN487" i="5"/>
  <c r="BB488" i="5"/>
  <c r="BD488" i="5"/>
  <c r="BL488" i="5"/>
  <c r="BN488" i="5"/>
  <c r="BB489" i="5"/>
  <c r="BD489" i="5"/>
  <c r="BL489" i="5"/>
  <c r="BN489" i="5"/>
  <c r="BB490" i="5"/>
  <c r="BD490" i="5"/>
  <c r="BL490" i="5"/>
  <c r="BN490" i="5"/>
  <c r="BC491" i="5"/>
  <c r="BL491" i="5"/>
  <c r="BN491" i="5"/>
  <c r="BB492" i="5"/>
  <c r="BD492" i="5"/>
  <c r="BL492" i="5"/>
  <c r="BN492" i="5"/>
  <c r="BL71" i="5"/>
  <c r="AI114" i="5"/>
  <c r="AI119" i="5"/>
  <c r="AI122" i="5"/>
  <c r="BC201" i="5"/>
  <c r="BA251" i="5"/>
  <c r="BE251" i="5" s="1"/>
  <c r="AI251" i="5"/>
  <c r="AE251" i="5"/>
  <c r="AM251" i="5" s="1"/>
  <c r="BA253" i="5"/>
  <c r="BE253" i="5" s="1"/>
  <c r="AI253" i="5"/>
  <c r="AE253" i="5"/>
  <c r="AM253" i="5" s="1"/>
  <c r="BJ255" i="5"/>
  <c r="BN255" i="5" s="1"/>
  <c r="AU255" i="5"/>
  <c r="BJ257" i="5"/>
  <c r="BN257" i="5" s="1"/>
  <c r="AU257" i="5"/>
  <c r="AI272" i="5"/>
  <c r="AI277" i="5"/>
  <c r="AI278" i="5"/>
  <c r="BW288" i="5"/>
  <c r="BJ288" i="5"/>
  <c r="BN288" i="5" s="1"/>
  <c r="AV288" i="5"/>
  <c r="AE288" i="5"/>
  <c r="AM288" i="5" s="1"/>
  <c r="BA302" i="5"/>
  <c r="BE302" i="5" s="1"/>
  <c r="AI302" i="5"/>
  <c r="AE302" i="5"/>
  <c r="AM302" i="5" s="1"/>
  <c r="BW304" i="5"/>
  <c r="BJ304" i="5"/>
  <c r="BN304" i="5" s="1"/>
  <c r="AV304" i="5"/>
  <c r="AE304" i="5"/>
  <c r="AM304" i="5" s="1"/>
  <c r="BA320" i="5"/>
  <c r="BE320" i="5" s="1"/>
  <c r="AI320" i="5"/>
  <c r="AE320" i="5"/>
  <c r="AM320" i="5" s="1"/>
  <c r="BW339" i="5"/>
  <c r="BJ339" i="5"/>
  <c r="BN339" i="5" s="1"/>
  <c r="AV339" i="5"/>
  <c r="AE339" i="5"/>
  <c r="AM339" i="5" s="1"/>
  <c r="AI342" i="5"/>
  <c r="AI343" i="5"/>
  <c r="AI344" i="5"/>
  <c r="AI347" i="5"/>
  <c r="BC354" i="5"/>
  <c r="BC357" i="5"/>
  <c r="BW362" i="5"/>
  <c r="AV362" i="5"/>
  <c r="AE362" i="5"/>
  <c r="AM362" i="5" s="1"/>
  <c r="BJ362" i="5"/>
  <c r="BN362" i="5" s="1"/>
  <c r="AI378" i="5"/>
  <c r="AT7" i="5"/>
  <c r="BC66" i="5"/>
  <c r="X7" i="5"/>
  <c r="BL7" i="5"/>
  <c r="AC8" i="5"/>
  <c r="AU8" i="5" s="1"/>
  <c r="BL8" i="5"/>
  <c r="W8" i="5"/>
  <c r="AM9" i="5"/>
  <c r="BC9" i="5"/>
  <c r="BE9" i="5"/>
  <c r="BK9" i="5"/>
  <c r="BM9" i="5"/>
  <c r="AH8" i="5"/>
  <c r="AG8" i="5" s="1"/>
  <c r="BQ4" i="5" s="1"/>
  <c r="BQ3" i="5" s="1"/>
  <c r="BB10" i="5"/>
  <c r="BD10" i="5"/>
  <c r="BL10" i="5"/>
  <c r="AM11" i="5"/>
  <c r="BC11" i="5"/>
  <c r="BE11" i="5"/>
  <c r="BK11" i="5"/>
  <c r="BM11" i="5"/>
  <c r="BC12" i="5"/>
  <c r="BE12" i="5"/>
  <c r="BK12" i="5"/>
  <c r="BM12" i="5"/>
  <c r="BB13" i="5"/>
  <c r="BD13" i="5"/>
  <c r="BL13" i="5"/>
  <c r="BN13" i="5"/>
  <c r="BC14" i="5"/>
  <c r="BE14" i="5"/>
  <c r="BK14" i="5"/>
  <c r="BM14" i="5"/>
  <c r="BC15" i="5"/>
  <c r="BE15" i="5"/>
  <c r="BK15" i="5"/>
  <c r="BM15" i="5"/>
  <c r="BB16" i="5"/>
  <c r="BD16" i="5"/>
  <c r="BL16" i="5"/>
  <c r="BN16" i="5"/>
  <c r="BC17" i="5"/>
  <c r="BE17" i="5"/>
  <c r="BK17" i="5"/>
  <c r="BM17" i="5"/>
  <c r="BB18" i="5"/>
  <c r="BD18" i="5"/>
  <c r="BL18" i="5"/>
  <c r="BN18" i="5"/>
  <c r="BC19" i="5"/>
  <c r="BE19" i="5"/>
  <c r="BK19" i="5"/>
  <c r="BM19" i="5"/>
  <c r="AM20" i="5"/>
  <c r="BC20" i="5"/>
  <c r="BE20" i="5"/>
  <c r="BK20" i="5"/>
  <c r="BM20" i="5"/>
  <c r="BB21" i="5"/>
  <c r="BD21" i="5"/>
  <c r="BL21" i="5"/>
  <c r="BC22" i="5"/>
  <c r="BE22" i="5"/>
  <c r="BK22" i="5"/>
  <c r="BM22" i="5"/>
  <c r="BC23" i="5"/>
  <c r="BE23" i="5"/>
  <c r="BK23" i="5"/>
  <c r="BM23" i="5"/>
  <c r="AE24" i="5"/>
  <c r="AM24" i="5" s="1"/>
  <c r="AV24" i="5"/>
  <c r="BB24" i="5"/>
  <c r="BD24" i="5"/>
  <c r="BL24" i="5"/>
  <c r="BJ24" i="5"/>
  <c r="BN24" i="5" s="1"/>
  <c r="BB25" i="5"/>
  <c r="BD25" i="5"/>
  <c r="BL25" i="5"/>
  <c r="BC26" i="5"/>
  <c r="BE26" i="5"/>
  <c r="BK26" i="5"/>
  <c r="BM26" i="5"/>
  <c r="BB27" i="5"/>
  <c r="BD27" i="5"/>
  <c r="BL27" i="5"/>
  <c r="BN27" i="5"/>
  <c r="BC28" i="5"/>
  <c r="BE28" i="5"/>
  <c r="BK28" i="5"/>
  <c r="BM28" i="5"/>
  <c r="BC29" i="5"/>
  <c r="BE29" i="5"/>
  <c r="BK29" i="5"/>
  <c r="BM29" i="5"/>
  <c r="BB30" i="5"/>
  <c r="BD30" i="5"/>
  <c r="BL30" i="5"/>
  <c r="BN30" i="5"/>
  <c r="BB31" i="5"/>
  <c r="BD31" i="5"/>
  <c r="BL31" i="5"/>
  <c r="BN31" i="5"/>
  <c r="AM32" i="5"/>
  <c r="BC32" i="5"/>
  <c r="BE32" i="5"/>
  <c r="BK32" i="5"/>
  <c r="BM32" i="5"/>
  <c r="BB33" i="5"/>
  <c r="BD33" i="5"/>
  <c r="BL33" i="5"/>
  <c r="BB34" i="5"/>
  <c r="BD34" i="5"/>
  <c r="BL34" i="5"/>
  <c r="BN34" i="5"/>
  <c r="AM35" i="5"/>
  <c r="BC35" i="5"/>
  <c r="BE35" i="5"/>
  <c r="BK35" i="5"/>
  <c r="BM35" i="5"/>
  <c r="BB36" i="5"/>
  <c r="BD36" i="5"/>
  <c r="BL36" i="5"/>
  <c r="BN36" i="5"/>
  <c r="BB37" i="5"/>
  <c r="BD37" i="5"/>
  <c r="BL37" i="5"/>
  <c r="BN37" i="5"/>
  <c r="AM38" i="5"/>
  <c r="BC38" i="5"/>
  <c r="BE38" i="5"/>
  <c r="BK38" i="5"/>
  <c r="BM38" i="5"/>
  <c r="AE39" i="5"/>
  <c r="AM39" i="5" s="1"/>
  <c r="AV39" i="5"/>
  <c r="BB39" i="5"/>
  <c r="BD39" i="5"/>
  <c r="BL39" i="5"/>
  <c r="BJ39" i="5"/>
  <c r="BN39" i="5" s="1"/>
  <c r="BC40" i="5"/>
  <c r="BE40" i="5"/>
  <c r="BK40" i="5"/>
  <c r="BM40" i="5"/>
  <c r="BB41" i="5"/>
  <c r="BD41" i="5"/>
  <c r="BL41" i="5"/>
  <c r="BN41" i="5"/>
  <c r="AS42" i="5"/>
  <c r="BC42" i="5"/>
  <c r="BK42" i="5"/>
  <c r="BM42" i="5"/>
  <c r="BC43" i="5"/>
  <c r="BE43" i="5"/>
  <c r="BK43" i="5"/>
  <c r="BM43" i="5"/>
  <c r="BB44" i="5"/>
  <c r="BD44" i="5"/>
  <c r="BL44" i="5"/>
  <c r="AM45" i="5"/>
  <c r="BC45" i="5"/>
  <c r="BE45" i="5"/>
  <c r="BK45" i="5"/>
  <c r="BM45" i="5"/>
  <c r="BC46" i="5"/>
  <c r="BE46" i="5"/>
  <c r="BK46" i="5"/>
  <c r="BM46" i="5"/>
  <c r="BB47" i="5"/>
  <c r="BD47" i="5"/>
  <c r="BL47" i="5"/>
  <c r="BC48" i="5"/>
  <c r="BL48" i="5"/>
  <c r="BN48" i="5"/>
  <c r="BB49" i="5"/>
  <c r="BD49" i="5"/>
  <c r="BL49" i="5"/>
  <c r="BN49" i="5"/>
  <c r="AM50" i="5"/>
  <c r="BC50" i="5"/>
  <c r="BE50" i="5"/>
  <c r="BK50" i="5"/>
  <c r="BM50" i="5"/>
  <c r="AE51" i="5"/>
  <c r="AM51" i="5" s="1"/>
  <c r="AI51" i="5"/>
  <c r="BB51" i="5"/>
  <c r="BD51" i="5"/>
  <c r="BK51" i="5"/>
  <c r="BM51" i="5"/>
  <c r="BC52" i="5"/>
  <c r="BE52" i="5"/>
  <c r="BK52" i="5"/>
  <c r="BM52" i="5"/>
  <c r="AE53" i="5"/>
  <c r="AM53" i="5" s="1"/>
  <c r="AV53" i="5"/>
  <c r="BB53" i="5"/>
  <c r="BD53" i="5"/>
  <c r="BL53" i="5"/>
  <c r="BJ53" i="5"/>
  <c r="BN53" i="5" s="1"/>
  <c r="BB54" i="5"/>
  <c r="BD54" i="5"/>
  <c r="BL54" i="5"/>
  <c r="AM55" i="5"/>
  <c r="BC55" i="5"/>
  <c r="BE55" i="5"/>
  <c r="BK55" i="5"/>
  <c r="BM55" i="5"/>
  <c r="BB56" i="5"/>
  <c r="BD56" i="5"/>
  <c r="BL56" i="5"/>
  <c r="BN56" i="5"/>
  <c r="AM57" i="5"/>
  <c r="BC57" i="5"/>
  <c r="BE57" i="5"/>
  <c r="BK57" i="5"/>
  <c r="BM57" i="5"/>
  <c r="BC58" i="5"/>
  <c r="BE58" i="5"/>
  <c r="BK58" i="5"/>
  <c r="BM58" i="5"/>
  <c r="BB59" i="5"/>
  <c r="BD59" i="5"/>
  <c r="BL59" i="5"/>
  <c r="BC60" i="5"/>
  <c r="BE60" i="5"/>
  <c r="BK60" i="5"/>
  <c r="BM60" i="5"/>
  <c r="BB61" i="5"/>
  <c r="BD61" i="5"/>
  <c r="BL61" i="5"/>
  <c r="BN61" i="5"/>
  <c r="AM62" i="5"/>
  <c r="BC62" i="5"/>
  <c r="BE62" i="5"/>
  <c r="BK62" i="5"/>
  <c r="BM62" i="5"/>
  <c r="BB63" i="5"/>
  <c r="BD63" i="5"/>
  <c r="BL63" i="5"/>
  <c r="BN63" i="5"/>
  <c r="BN64" i="5"/>
  <c r="AU64" i="5"/>
  <c r="BB64" i="5"/>
  <c r="BD64" i="5"/>
  <c r="BL64" i="5"/>
  <c r="AE65" i="5"/>
  <c r="AM65" i="5" s="1"/>
  <c r="BB65" i="5"/>
  <c r="BD65" i="5"/>
  <c r="BK65" i="5"/>
  <c r="BM65" i="5"/>
  <c r="BE66" i="5"/>
  <c r="BL66" i="5"/>
  <c r="BC71" i="5"/>
  <c r="BE71" i="5"/>
  <c r="BJ71" i="5"/>
  <c r="BN71" i="5" s="1"/>
  <c r="AM72" i="5"/>
  <c r="BB73" i="5"/>
  <c r="BD73" i="5"/>
  <c r="BL73" i="5"/>
  <c r="AM74" i="5"/>
  <c r="BC74" i="5"/>
  <c r="BE74" i="5"/>
  <c r="BK74" i="5"/>
  <c r="BM74" i="5"/>
  <c r="BC75" i="5"/>
  <c r="BE75" i="5"/>
  <c r="BK75" i="5"/>
  <c r="BM75" i="5"/>
  <c r="BB76" i="5"/>
  <c r="BD76" i="5"/>
  <c r="BL76" i="5"/>
  <c r="BN76" i="5"/>
  <c r="AM77" i="5"/>
  <c r="BC77" i="5"/>
  <c r="BE77" i="5"/>
  <c r="BK77" i="5"/>
  <c r="BM77" i="5"/>
  <c r="BC78" i="5"/>
  <c r="BE78" i="5"/>
  <c r="BK78" i="5"/>
  <c r="BM78" i="5"/>
  <c r="BB79" i="5"/>
  <c r="BD79" i="5"/>
  <c r="BL79" i="5"/>
  <c r="BN79" i="5"/>
  <c r="AM80" i="5"/>
  <c r="BC80" i="5"/>
  <c r="BE80" i="5"/>
  <c r="BK80" i="5"/>
  <c r="BM80" i="5"/>
  <c r="BC81" i="5"/>
  <c r="BE81" i="5"/>
  <c r="BK81" i="5"/>
  <c r="BM81" i="5"/>
  <c r="BB82" i="5"/>
  <c r="BD82" i="5"/>
  <c r="BL82" i="5"/>
  <c r="BN82" i="5"/>
  <c r="AM83" i="5"/>
  <c r="BC83" i="5"/>
  <c r="BE83" i="5"/>
  <c r="BK83" i="5"/>
  <c r="BM83" i="5"/>
  <c r="BB84" i="5"/>
  <c r="BD84" i="5"/>
  <c r="BL84" i="5"/>
  <c r="BN84" i="5"/>
  <c r="AM85" i="5"/>
  <c r="BC85" i="5"/>
  <c r="BE85" i="5"/>
  <c r="BK85" i="5"/>
  <c r="BM85" i="5"/>
  <c r="BB86" i="5"/>
  <c r="BD86" i="5"/>
  <c r="BL86" i="5"/>
  <c r="BN86" i="5"/>
  <c r="AM87" i="5"/>
  <c r="BC87" i="5"/>
  <c r="BE87" i="5"/>
  <c r="BK87" i="5"/>
  <c r="BM87" i="5"/>
  <c r="BC88" i="5"/>
  <c r="BE88" i="5"/>
  <c r="BK88" i="5"/>
  <c r="BM88" i="5"/>
  <c r="AE89" i="5"/>
  <c r="AM89" i="5" s="1"/>
  <c r="AV89" i="5"/>
  <c r="BB89" i="5"/>
  <c r="BD89" i="5"/>
  <c r="BL89" i="5"/>
  <c r="BJ89" i="5"/>
  <c r="BN89" i="5" s="1"/>
  <c r="BB90" i="5"/>
  <c r="BD90" i="5"/>
  <c r="BL90" i="5"/>
  <c r="BN90" i="5"/>
  <c r="AM91" i="5"/>
  <c r="BC91" i="5"/>
  <c r="BE91" i="5"/>
  <c r="BK91" i="5"/>
  <c r="BB92" i="5"/>
  <c r="BD92" i="5"/>
  <c r="BL92" i="5"/>
  <c r="BN92" i="5"/>
  <c r="AM93" i="5"/>
  <c r="BC93" i="5"/>
  <c r="BE93" i="5"/>
  <c r="BK93" i="5"/>
  <c r="BM93" i="5"/>
  <c r="BC94" i="5"/>
  <c r="BE94" i="5"/>
  <c r="BK94" i="5"/>
  <c r="BM94" i="5"/>
  <c r="BB95" i="5"/>
  <c r="BD95" i="5"/>
  <c r="BL95" i="5"/>
  <c r="BN95" i="5"/>
  <c r="AM96" i="5"/>
  <c r="BC96" i="5"/>
  <c r="BE96" i="5"/>
  <c r="BK96" i="5"/>
  <c r="BM96" i="5"/>
  <c r="BC97" i="5"/>
  <c r="BE97" i="5"/>
  <c r="BK97" i="5"/>
  <c r="BM97" i="5"/>
  <c r="AE98" i="5"/>
  <c r="AM98" i="5" s="1"/>
  <c r="AI98" i="5"/>
  <c r="BB98" i="5"/>
  <c r="BD98" i="5"/>
  <c r="BK98" i="5"/>
  <c r="BM98" i="5"/>
  <c r="BB99" i="5"/>
  <c r="BD99" i="5"/>
  <c r="BK99" i="5"/>
  <c r="BM99" i="5"/>
  <c r="BC100" i="5"/>
  <c r="BE100" i="5"/>
  <c r="BK100" i="5"/>
  <c r="BM100" i="5"/>
  <c r="BB101" i="5"/>
  <c r="BD101" i="5"/>
  <c r="BL101" i="5"/>
  <c r="BN101" i="5"/>
  <c r="AM102" i="5"/>
  <c r="BB102" i="5"/>
  <c r="BD102" i="5"/>
  <c r="BL102" i="5"/>
  <c r="BN102" i="5"/>
  <c r="BB103" i="5"/>
  <c r="BD103" i="5"/>
  <c r="BL103" i="5"/>
  <c r="BN103" i="5"/>
  <c r="BC104" i="5"/>
  <c r="BE104" i="5"/>
  <c r="BK104" i="5"/>
  <c r="BM104" i="5"/>
  <c r="BB105" i="5"/>
  <c r="BD105" i="5"/>
  <c r="BL105" i="5"/>
  <c r="BN105" i="5"/>
  <c r="BB106" i="5"/>
  <c r="BD106" i="5"/>
  <c r="BL106" i="5"/>
  <c r="BN106" i="5"/>
  <c r="BC107" i="5"/>
  <c r="BE107" i="5"/>
  <c r="BK107" i="5"/>
  <c r="BM107" i="5"/>
  <c r="BB108" i="5"/>
  <c r="BD108" i="5"/>
  <c r="BL108" i="5"/>
  <c r="BN108" i="5"/>
  <c r="BB109" i="5"/>
  <c r="BD109" i="5"/>
  <c r="BL109" i="5"/>
  <c r="BN109" i="5"/>
  <c r="AM110" i="5"/>
  <c r="BB110" i="5"/>
  <c r="BD110" i="5"/>
  <c r="BL110" i="5"/>
  <c r="BN110" i="5"/>
  <c r="AM111" i="5"/>
  <c r="BC111" i="5"/>
  <c r="BE111" i="5"/>
  <c r="BK111" i="5"/>
  <c r="BM111" i="5"/>
  <c r="BC112" i="5"/>
  <c r="BE112" i="5"/>
  <c r="BK112" i="5"/>
  <c r="BM112" i="5"/>
  <c r="BB113" i="5"/>
  <c r="BD113" i="5"/>
  <c r="BL113" i="5"/>
  <c r="BN113" i="5"/>
  <c r="BN114" i="5"/>
  <c r="BC114" i="5"/>
  <c r="BL114" i="5"/>
  <c r="BB115" i="5"/>
  <c r="BD115" i="5"/>
  <c r="BL115" i="5"/>
  <c r="BN115" i="5"/>
  <c r="BE116" i="5"/>
  <c r="BC116" i="5"/>
  <c r="BL116" i="5"/>
  <c r="BN116" i="5"/>
  <c r="BC117" i="5"/>
  <c r="BL117" i="5"/>
  <c r="BN117" i="5"/>
  <c r="BB118" i="5"/>
  <c r="BD118" i="5"/>
  <c r="BL118" i="5"/>
  <c r="BN118" i="5"/>
  <c r="BN119" i="5"/>
  <c r="BC119" i="5"/>
  <c r="BL119" i="5"/>
  <c r="AM120" i="5"/>
  <c r="BC120" i="5"/>
  <c r="BE120" i="5"/>
  <c r="BK120" i="5"/>
  <c r="BM120" i="5"/>
  <c r="BB121" i="5"/>
  <c r="BD121" i="5"/>
  <c r="BL121" i="5"/>
  <c r="BN121" i="5"/>
  <c r="BN122" i="5"/>
  <c r="BC122" i="5"/>
  <c r="BL122" i="5"/>
  <c r="BC123" i="5"/>
  <c r="BE123" i="5"/>
  <c r="BK123" i="5"/>
  <c r="BM123" i="5"/>
  <c r="BC124" i="5"/>
  <c r="BE124" i="5"/>
  <c r="BK124" i="5"/>
  <c r="BM124" i="5"/>
  <c r="BB125" i="5"/>
  <c r="BD125" i="5"/>
  <c r="BL125" i="5"/>
  <c r="BC126" i="5"/>
  <c r="BE126" i="5"/>
  <c r="BK126" i="5"/>
  <c r="BM126" i="5"/>
  <c r="BB127" i="5"/>
  <c r="BD127" i="5"/>
  <c r="BL127" i="5"/>
  <c r="BN127" i="5"/>
  <c r="BC128" i="5"/>
  <c r="BE128" i="5"/>
  <c r="BK128" i="5"/>
  <c r="BM128" i="5"/>
  <c r="BC129" i="5"/>
  <c r="BE129" i="5"/>
  <c r="BK129" i="5"/>
  <c r="BM129" i="5"/>
  <c r="BC130" i="5"/>
  <c r="BE130" i="5"/>
  <c r="BK130" i="5"/>
  <c r="BM130" i="5"/>
  <c r="BB131" i="5"/>
  <c r="BD131" i="5"/>
  <c r="BK131" i="5"/>
  <c r="BM131" i="5"/>
  <c r="BB132" i="5"/>
  <c r="BD132" i="5"/>
  <c r="BL132" i="5"/>
  <c r="BN132" i="5"/>
  <c r="BB133" i="5"/>
  <c r="BD133" i="5"/>
  <c r="BL133" i="5"/>
  <c r="BN133" i="5"/>
  <c r="BC134" i="5"/>
  <c r="BE134" i="5"/>
  <c r="BK134" i="5"/>
  <c r="BM134" i="5"/>
  <c r="BC135" i="5"/>
  <c r="BE135" i="5"/>
  <c r="BK135" i="5"/>
  <c r="BM135" i="5"/>
  <c r="BC136" i="5"/>
  <c r="BE136" i="5"/>
  <c r="BK136" i="5"/>
  <c r="BM136" i="5"/>
  <c r="BB137" i="5"/>
  <c r="BD137" i="5"/>
  <c r="BL137" i="5"/>
  <c r="BN137" i="5"/>
  <c r="AM138" i="5"/>
  <c r="BB138" i="5"/>
  <c r="BD138" i="5"/>
  <c r="BL138" i="5"/>
  <c r="BN138" i="5"/>
  <c r="AM139" i="5"/>
  <c r="BC139" i="5"/>
  <c r="BE139" i="5"/>
  <c r="BK139" i="5"/>
  <c r="BM139" i="5"/>
  <c r="BC140" i="5"/>
  <c r="BE140" i="5"/>
  <c r="BK140" i="5"/>
  <c r="BM140" i="5"/>
  <c r="BB141" i="5"/>
  <c r="BD141" i="5"/>
  <c r="BL141" i="5"/>
  <c r="BN141" i="5"/>
  <c r="AM142" i="5"/>
  <c r="BC142" i="5"/>
  <c r="BE142" i="5"/>
  <c r="BK142" i="5"/>
  <c r="BM142" i="5"/>
  <c r="BC143" i="5"/>
  <c r="BE143" i="5"/>
  <c r="BK143" i="5"/>
  <c r="BM143" i="5"/>
  <c r="BB144" i="5"/>
  <c r="BD144" i="5"/>
  <c r="BL144" i="5"/>
  <c r="BN144" i="5"/>
  <c r="BC145" i="5"/>
  <c r="BE145" i="5"/>
  <c r="BK145" i="5"/>
  <c r="BM145" i="5"/>
  <c r="BC146" i="5"/>
  <c r="BE146" i="5"/>
  <c r="BK146" i="5"/>
  <c r="BM146" i="5"/>
  <c r="BB147" i="5"/>
  <c r="BD147" i="5"/>
  <c r="BL147" i="5"/>
  <c r="BN147" i="5"/>
  <c r="BC148" i="5"/>
  <c r="BE148" i="5"/>
  <c r="BK148" i="5"/>
  <c r="BM148" i="5"/>
  <c r="BC149" i="5"/>
  <c r="BE149" i="5"/>
  <c r="BK149" i="5"/>
  <c r="BM149" i="5"/>
  <c r="BB150" i="5"/>
  <c r="BD150" i="5"/>
  <c r="BL150" i="5"/>
  <c r="BN150" i="5"/>
  <c r="BC151" i="5"/>
  <c r="BE151" i="5"/>
  <c r="BK151" i="5"/>
  <c r="BM151" i="5"/>
  <c r="BC152" i="5"/>
  <c r="BE152" i="5"/>
  <c r="BK152" i="5"/>
  <c r="BM152" i="5"/>
  <c r="BB153" i="5"/>
  <c r="BD153" i="5"/>
  <c r="BL153" i="5"/>
  <c r="AM154" i="5"/>
  <c r="BC154" i="5"/>
  <c r="BE154" i="5"/>
  <c r="BK154" i="5"/>
  <c r="BM154" i="5"/>
  <c r="BC155" i="5"/>
  <c r="BE155" i="5"/>
  <c r="BK155" i="5"/>
  <c r="BM155" i="5"/>
  <c r="BB156" i="5"/>
  <c r="BD156" i="5"/>
  <c r="BL156" i="5"/>
  <c r="BN156" i="5"/>
  <c r="BC157" i="5"/>
  <c r="BE157" i="5"/>
  <c r="BK157" i="5"/>
  <c r="BM157" i="5"/>
  <c r="BC158" i="5"/>
  <c r="BE158" i="5"/>
  <c r="BK158" i="5"/>
  <c r="BM158" i="5"/>
  <c r="BB159" i="5"/>
  <c r="BD159" i="5"/>
  <c r="BL159" i="5"/>
  <c r="BN159" i="5"/>
  <c r="AM160" i="5"/>
  <c r="BC160" i="5"/>
  <c r="BE160" i="5"/>
  <c r="BK160" i="5"/>
  <c r="BM160" i="5"/>
  <c r="BC161" i="5"/>
  <c r="BE161" i="5"/>
  <c r="BK161" i="5"/>
  <c r="BM161" i="5"/>
  <c r="BB162" i="5"/>
  <c r="BD162" i="5"/>
  <c r="BL162" i="5"/>
  <c r="BN162" i="5"/>
  <c r="BC163" i="5"/>
  <c r="BE163" i="5"/>
  <c r="BK163" i="5"/>
  <c r="BM163" i="5"/>
  <c r="BB164" i="5"/>
  <c r="BD164" i="5"/>
  <c r="BL164" i="5"/>
  <c r="BN164" i="5"/>
  <c r="AM165" i="5"/>
  <c r="BC165" i="5"/>
  <c r="BE165" i="5"/>
  <c r="BK165" i="5"/>
  <c r="BM165" i="5"/>
  <c r="BB166" i="5"/>
  <c r="BD166" i="5"/>
  <c r="BL166" i="5"/>
  <c r="BN166" i="5"/>
  <c r="AM167" i="5"/>
  <c r="BB167" i="5"/>
  <c r="BD167" i="5"/>
  <c r="BL167" i="5"/>
  <c r="BN167" i="5"/>
  <c r="BB168" i="5"/>
  <c r="BD168" i="5"/>
  <c r="BL168" i="5"/>
  <c r="BN168" i="5"/>
  <c r="AM169" i="5"/>
  <c r="BC169" i="5"/>
  <c r="BE169" i="5"/>
  <c r="BK169" i="5"/>
  <c r="BM169" i="5"/>
  <c r="BB170" i="5"/>
  <c r="BD170" i="5"/>
  <c r="BL170" i="5"/>
  <c r="BN170" i="5"/>
  <c r="BB171" i="5"/>
  <c r="BD171" i="5"/>
  <c r="BL171" i="5"/>
  <c r="BN171" i="5"/>
  <c r="AM172" i="5"/>
  <c r="BC172" i="5"/>
  <c r="BE172" i="5"/>
  <c r="BK172" i="5"/>
  <c r="BM172" i="5"/>
  <c r="BB173" i="5"/>
  <c r="BD173" i="5"/>
  <c r="BL173" i="5"/>
  <c r="BN173" i="5"/>
  <c r="BB174" i="5"/>
  <c r="BD174" i="5"/>
  <c r="BL174" i="5"/>
  <c r="BN174" i="5"/>
  <c r="AM175" i="5"/>
  <c r="BC175" i="5"/>
  <c r="BE175" i="5"/>
  <c r="BK175" i="5"/>
  <c r="BM175" i="5"/>
  <c r="AE176" i="5"/>
  <c r="AM176" i="5" s="1"/>
  <c r="AV176" i="5"/>
  <c r="BB176" i="5"/>
  <c r="BD176" i="5"/>
  <c r="BL176" i="5"/>
  <c r="BJ176" i="5"/>
  <c r="BN176" i="5" s="1"/>
  <c r="BC177" i="5"/>
  <c r="BE177" i="5"/>
  <c r="BK177" i="5"/>
  <c r="BM177" i="5"/>
  <c r="BB178" i="5"/>
  <c r="BD178" i="5"/>
  <c r="BL178" i="5"/>
  <c r="BN178" i="5"/>
  <c r="BC179" i="5"/>
  <c r="BE179" i="5"/>
  <c r="BK179" i="5"/>
  <c r="BM179" i="5"/>
  <c r="BB180" i="5"/>
  <c r="BD180" i="5"/>
  <c r="BL180" i="5"/>
  <c r="BN180" i="5"/>
  <c r="AM181" i="5"/>
  <c r="BC181" i="5"/>
  <c r="BE181" i="5"/>
  <c r="BK181" i="5"/>
  <c r="BM181" i="5"/>
  <c r="AE182" i="5"/>
  <c r="AM182" i="5" s="1"/>
  <c r="AV182" i="5"/>
  <c r="BB182" i="5"/>
  <c r="BD182" i="5"/>
  <c r="BL182" i="5"/>
  <c r="BJ182" i="5"/>
  <c r="BN182" i="5" s="1"/>
  <c r="BC183" i="5"/>
  <c r="BE183" i="5"/>
  <c r="BK183" i="5"/>
  <c r="BM183" i="5"/>
  <c r="BB184" i="5"/>
  <c r="BD184" i="5"/>
  <c r="BL184" i="5"/>
  <c r="BN184" i="5"/>
  <c r="AM185" i="5"/>
  <c r="BC185" i="5"/>
  <c r="BE185" i="5"/>
  <c r="BK185" i="5"/>
  <c r="BM185" i="5"/>
  <c r="BB186" i="5"/>
  <c r="BD186" i="5"/>
  <c r="BL186" i="5"/>
  <c r="BN186" i="5"/>
  <c r="BB187" i="5"/>
  <c r="BD187" i="5"/>
  <c r="BL187" i="5"/>
  <c r="BN187" i="5"/>
  <c r="BC188" i="5"/>
  <c r="BL188" i="5"/>
  <c r="BN188" i="5"/>
  <c r="BC189" i="5"/>
  <c r="BL189" i="5"/>
  <c r="BN189" i="5"/>
  <c r="BB190" i="5"/>
  <c r="BD190" i="5"/>
  <c r="BL190" i="5"/>
  <c r="BN190" i="5"/>
  <c r="BC191" i="5"/>
  <c r="BL191" i="5"/>
  <c r="BN191" i="5"/>
  <c r="BC192" i="5"/>
  <c r="BL192" i="5"/>
  <c r="BN192" i="5"/>
  <c r="BB193" i="5"/>
  <c r="BD193" i="5"/>
  <c r="BL193" i="5"/>
  <c r="BN193" i="5"/>
  <c r="BC194" i="5"/>
  <c r="BL194" i="5"/>
  <c r="BN194" i="5"/>
  <c r="BC195" i="5"/>
  <c r="BL195" i="5"/>
  <c r="BN195" i="5"/>
  <c r="BB196" i="5"/>
  <c r="BD196" i="5"/>
  <c r="BL196" i="5"/>
  <c r="BN196" i="5"/>
  <c r="BC197" i="5"/>
  <c r="BL197" i="5"/>
  <c r="BN197" i="5"/>
  <c r="BC198" i="5"/>
  <c r="BE198" i="5"/>
  <c r="BK198" i="5"/>
  <c r="BM198" i="5"/>
  <c r="BC199" i="5"/>
  <c r="BE199" i="5"/>
  <c r="BK199" i="5"/>
  <c r="AE200" i="5"/>
  <c r="AM200" i="5" s="1"/>
  <c r="AI200" i="5"/>
  <c r="BB200" i="5"/>
  <c r="BD200" i="5"/>
  <c r="BK200" i="5"/>
  <c r="BM200" i="5"/>
  <c r="BE201" i="5"/>
  <c r="BL201" i="5"/>
  <c r="BC202" i="5"/>
  <c r="BC203" i="5"/>
  <c r="BE203" i="5"/>
  <c r="BK203" i="5"/>
  <c r="BM203" i="5"/>
  <c r="AE204" i="5"/>
  <c r="AM204" i="5" s="1"/>
  <c r="AI204" i="5"/>
  <c r="BD204" i="5"/>
  <c r="BL204" i="5"/>
  <c r="BN204" i="5"/>
  <c r="AM205" i="5"/>
  <c r="BC206" i="5"/>
  <c r="BW255" i="5"/>
  <c r="BW257" i="5"/>
  <c r="BW280" i="5"/>
  <c r="BJ280" i="5"/>
  <c r="BN280" i="5" s="1"/>
  <c r="AV280" i="5"/>
  <c r="AE280" i="5"/>
  <c r="AM280" i="5" s="1"/>
  <c r="BD295" i="5"/>
  <c r="AM296" i="5"/>
  <c r="BW300" i="5"/>
  <c r="BJ300" i="5"/>
  <c r="BN300" i="5" s="1"/>
  <c r="AV300" i="5"/>
  <c r="AE300" i="5"/>
  <c r="AM300" i="5" s="1"/>
  <c r="BA314" i="5"/>
  <c r="BE314" i="5" s="1"/>
  <c r="AI314" i="5"/>
  <c r="AE314" i="5"/>
  <c r="AM314" i="5" s="1"/>
  <c r="BA318" i="5"/>
  <c r="BE318" i="5" s="1"/>
  <c r="AI318" i="5"/>
  <c r="AE318" i="5"/>
  <c r="AM318" i="5" s="1"/>
  <c r="BA325" i="5"/>
  <c r="BE325" i="5" s="1"/>
  <c r="AI325" i="5"/>
  <c r="AE325" i="5"/>
  <c r="AM325" i="5" s="1"/>
  <c r="BA337" i="5"/>
  <c r="BE337" i="5" s="1"/>
  <c r="AI337" i="5"/>
  <c r="AE337" i="5"/>
  <c r="AM337" i="5" s="1"/>
  <c r="BA396" i="5"/>
  <c r="BE396" i="5" s="1"/>
  <c r="AI396" i="5"/>
  <c r="AE396" i="5"/>
  <c r="AM396" i="5" s="1"/>
  <c r="BJ426" i="5"/>
  <c r="BN426" i="5" s="1"/>
  <c r="AU426" i="5"/>
  <c r="BK209" i="5"/>
  <c r="BM209" i="5"/>
  <c r="BC210" i="5"/>
  <c r="BE210" i="5"/>
  <c r="BK210" i="5"/>
  <c r="BM210" i="5"/>
  <c r="BB211" i="5"/>
  <c r="BD211" i="5"/>
  <c r="BL211" i="5"/>
  <c r="BN211" i="5"/>
  <c r="AM212" i="5"/>
  <c r="BC212" i="5"/>
  <c r="BE212" i="5"/>
  <c r="BK212" i="5"/>
  <c r="BM212" i="5"/>
  <c r="BB213" i="5"/>
  <c r="BD213" i="5"/>
  <c r="BL213" i="5"/>
  <c r="BN213" i="5"/>
  <c r="AM214" i="5"/>
  <c r="BC214" i="5"/>
  <c r="BE214" i="5"/>
  <c r="BK214" i="5"/>
  <c r="BM214" i="5"/>
  <c r="BB215" i="5"/>
  <c r="BD215" i="5"/>
  <c r="BL215" i="5"/>
  <c r="BN215" i="5"/>
  <c r="AM216" i="5"/>
  <c r="BC216" i="5"/>
  <c r="BE216" i="5"/>
  <c r="BK216" i="5"/>
  <c r="BM216" i="5"/>
  <c r="BB217" i="5"/>
  <c r="BD217" i="5"/>
  <c r="BL217" i="5"/>
  <c r="BN217" i="5"/>
  <c r="AM218" i="5"/>
  <c r="BC218" i="5"/>
  <c r="BE218" i="5"/>
  <c r="BK218" i="5"/>
  <c r="BM218" i="5"/>
  <c r="BB219" i="5"/>
  <c r="BD219" i="5"/>
  <c r="BL219" i="5"/>
  <c r="AM220" i="5"/>
  <c r="BC220" i="5"/>
  <c r="BE220" i="5"/>
  <c r="BK220" i="5"/>
  <c r="BM220" i="5"/>
  <c r="BB221" i="5"/>
  <c r="BD221" i="5"/>
  <c r="BL221" i="5"/>
  <c r="BN221" i="5"/>
  <c r="BB222" i="5"/>
  <c r="BD222" i="5"/>
  <c r="BL222" i="5"/>
  <c r="BN222" i="5"/>
  <c r="BE223" i="5"/>
  <c r="BC223" i="5"/>
  <c r="BL223" i="5"/>
  <c r="BN223" i="5"/>
  <c r="BC224" i="5"/>
  <c r="BL224" i="5"/>
  <c r="BN224" i="5"/>
  <c r="AM225" i="5"/>
  <c r="BC225" i="5"/>
  <c r="BE225" i="5"/>
  <c r="BK225" i="5"/>
  <c r="BM225" i="5"/>
  <c r="BC226" i="5"/>
  <c r="BL226" i="5"/>
  <c r="BN226" i="5"/>
  <c r="BC227" i="5"/>
  <c r="BL227" i="5"/>
  <c r="BN227" i="5"/>
  <c r="BB228" i="5"/>
  <c r="BD228" i="5"/>
  <c r="BL228" i="5"/>
  <c r="BN228" i="5"/>
  <c r="AM229" i="5"/>
  <c r="BC229" i="5"/>
  <c r="BE229" i="5"/>
  <c r="BK229" i="5"/>
  <c r="BM229" i="5"/>
  <c r="BB230" i="5"/>
  <c r="BD230" i="5"/>
  <c r="BL230" i="5"/>
  <c r="BN230" i="5"/>
  <c r="BC231" i="5"/>
  <c r="BE231" i="5"/>
  <c r="BK231" i="5"/>
  <c r="BM231" i="5"/>
  <c r="BB232" i="5"/>
  <c r="BD232" i="5"/>
  <c r="BL232" i="5"/>
  <c r="BN232" i="5"/>
  <c r="BB233" i="5"/>
  <c r="BD233" i="5"/>
  <c r="BL233" i="5"/>
  <c r="BN233" i="5"/>
  <c r="BE234" i="5"/>
  <c r="BC234" i="5"/>
  <c r="BL234" i="5"/>
  <c r="BN234" i="5"/>
  <c r="BC235" i="5"/>
  <c r="BL235" i="5"/>
  <c r="BN235" i="5"/>
  <c r="BE236" i="5"/>
  <c r="BC236" i="5"/>
  <c r="BL236" i="5"/>
  <c r="BN236" i="5"/>
  <c r="AM237" i="5"/>
  <c r="BC237" i="5"/>
  <c r="BE237" i="5"/>
  <c r="BK237" i="5"/>
  <c r="BM237" i="5"/>
  <c r="BB238" i="5"/>
  <c r="BD238" i="5"/>
  <c r="BL238" i="5"/>
  <c r="BN238" i="5"/>
  <c r="AM239" i="5"/>
  <c r="BC239" i="5"/>
  <c r="BE239" i="5"/>
  <c r="BK239" i="5"/>
  <c r="BM239" i="5"/>
  <c r="BB240" i="5"/>
  <c r="BD240" i="5"/>
  <c r="BL240" i="5"/>
  <c r="BN240" i="5"/>
  <c r="AM241" i="5"/>
  <c r="BC241" i="5"/>
  <c r="BE241" i="5"/>
  <c r="BK241" i="5"/>
  <c r="BM241" i="5"/>
  <c r="BC242" i="5"/>
  <c r="BE242" i="5"/>
  <c r="BK242" i="5"/>
  <c r="BM242" i="5"/>
  <c r="BB243" i="5"/>
  <c r="BD243" i="5"/>
  <c r="BL243" i="5"/>
  <c r="BC244" i="5"/>
  <c r="BE244" i="5"/>
  <c r="BK244" i="5"/>
  <c r="BM244" i="5"/>
  <c r="AM245" i="5"/>
  <c r="BC245" i="5"/>
  <c r="BE245" i="5"/>
  <c r="BK245" i="5"/>
  <c r="BM245" i="5"/>
  <c r="BB246" i="5"/>
  <c r="BD246" i="5"/>
  <c r="BL246" i="5"/>
  <c r="BN246" i="5"/>
  <c r="AM247" i="5"/>
  <c r="BC247" i="5"/>
  <c r="BE247" i="5"/>
  <c r="BK247" i="5"/>
  <c r="BM247" i="5"/>
  <c r="BB248" i="5"/>
  <c r="BD248" i="5"/>
  <c r="BL248" i="5"/>
  <c r="BN248" i="5"/>
  <c r="AM249" i="5"/>
  <c r="BC249" i="5"/>
  <c r="BE249" i="5"/>
  <c r="BK249" i="5"/>
  <c r="BM249" i="5"/>
  <c r="BB250" i="5"/>
  <c r="BD250" i="5"/>
  <c r="BK250" i="5"/>
  <c r="BM250" i="5"/>
  <c r="BB251" i="5"/>
  <c r="BD251" i="5"/>
  <c r="BK251" i="5"/>
  <c r="BM251" i="5"/>
  <c r="BB252" i="5"/>
  <c r="BD252" i="5"/>
  <c r="BK252" i="5"/>
  <c r="BM252" i="5"/>
  <c r="BB253" i="5"/>
  <c r="BD253" i="5"/>
  <c r="BK253" i="5"/>
  <c r="BM253" i="5"/>
  <c r="BB254" i="5"/>
  <c r="BD254" i="5"/>
  <c r="BK254" i="5"/>
  <c r="BM254" i="5"/>
  <c r="BB255" i="5"/>
  <c r="BD255" i="5"/>
  <c r="BK255" i="5"/>
  <c r="BM255" i="5"/>
  <c r="AM256" i="5"/>
  <c r="BC256" i="5"/>
  <c r="BE256" i="5"/>
  <c r="BK256" i="5"/>
  <c r="BM256" i="5"/>
  <c r="BB257" i="5"/>
  <c r="BD257" i="5"/>
  <c r="BK257" i="5"/>
  <c r="BM257" i="5"/>
  <c r="BC258" i="5"/>
  <c r="BL258" i="5"/>
  <c r="BN258" i="5"/>
  <c r="BC259" i="5"/>
  <c r="BE259" i="5"/>
  <c r="BK259" i="5"/>
  <c r="BM259" i="5"/>
  <c r="BB260" i="5"/>
  <c r="BD260" i="5"/>
  <c r="BL260" i="5"/>
  <c r="BN260" i="5"/>
  <c r="BC261" i="5"/>
  <c r="BE261" i="5"/>
  <c r="BK261" i="5"/>
  <c r="BM261" i="5"/>
  <c r="AM262" i="5"/>
  <c r="BC262" i="5"/>
  <c r="BE262" i="5"/>
  <c r="BK262" i="5"/>
  <c r="BM262" i="5"/>
  <c r="BB263" i="5"/>
  <c r="BD263" i="5"/>
  <c r="BL263" i="5"/>
  <c r="BN263" i="5"/>
  <c r="BB264" i="5"/>
  <c r="BD264" i="5"/>
  <c r="BL264" i="5"/>
  <c r="BN264" i="5"/>
  <c r="AM265" i="5"/>
  <c r="BC265" i="5"/>
  <c r="BE265" i="5"/>
  <c r="BK265" i="5"/>
  <c r="BM265" i="5"/>
  <c r="BB266" i="5"/>
  <c r="BD266" i="5"/>
  <c r="BL266" i="5"/>
  <c r="BN266" i="5"/>
  <c r="BC267" i="5"/>
  <c r="BE267" i="5"/>
  <c r="BK267" i="5"/>
  <c r="BM267" i="5"/>
  <c r="AM268" i="5"/>
  <c r="BC268" i="5"/>
  <c r="BE268" i="5"/>
  <c r="BK268" i="5"/>
  <c r="BM268" i="5"/>
  <c r="BB269" i="5"/>
  <c r="BD269" i="5"/>
  <c r="BL269" i="5"/>
  <c r="BN269" i="5"/>
  <c r="AM270" i="5"/>
  <c r="BC270" i="5"/>
  <c r="BE270" i="5"/>
  <c r="BK270" i="5"/>
  <c r="BM270" i="5"/>
  <c r="BB271" i="5"/>
  <c r="BD271" i="5"/>
  <c r="BL271" i="5"/>
  <c r="BN271" i="5"/>
  <c r="BN272" i="5"/>
  <c r="BC272" i="5"/>
  <c r="BL272" i="5"/>
  <c r="AM273" i="5"/>
  <c r="BC273" i="5"/>
  <c r="BE273" i="5"/>
  <c r="BK273" i="5"/>
  <c r="BM273" i="5"/>
  <c r="BB274" i="5"/>
  <c r="BD274" i="5"/>
  <c r="BL274" i="5"/>
  <c r="BN274" i="5"/>
  <c r="AM275" i="5"/>
  <c r="BC275" i="5"/>
  <c r="BE275" i="5"/>
  <c r="BK275" i="5"/>
  <c r="BM275" i="5"/>
  <c r="BB276" i="5"/>
  <c r="BD276" i="5"/>
  <c r="BL276" i="5"/>
  <c r="BN276" i="5"/>
  <c r="BN277" i="5"/>
  <c r="BC277" i="5"/>
  <c r="BL277" i="5"/>
  <c r="BN278" i="5"/>
  <c r="BC278" i="5"/>
  <c r="BL278" i="5"/>
  <c r="BC279" i="5"/>
  <c r="BE279" i="5"/>
  <c r="BK279" i="5"/>
  <c r="BM279" i="5"/>
  <c r="BB280" i="5"/>
  <c r="BD280" i="5"/>
  <c r="BL280" i="5"/>
  <c r="BB281" i="5"/>
  <c r="BD281" i="5"/>
  <c r="BL281" i="5"/>
  <c r="BN281" i="5"/>
  <c r="BC282" i="5"/>
  <c r="BE282" i="5"/>
  <c r="BK282" i="5"/>
  <c r="BM282" i="5"/>
  <c r="BB283" i="5"/>
  <c r="BD283" i="5"/>
  <c r="BL283" i="5"/>
  <c r="BN283" i="5"/>
  <c r="BC284" i="5"/>
  <c r="BE284" i="5"/>
  <c r="BK284" i="5"/>
  <c r="BM284" i="5"/>
  <c r="BC285" i="5"/>
  <c r="BE285" i="5"/>
  <c r="BK285" i="5"/>
  <c r="BM285" i="5"/>
  <c r="BB286" i="5"/>
  <c r="BD286" i="5"/>
  <c r="BL286" i="5"/>
  <c r="BN286" i="5"/>
  <c r="AM287" i="5"/>
  <c r="BC287" i="5"/>
  <c r="BE287" i="5"/>
  <c r="BK287" i="5"/>
  <c r="BM287" i="5"/>
  <c r="BB288" i="5"/>
  <c r="BD288" i="5"/>
  <c r="BL288" i="5"/>
  <c r="BB289" i="5"/>
  <c r="BD289" i="5"/>
  <c r="BL289" i="5"/>
  <c r="AM290" i="5"/>
  <c r="BC290" i="5"/>
  <c r="BE290" i="5"/>
  <c r="BK290" i="5"/>
  <c r="BM290" i="5"/>
  <c r="BB291" i="5"/>
  <c r="BD291" i="5"/>
  <c r="BL291" i="5"/>
  <c r="BN291" i="5"/>
  <c r="AM292" i="5"/>
  <c r="BC292" i="5"/>
  <c r="BE292" i="5"/>
  <c r="BK292" i="5"/>
  <c r="BM292" i="5"/>
  <c r="BB293" i="5"/>
  <c r="BD293" i="5"/>
  <c r="BL293" i="5"/>
  <c r="BN293" i="5"/>
  <c r="AM294" i="5"/>
  <c r="BB295" i="5"/>
  <c r="BK295" i="5"/>
  <c r="BM295" i="5"/>
  <c r="BB296" i="5"/>
  <c r="BD296" i="5"/>
  <c r="BL296" i="5"/>
  <c r="BN296" i="5"/>
  <c r="AM297" i="5"/>
  <c r="BB298" i="5"/>
  <c r="BD298" i="5"/>
  <c r="BL298" i="5"/>
  <c r="BN298" i="5"/>
  <c r="BC299" i="5"/>
  <c r="BE299" i="5"/>
  <c r="BK299" i="5"/>
  <c r="BM299" i="5"/>
  <c r="BB300" i="5"/>
  <c r="BD300" i="5"/>
  <c r="BL300" i="5"/>
  <c r="BB301" i="5"/>
  <c r="BD301" i="5"/>
  <c r="BK301" i="5"/>
  <c r="BM301" i="5"/>
  <c r="BB302" i="5"/>
  <c r="BD302" i="5"/>
  <c r="BK302" i="5"/>
  <c r="BM302" i="5"/>
  <c r="BB303" i="5"/>
  <c r="BD303" i="5"/>
  <c r="BK303" i="5"/>
  <c r="BM303" i="5"/>
  <c r="BB304" i="5"/>
  <c r="BD304" i="5"/>
  <c r="BL304" i="5"/>
  <c r="AI305" i="5"/>
  <c r="BB305" i="5"/>
  <c r="BD305" i="5"/>
  <c r="BK305" i="5"/>
  <c r="BM305" i="5"/>
  <c r="BB306" i="5"/>
  <c r="BD306" i="5"/>
  <c r="BL306" i="5"/>
  <c r="AM307" i="5"/>
  <c r="BC307" i="5"/>
  <c r="BE307" i="5"/>
  <c r="BK307" i="5"/>
  <c r="BM307" i="5"/>
  <c r="BB308" i="5"/>
  <c r="BD308" i="5"/>
  <c r="BL308" i="5"/>
  <c r="BN308" i="5"/>
  <c r="BN309" i="5"/>
  <c r="BC309" i="5"/>
  <c r="BL309" i="5"/>
  <c r="BW309" i="5"/>
  <c r="BB310" i="5"/>
  <c r="BD310" i="5"/>
  <c r="BL310" i="5"/>
  <c r="BN310" i="5"/>
  <c r="AM311" i="5"/>
  <c r="BC311" i="5"/>
  <c r="BE311" i="5"/>
  <c r="BK311" i="5"/>
  <c r="BM311" i="5"/>
  <c r="BB312" i="5"/>
  <c r="BD312" i="5"/>
  <c r="BL312" i="5"/>
  <c r="BN312" i="5"/>
  <c r="AM313" i="5"/>
  <c r="BC313" i="5"/>
  <c r="BE313" i="5"/>
  <c r="BK313" i="5"/>
  <c r="BM313" i="5"/>
  <c r="BB314" i="5"/>
  <c r="BD314" i="5"/>
  <c r="BK314" i="5"/>
  <c r="BM314" i="5"/>
  <c r="BB315" i="5"/>
  <c r="BD315" i="5"/>
  <c r="BL315" i="5"/>
  <c r="BC316" i="5"/>
  <c r="BL316" i="5"/>
  <c r="BN316" i="5"/>
  <c r="BC317" i="5"/>
  <c r="BE317" i="5"/>
  <c r="BK317" i="5"/>
  <c r="BM317" i="5"/>
  <c r="BB318" i="5"/>
  <c r="BD318" i="5"/>
  <c r="BK318" i="5"/>
  <c r="BM318" i="5"/>
  <c r="BC319" i="5"/>
  <c r="BE319" i="5"/>
  <c r="BK319" i="5"/>
  <c r="BM319" i="5"/>
  <c r="BB320" i="5"/>
  <c r="BD320" i="5"/>
  <c r="BK320" i="5"/>
  <c r="BM320" i="5"/>
  <c r="AI321" i="5"/>
  <c r="BB321" i="5"/>
  <c r="BD321" i="5"/>
  <c r="BK321" i="5"/>
  <c r="BM321" i="5"/>
  <c r="BB322" i="5"/>
  <c r="BD322" i="5"/>
  <c r="BK322" i="5"/>
  <c r="BM322" i="5"/>
  <c r="BB323" i="5"/>
  <c r="BD323" i="5"/>
  <c r="BL323" i="5"/>
  <c r="BN323" i="5"/>
  <c r="AM324" i="5"/>
  <c r="BC324" i="5"/>
  <c r="BE324" i="5"/>
  <c r="BK324" i="5"/>
  <c r="BM324" i="5"/>
  <c r="BB325" i="5"/>
  <c r="BD325" i="5"/>
  <c r="BK325" i="5"/>
  <c r="BM325" i="5"/>
  <c r="AI326" i="5"/>
  <c r="BB326" i="5"/>
  <c r="BD326" i="5"/>
  <c r="BK326" i="5"/>
  <c r="BM326" i="5"/>
  <c r="BB327" i="5"/>
  <c r="BD327" i="5"/>
  <c r="BL327" i="5"/>
  <c r="BN327" i="5"/>
  <c r="BC328" i="5"/>
  <c r="BE328" i="5"/>
  <c r="BK328" i="5"/>
  <c r="BM328" i="5"/>
  <c r="BC329" i="5"/>
  <c r="BE329" i="5"/>
  <c r="BK329" i="5"/>
  <c r="BM329" i="5"/>
  <c r="BB330" i="5"/>
  <c r="BD330" i="5"/>
  <c r="BL330" i="5"/>
  <c r="BN330" i="5"/>
  <c r="AM331" i="5"/>
  <c r="BC331" i="5"/>
  <c r="BE331" i="5"/>
  <c r="BK331" i="5"/>
  <c r="BM331" i="5"/>
  <c r="BB332" i="5"/>
  <c r="BD332" i="5"/>
  <c r="BL332" i="5"/>
  <c r="BN332" i="5"/>
  <c r="BC333" i="5"/>
  <c r="BL333" i="5"/>
  <c r="BN333" i="5"/>
  <c r="BC334" i="5"/>
  <c r="BL334" i="5"/>
  <c r="BN334" i="5"/>
  <c r="BC335" i="5"/>
  <c r="BL335" i="5"/>
  <c r="BN335" i="5"/>
  <c r="AM336" i="5"/>
  <c r="BC336" i="5"/>
  <c r="BE336" i="5"/>
  <c r="BK336" i="5"/>
  <c r="BM336" i="5"/>
  <c r="BB337" i="5"/>
  <c r="BD337" i="5"/>
  <c r="BK337" i="5"/>
  <c r="BM337" i="5"/>
  <c r="BC338" i="5"/>
  <c r="BE338" i="5"/>
  <c r="BK338" i="5"/>
  <c r="BM338" i="5"/>
  <c r="BB339" i="5"/>
  <c r="BD339" i="5"/>
  <c r="BL339" i="5"/>
  <c r="BB340" i="5"/>
  <c r="BD340" i="5"/>
  <c r="BL340" i="5"/>
  <c r="BC341" i="5"/>
  <c r="BE341" i="5"/>
  <c r="BK341" i="5"/>
  <c r="BM341" i="5"/>
  <c r="BN342" i="5"/>
  <c r="BC342" i="5"/>
  <c r="BL342" i="5"/>
  <c r="BN343" i="5"/>
  <c r="BC343" i="5"/>
  <c r="BL343" i="5"/>
  <c r="BN344" i="5"/>
  <c r="BC344" i="5"/>
  <c r="BL344" i="5"/>
  <c r="BC345" i="5"/>
  <c r="BL345" i="5"/>
  <c r="BN345" i="5"/>
  <c r="BB346" i="5"/>
  <c r="BD346" i="5"/>
  <c r="BL346" i="5"/>
  <c r="BN346" i="5"/>
  <c r="BN347" i="5"/>
  <c r="BC347" i="5"/>
  <c r="BL347" i="5"/>
  <c r="AM348" i="5"/>
  <c r="BC348" i="5"/>
  <c r="BE348" i="5"/>
  <c r="BK348" i="5"/>
  <c r="BM348" i="5"/>
  <c r="BB349" i="5"/>
  <c r="BD349" i="5"/>
  <c r="BL349" i="5"/>
  <c r="BC350" i="5"/>
  <c r="BE350" i="5"/>
  <c r="BK350" i="5"/>
  <c r="BW352" i="5"/>
  <c r="BJ352" i="5"/>
  <c r="BN352" i="5" s="1"/>
  <c r="AV352" i="5"/>
  <c r="AE352" i="5"/>
  <c r="AM352" i="5" s="1"/>
  <c r="BA368" i="5"/>
  <c r="BE368" i="5" s="1"/>
  <c r="AI368" i="5"/>
  <c r="AE368" i="5"/>
  <c r="AM368" i="5" s="1"/>
  <c r="BA371" i="5"/>
  <c r="BE371" i="5" s="1"/>
  <c r="AI371" i="5"/>
  <c r="AE371" i="5"/>
  <c r="AM371" i="5" s="1"/>
  <c r="BA374" i="5"/>
  <c r="BE374" i="5" s="1"/>
  <c r="AI374" i="5"/>
  <c r="AE374" i="5"/>
  <c r="AM374" i="5" s="1"/>
  <c r="BJ376" i="5"/>
  <c r="BN376" i="5" s="1"/>
  <c r="AU376" i="5"/>
  <c r="BJ380" i="5"/>
  <c r="BN380" i="5" s="1"/>
  <c r="AU380" i="5"/>
  <c r="BJ385" i="5"/>
  <c r="BN385" i="5" s="1"/>
  <c r="AU385" i="5"/>
  <c r="BA398" i="5"/>
  <c r="BE398" i="5" s="1"/>
  <c r="AI398" i="5"/>
  <c r="AE398" i="5"/>
  <c r="AM398" i="5" s="1"/>
  <c r="BW406" i="5"/>
  <c r="BJ406" i="5"/>
  <c r="BN406" i="5" s="1"/>
  <c r="AV406" i="5"/>
  <c r="AE406" i="5"/>
  <c r="AM406" i="5" s="1"/>
  <c r="BJ408" i="5"/>
  <c r="BN408" i="5" s="1"/>
  <c r="AU408" i="5"/>
  <c r="BA414" i="5"/>
  <c r="BE414" i="5" s="1"/>
  <c r="AI414" i="5"/>
  <c r="AE414" i="5"/>
  <c r="AM414" i="5" s="1"/>
  <c r="BJ416" i="5"/>
  <c r="BN416" i="5" s="1"/>
  <c r="AU416" i="5"/>
  <c r="BA418" i="5"/>
  <c r="BE418" i="5" s="1"/>
  <c r="AI418" i="5"/>
  <c r="AE418" i="5"/>
  <c r="AM418" i="5" s="1"/>
  <c r="BA420" i="5"/>
  <c r="BE420" i="5" s="1"/>
  <c r="AI420" i="5"/>
  <c r="AE420" i="5"/>
  <c r="AM420" i="5" s="1"/>
  <c r="BA422" i="5"/>
  <c r="BE422" i="5" s="1"/>
  <c r="AI422" i="5"/>
  <c r="AE422" i="5"/>
  <c r="AM422" i="5" s="1"/>
  <c r="BC433" i="5"/>
  <c r="Z434" i="5"/>
  <c r="AH434" i="5"/>
  <c r="BM350" i="5"/>
  <c r="AM351" i="5"/>
  <c r="BC351" i="5"/>
  <c r="BE351" i="5"/>
  <c r="BK351" i="5"/>
  <c r="BB352" i="5"/>
  <c r="BD352" i="5"/>
  <c r="BL352" i="5"/>
  <c r="AI353" i="5"/>
  <c r="BD353" i="5"/>
  <c r="BL353" i="5"/>
  <c r="BE354" i="5"/>
  <c r="BL354" i="5"/>
  <c r="BN354" i="5"/>
  <c r="BB355" i="5"/>
  <c r="BD355" i="5"/>
  <c r="BK355" i="5"/>
  <c r="BE357" i="5"/>
  <c r="BL357" i="5"/>
  <c r="BC359" i="5"/>
  <c r="BC360" i="5"/>
  <c r="BE360" i="5"/>
  <c r="BK360" i="5"/>
  <c r="BM360" i="5"/>
  <c r="BC361" i="5"/>
  <c r="BE361" i="5"/>
  <c r="BK361" i="5"/>
  <c r="BM361" i="5"/>
  <c r="BB362" i="5"/>
  <c r="BK362" i="5"/>
  <c r="BM362" i="5"/>
  <c r="BC363" i="5"/>
  <c r="BC364" i="5"/>
  <c r="BC365" i="5"/>
  <c r="BL366" i="5"/>
  <c r="BN366" i="5"/>
  <c r="AM367" i="5"/>
  <c r="BC367" i="5"/>
  <c r="BE367" i="5"/>
  <c r="BK367" i="5"/>
  <c r="BM367" i="5"/>
  <c r="BB368" i="5"/>
  <c r="BD368" i="5"/>
  <c r="BK368" i="5"/>
  <c r="BM368" i="5"/>
  <c r="BB369" i="5"/>
  <c r="BD369" i="5"/>
  <c r="BL369" i="5"/>
  <c r="BN369" i="5"/>
  <c r="BC370" i="5"/>
  <c r="BE370" i="5"/>
  <c r="BK370" i="5"/>
  <c r="BM370" i="5"/>
  <c r="BB371" i="5"/>
  <c r="BD371" i="5"/>
  <c r="BK371" i="5"/>
  <c r="BM371" i="5"/>
  <c r="BB372" i="5"/>
  <c r="BD372" i="5"/>
  <c r="BL372" i="5"/>
  <c r="AM373" i="5"/>
  <c r="BC373" i="5"/>
  <c r="BE373" i="5"/>
  <c r="BK373" i="5"/>
  <c r="BM373" i="5"/>
  <c r="BB374" i="5"/>
  <c r="BD374" i="5"/>
  <c r="BK374" i="5"/>
  <c r="BM374" i="5"/>
  <c r="BB375" i="5"/>
  <c r="BD375" i="5"/>
  <c r="BK375" i="5"/>
  <c r="BM375" i="5"/>
  <c r="BB376" i="5"/>
  <c r="BD376" i="5"/>
  <c r="BK376" i="5"/>
  <c r="BM376" i="5"/>
  <c r="BC377" i="5"/>
  <c r="BL377" i="5"/>
  <c r="BN377" i="5"/>
  <c r="BN378" i="5"/>
  <c r="BC378" i="5"/>
  <c r="BL378" i="5"/>
  <c r="BC379" i="5"/>
  <c r="BE379" i="5"/>
  <c r="BK379" i="5"/>
  <c r="BM379" i="5"/>
  <c r="BB380" i="5"/>
  <c r="BD380" i="5"/>
  <c r="BK380" i="5"/>
  <c r="BM380" i="5"/>
  <c r="BC381" i="5"/>
  <c r="BE381" i="5"/>
  <c r="BK381" i="5"/>
  <c r="BM381" i="5"/>
  <c r="BC382" i="5"/>
  <c r="BE382" i="5"/>
  <c r="BK382" i="5"/>
  <c r="BM382" i="5"/>
  <c r="BC383" i="5"/>
  <c r="BE383" i="5"/>
  <c r="BK383" i="5"/>
  <c r="BM383" i="5"/>
  <c r="BC384" i="5"/>
  <c r="BE384" i="5"/>
  <c r="BK384" i="5"/>
  <c r="BM384" i="5"/>
  <c r="BB385" i="5"/>
  <c r="BD385" i="5"/>
  <c r="BK385" i="5"/>
  <c r="BM385" i="5"/>
  <c r="BC386" i="5"/>
  <c r="BL386" i="5"/>
  <c r="BN386" i="5"/>
  <c r="BB387" i="5"/>
  <c r="BD387" i="5"/>
  <c r="BL387" i="5"/>
  <c r="BN387" i="5"/>
  <c r="BC388" i="5"/>
  <c r="BE388" i="5"/>
  <c r="BK388" i="5"/>
  <c r="BM388" i="5"/>
  <c r="AM389" i="5"/>
  <c r="BC389" i="5"/>
  <c r="BE389" i="5"/>
  <c r="BK389" i="5"/>
  <c r="BM389" i="5"/>
  <c r="BB390" i="5"/>
  <c r="BD390" i="5"/>
  <c r="BL390" i="5"/>
  <c r="BN390" i="5"/>
  <c r="AM391" i="5"/>
  <c r="BC392" i="5"/>
  <c r="BE392" i="5"/>
  <c r="BK392" i="5"/>
  <c r="BM392" i="5"/>
  <c r="BC393" i="5"/>
  <c r="BE393" i="5"/>
  <c r="BK393" i="5"/>
  <c r="BM393" i="5"/>
  <c r="BC394" i="5"/>
  <c r="BE394" i="5"/>
  <c r="BK394" i="5"/>
  <c r="BM394" i="5"/>
  <c r="BC395" i="5"/>
  <c r="BE395" i="5"/>
  <c r="BK395" i="5"/>
  <c r="BM395" i="5"/>
  <c r="BD396" i="5"/>
  <c r="BL396" i="5"/>
  <c r="BN396" i="5"/>
  <c r="BK397" i="5"/>
  <c r="BM397" i="5"/>
  <c r="BD398" i="5"/>
  <c r="BL398" i="5"/>
  <c r="BN398" i="5"/>
  <c r="BK399" i="5"/>
  <c r="BM399" i="5"/>
  <c r="BC400" i="5"/>
  <c r="BE400" i="5"/>
  <c r="BK400" i="5"/>
  <c r="BM400" i="5"/>
  <c r="AI401" i="5"/>
  <c r="BB401" i="5"/>
  <c r="BD401" i="5"/>
  <c r="BK401" i="5"/>
  <c r="BM401" i="5"/>
  <c r="BB402" i="5"/>
  <c r="BD402" i="5"/>
  <c r="BL402" i="5"/>
  <c r="BN402" i="5"/>
  <c r="AM403" i="5"/>
  <c r="BB404" i="5"/>
  <c r="BD404" i="5"/>
  <c r="BL404" i="5"/>
  <c r="BN404" i="5"/>
  <c r="BC405" i="5"/>
  <c r="BE405" i="5"/>
  <c r="BK405" i="5"/>
  <c r="BM405" i="5"/>
  <c r="BB406" i="5"/>
  <c r="BD406" i="5"/>
  <c r="BL406" i="5"/>
  <c r="BC407" i="5"/>
  <c r="BE407" i="5"/>
  <c r="BK407" i="5"/>
  <c r="BM407" i="5"/>
  <c r="BB408" i="5"/>
  <c r="BD408" i="5"/>
  <c r="BK408" i="5"/>
  <c r="BM408" i="5"/>
  <c r="AM409" i="5"/>
  <c r="BC409" i="5"/>
  <c r="BE409" i="5"/>
  <c r="BK409" i="5"/>
  <c r="BM409" i="5"/>
  <c r="BB410" i="5"/>
  <c r="BD410" i="5"/>
  <c r="BL410" i="5"/>
  <c r="BN410" i="5"/>
  <c r="BC411" i="5"/>
  <c r="BE411" i="5"/>
  <c r="BK411" i="5"/>
  <c r="BM411" i="5"/>
  <c r="AM412" i="5"/>
  <c r="BC412" i="5"/>
  <c r="BE412" i="5"/>
  <c r="BK412" i="5"/>
  <c r="BM412" i="5"/>
  <c r="BB413" i="5"/>
  <c r="BD413" i="5"/>
  <c r="BK413" i="5"/>
  <c r="BM413" i="5"/>
  <c r="BB414" i="5"/>
  <c r="BD414" i="5"/>
  <c r="BK414" i="5"/>
  <c r="BM414" i="5"/>
  <c r="BB415" i="5"/>
  <c r="BD415" i="5"/>
  <c r="BK415" i="5"/>
  <c r="BM415" i="5"/>
  <c r="BB416" i="5"/>
  <c r="BD416" i="5"/>
  <c r="BK416" i="5"/>
  <c r="BM416" i="5"/>
  <c r="AM417" i="5"/>
  <c r="BC417" i="5"/>
  <c r="BE417" i="5"/>
  <c r="BK417" i="5"/>
  <c r="BM417" i="5"/>
  <c r="BB418" i="5"/>
  <c r="BD418" i="5"/>
  <c r="BK418" i="5"/>
  <c r="BM418" i="5"/>
  <c r="BB419" i="5"/>
  <c r="BD419" i="5"/>
  <c r="BK419" i="5"/>
  <c r="BM419" i="5"/>
  <c r="BB420" i="5"/>
  <c r="BD420" i="5"/>
  <c r="BK420" i="5"/>
  <c r="BM420" i="5"/>
  <c r="BB421" i="5"/>
  <c r="BD421" i="5"/>
  <c r="BK421" i="5"/>
  <c r="BM421" i="5"/>
  <c r="BC430" i="5"/>
  <c r="BC431" i="5"/>
  <c r="BM432" i="5"/>
  <c r="BK434" i="5"/>
  <c r="W434" i="5"/>
  <c r="BB422" i="5"/>
  <c r="BD422" i="5"/>
  <c r="BK422" i="5"/>
  <c r="BM422" i="5"/>
  <c r="BB423" i="5"/>
  <c r="BD423" i="5"/>
  <c r="BL423" i="5"/>
  <c r="BN423" i="5"/>
  <c r="AM424" i="5"/>
  <c r="BC424" i="5"/>
  <c r="BE424" i="5"/>
  <c r="BK424" i="5"/>
  <c r="BM424" i="5"/>
  <c r="BB425" i="5"/>
  <c r="BD425" i="5"/>
  <c r="BL425" i="5"/>
  <c r="BN425" i="5"/>
  <c r="AT426" i="5"/>
  <c r="AL426" i="5"/>
  <c r="AN426" i="5" s="1"/>
  <c r="BC426" i="5"/>
  <c r="BE426" i="5"/>
  <c r="BK426" i="5"/>
  <c r="AM427" i="5"/>
  <c r="BC427" i="5"/>
  <c r="BE427" i="5"/>
  <c r="BK427" i="5"/>
  <c r="BM427" i="5"/>
  <c r="BB428" i="5"/>
  <c r="BD428" i="5"/>
  <c r="BL428" i="5"/>
  <c r="BN428" i="5"/>
  <c r="AM429" i="5"/>
  <c r="BC429" i="5"/>
  <c r="BE429" i="5"/>
  <c r="BK429" i="5"/>
  <c r="BM429" i="5"/>
  <c r="BK430" i="5"/>
  <c r="AM431" i="5"/>
  <c r="BE431" i="5"/>
  <c r="BL431" i="5"/>
  <c r="BN431" i="5"/>
  <c r="BB432" i="5"/>
  <c r="BD432" i="5"/>
  <c r="BK432" i="5"/>
  <c r="AM433" i="5"/>
  <c r="BE433" i="5"/>
  <c r="BL433" i="5"/>
  <c r="BN433" i="5"/>
  <c r="BM434" i="5"/>
  <c r="BB434" i="5"/>
  <c r="BD434" i="5"/>
  <c r="BB436" i="5"/>
  <c r="BD436" i="5"/>
  <c r="BL436" i="5"/>
  <c r="BN436" i="5"/>
  <c r="AM437" i="5"/>
  <c r="BB437" i="5"/>
  <c r="BD437" i="5"/>
  <c r="BL437" i="5"/>
  <c r="BN437" i="5"/>
  <c r="AM438" i="5"/>
  <c r="BC438" i="5"/>
  <c r="BE438" i="5"/>
  <c r="BK438" i="5"/>
  <c r="BM438" i="5"/>
  <c r="BB439" i="5"/>
  <c r="BD439" i="5"/>
  <c r="BL439" i="5"/>
  <c r="BN439" i="5"/>
  <c r="AM440" i="5"/>
  <c r="BC440" i="5"/>
  <c r="BE440" i="5"/>
  <c r="BK440" i="5"/>
  <c r="BM440" i="5"/>
  <c r="BB441" i="5"/>
  <c r="BD441" i="5"/>
  <c r="BL441" i="5"/>
  <c r="BN441" i="5"/>
  <c r="AM442" i="5"/>
  <c r="BC442" i="5"/>
  <c r="BE442" i="5"/>
  <c r="BK442" i="5"/>
  <c r="BM442" i="5"/>
  <c r="BB443" i="5"/>
  <c r="BD443" i="5"/>
  <c r="BL443" i="5"/>
  <c r="BN443" i="5"/>
  <c r="AM444" i="5"/>
  <c r="BC444" i="5"/>
  <c r="BE444" i="5"/>
  <c r="BK444" i="5"/>
  <c r="BM444" i="5"/>
  <c r="BB445" i="5"/>
  <c r="BD445" i="5"/>
  <c r="BL445" i="5"/>
  <c r="BN445" i="5"/>
  <c r="AM446" i="5"/>
  <c r="BB446" i="5"/>
  <c r="BD446" i="5"/>
  <c r="BL446" i="5"/>
  <c r="BN446" i="5"/>
  <c r="AM447" i="5"/>
  <c r="BC447" i="5"/>
  <c r="BE447" i="5"/>
  <c r="BK447" i="5"/>
  <c r="BM447" i="5"/>
  <c r="BB448" i="5"/>
  <c r="BD448" i="5"/>
  <c r="BL448" i="5"/>
  <c r="BN448" i="5"/>
  <c r="AM449" i="5"/>
  <c r="BC449" i="5"/>
  <c r="BE449" i="5"/>
  <c r="BK449" i="5"/>
  <c r="BM449" i="5"/>
  <c r="BB450" i="5"/>
  <c r="BD450" i="5"/>
  <c r="BL450" i="5"/>
  <c r="BN450" i="5"/>
  <c r="AM451" i="5"/>
  <c r="BC451" i="5"/>
  <c r="BE451" i="5"/>
  <c r="BK451" i="5"/>
  <c r="BM451" i="5"/>
  <c r="BB452" i="5"/>
  <c r="BD452" i="5"/>
  <c r="BL452" i="5"/>
  <c r="BN452" i="5"/>
  <c r="AM453" i="5"/>
  <c r="BC453" i="5"/>
  <c r="BE453" i="5"/>
  <c r="BK453" i="5"/>
  <c r="BM453" i="5"/>
  <c r="BB454" i="5"/>
  <c r="BD454" i="5"/>
  <c r="BL454" i="5"/>
  <c r="BN454" i="5"/>
  <c r="AM455" i="5"/>
  <c r="BC455" i="5"/>
  <c r="BE455" i="5"/>
  <c r="BK455" i="5"/>
  <c r="BM455" i="5"/>
  <c r="BB456" i="5"/>
  <c r="BD456" i="5"/>
  <c r="BL456" i="5"/>
  <c r="BC458" i="5"/>
  <c r="BN456" i="5"/>
  <c r="BB457" i="5"/>
  <c r="BD457" i="5"/>
  <c r="BK457" i="5"/>
  <c r="AM458" i="5"/>
  <c r="BE458" i="5"/>
  <c r="BL458" i="5"/>
  <c r="BN458" i="5"/>
  <c r="AM459" i="5"/>
  <c r="BC459" i="5"/>
  <c r="BE459" i="5"/>
  <c r="BK459" i="5"/>
  <c r="BM459" i="5"/>
  <c r="BC460" i="5"/>
  <c r="BE460" i="5"/>
  <c r="BK460" i="5"/>
  <c r="BM460" i="5"/>
  <c r="BB461" i="5"/>
  <c r="BD461" i="5"/>
  <c r="BL461" i="5"/>
  <c r="BN461" i="5"/>
  <c r="AM462" i="5"/>
  <c r="BC462" i="5"/>
  <c r="BE462" i="5"/>
  <c r="BK462" i="5"/>
  <c r="BM462" i="5"/>
  <c r="BB463" i="5"/>
  <c r="BD463" i="5"/>
  <c r="BL463" i="5"/>
  <c r="BN463" i="5"/>
  <c r="AM464" i="5"/>
  <c r="BC464" i="5"/>
  <c r="BE464" i="5"/>
  <c r="BK464" i="5"/>
  <c r="BM464" i="5"/>
  <c r="BB465" i="5"/>
  <c r="BD465" i="5"/>
  <c r="BL465" i="5"/>
  <c r="BN465" i="5"/>
  <c r="AM466" i="5"/>
  <c r="BB466" i="5"/>
  <c r="BD466" i="5"/>
  <c r="BL466" i="5"/>
  <c r="BN466" i="5"/>
  <c r="AM467" i="5"/>
  <c r="BC467" i="5"/>
  <c r="BE467" i="5"/>
  <c r="BK467" i="5"/>
  <c r="BM467" i="5"/>
  <c r="BB468" i="5"/>
  <c r="BD468" i="5"/>
  <c r="BL468" i="5"/>
  <c r="BN468" i="5"/>
  <c r="BB469" i="5"/>
  <c r="BD469" i="5"/>
  <c r="BL469" i="5"/>
  <c r="BN469" i="5"/>
  <c r="AM470" i="5"/>
  <c r="BC470" i="5"/>
  <c r="BE470" i="5"/>
  <c r="BK470" i="5"/>
  <c r="BM470" i="5"/>
  <c r="BB471" i="5"/>
  <c r="BD471" i="5"/>
  <c r="BL471" i="5"/>
  <c r="BN471" i="5"/>
  <c r="AM472" i="5"/>
  <c r="BC472" i="5"/>
  <c r="BE472" i="5"/>
  <c r="BK472" i="5"/>
  <c r="BM472" i="5"/>
  <c r="BB473" i="5"/>
  <c r="BD473" i="5"/>
  <c r="BL473" i="5"/>
  <c r="BN473" i="5"/>
  <c r="BW474" i="5"/>
  <c r="BJ474" i="5"/>
  <c r="BN474" i="5" s="1"/>
  <c r="BB474" i="5"/>
  <c r="BD474" i="5"/>
  <c r="BL474" i="5"/>
  <c r="BB475" i="5"/>
  <c r="BD475" i="5"/>
  <c r="BL475" i="5"/>
  <c r="BN475" i="5"/>
  <c r="BB476" i="5"/>
  <c r="BD476" i="5"/>
  <c r="BL476" i="5"/>
  <c r="BN476" i="5"/>
  <c r="AM477" i="5"/>
  <c r="BC477" i="5"/>
  <c r="BE477" i="5"/>
  <c r="BK477" i="5"/>
  <c r="BM477" i="5"/>
  <c r="BC478" i="5"/>
  <c r="BE478" i="5"/>
  <c r="BK478" i="5"/>
  <c r="BM478" i="5"/>
  <c r="BC479" i="5"/>
  <c r="BE479" i="5"/>
  <c r="BK479" i="5"/>
  <c r="BM479" i="5"/>
  <c r="AE480" i="5"/>
  <c r="AM480" i="5" s="1"/>
  <c r="AV480" i="5"/>
  <c r="BB480" i="5"/>
  <c r="BD480" i="5"/>
  <c r="BL480" i="5"/>
  <c r="AM481" i="5"/>
  <c r="BB481" i="5"/>
  <c r="BD481" i="5"/>
  <c r="BL481" i="5"/>
  <c r="BN481" i="5"/>
  <c r="AM482" i="5"/>
  <c r="BC482" i="5"/>
  <c r="BE482" i="5"/>
  <c r="BK482" i="5"/>
  <c r="BM482" i="5"/>
  <c r="AM483" i="5"/>
  <c r="BB483" i="5"/>
  <c r="BD483" i="5"/>
  <c r="BL483" i="5"/>
  <c r="BN483" i="5"/>
  <c r="BB484" i="5"/>
  <c r="BD484" i="5"/>
  <c r="BL484" i="5"/>
  <c r="BN484" i="5"/>
  <c r="BB485" i="5"/>
  <c r="BD485" i="5"/>
  <c r="BL485" i="5"/>
  <c r="BN485" i="5"/>
  <c r="BC486" i="5"/>
  <c r="BE486" i="5"/>
  <c r="BK486" i="5"/>
  <c r="BM486" i="5"/>
  <c r="BC487" i="5"/>
  <c r="BE487" i="5"/>
  <c r="BK487" i="5"/>
  <c r="BM487" i="5"/>
  <c r="BC488" i="5"/>
  <c r="BE488" i="5"/>
  <c r="BK488" i="5"/>
  <c r="BM488" i="5"/>
  <c r="BC489" i="5"/>
  <c r="BE489" i="5"/>
  <c r="BK489" i="5"/>
  <c r="BM489" i="5"/>
  <c r="BC490" i="5"/>
  <c r="BE490" i="5"/>
  <c r="BK490" i="5"/>
  <c r="BM490" i="5"/>
  <c r="BE491" i="5"/>
  <c r="BK491" i="5"/>
  <c r="BM491" i="5"/>
  <c r="BC492" i="5"/>
  <c r="BE492" i="5"/>
  <c r="BK492" i="5"/>
  <c r="BM492" i="5"/>
  <c r="AJ7" i="5"/>
  <c r="AK7" i="5" s="1"/>
  <c r="AL7" i="5"/>
  <c r="AN7" i="5" s="1"/>
  <c r="AL8" i="5"/>
  <c r="AN8" i="5" s="1"/>
  <c r="AT8" i="5"/>
  <c r="AU10" i="5"/>
  <c r="BW10" i="5"/>
  <c r="AU14" i="5"/>
  <c r="BW14" i="5"/>
  <c r="AU17" i="5"/>
  <c r="BW17" i="5"/>
  <c r="AU21" i="5"/>
  <c r="BW21" i="5"/>
  <c r="AU23" i="5"/>
  <c r="BW23" i="5"/>
  <c r="AU25" i="5"/>
  <c r="BW25" i="5"/>
  <c r="AU29" i="5"/>
  <c r="BW29" i="5"/>
  <c r="AU33" i="5"/>
  <c r="BW33" i="5"/>
  <c r="AU44" i="5"/>
  <c r="BW44" i="5"/>
  <c r="AU47" i="5"/>
  <c r="BW47" i="5"/>
  <c r="AU54" i="5"/>
  <c r="BW54" i="5"/>
  <c r="AU59" i="5"/>
  <c r="BW59" i="5"/>
  <c r="AE10" i="5"/>
  <c r="AV10" i="5"/>
  <c r="AE14" i="5"/>
  <c r="AM14" i="5" s="1"/>
  <c r="AV14" i="5"/>
  <c r="AE17" i="5"/>
  <c r="AM17" i="5" s="1"/>
  <c r="AV17" i="5"/>
  <c r="AU19" i="5"/>
  <c r="AE21" i="5"/>
  <c r="AM21" i="5" s="1"/>
  <c r="AV21" i="5"/>
  <c r="AU22" i="5"/>
  <c r="AE23" i="5"/>
  <c r="AM23" i="5" s="1"/>
  <c r="AV23" i="5"/>
  <c r="AU24" i="5"/>
  <c r="AE25" i="5"/>
  <c r="AM25" i="5" s="1"/>
  <c r="AV25" i="5"/>
  <c r="AU26" i="5"/>
  <c r="AU28" i="5"/>
  <c r="AE29" i="5"/>
  <c r="AM29" i="5" s="1"/>
  <c r="AV29" i="5"/>
  <c r="AE33" i="5"/>
  <c r="AM33" i="5" s="1"/>
  <c r="AV33" i="5"/>
  <c r="AU39" i="5"/>
  <c r="AE44" i="5"/>
  <c r="AM44" i="5" s="1"/>
  <c r="AV44" i="5"/>
  <c r="AE47" i="5"/>
  <c r="AM47" i="5" s="1"/>
  <c r="AV47" i="5"/>
  <c r="AS48" i="5"/>
  <c r="AS51" i="5"/>
  <c r="AU53" i="5"/>
  <c r="AE54" i="5"/>
  <c r="AM54" i="5" s="1"/>
  <c r="AV54" i="5"/>
  <c r="AE59" i="5"/>
  <c r="AM59" i="5" s="1"/>
  <c r="AV59" i="5"/>
  <c r="AU60" i="5"/>
  <c r="AV64" i="5"/>
  <c r="BA65" i="5"/>
  <c r="BE65" i="5" s="1"/>
  <c r="AS65" i="5"/>
  <c r="BC65" i="5"/>
  <c r="BJ66" i="5"/>
  <c r="BN66" i="5" s="1"/>
  <c r="AV66" i="5"/>
  <c r="AE66" i="5"/>
  <c r="AM66" i="5" s="1"/>
  <c r="AM67" i="5"/>
  <c r="BB67" i="5"/>
  <c r="BD67" i="5"/>
  <c r="BL67" i="5"/>
  <c r="BN67" i="5"/>
  <c r="AM68" i="5"/>
  <c r="BB68" i="5"/>
  <c r="BD68" i="5"/>
  <c r="BL68" i="5"/>
  <c r="BN68" i="5"/>
  <c r="AM69" i="5"/>
  <c r="BB69" i="5"/>
  <c r="BD69" i="5"/>
  <c r="BL69" i="5"/>
  <c r="BN69" i="5"/>
  <c r="AM70" i="5"/>
  <c r="BB70" i="5"/>
  <c r="BD70" i="5"/>
  <c r="BL70" i="5"/>
  <c r="BN70" i="5"/>
  <c r="BC72" i="5"/>
  <c r="BE72" i="5"/>
  <c r="BK72" i="5"/>
  <c r="BM72" i="5"/>
  <c r="AU71" i="5"/>
  <c r="AL73" i="5"/>
  <c r="AN73" i="5" s="1"/>
  <c r="AU73" i="5"/>
  <c r="BI73" i="5"/>
  <c r="BM73" i="5" s="1"/>
  <c r="AU89" i="5"/>
  <c r="AL91" i="5"/>
  <c r="AN91" i="5" s="1"/>
  <c r="AU91" i="5"/>
  <c r="BI91" i="5"/>
  <c r="BM91" i="5" s="1"/>
  <c r="AS98" i="5"/>
  <c r="AE99" i="5"/>
  <c r="AM99" i="5" s="1"/>
  <c r="AI99" i="5"/>
  <c r="AE104" i="5"/>
  <c r="AM104" i="5" s="1"/>
  <c r="AV104" i="5"/>
  <c r="BJ104" i="5"/>
  <c r="BN104" i="5" s="1"/>
  <c r="AE107" i="5"/>
  <c r="AM107" i="5" s="1"/>
  <c r="AV107" i="5"/>
  <c r="BJ107" i="5"/>
  <c r="BN107" i="5" s="1"/>
  <c r="AS114" i="5"/>
  <c r="AU114" i="5"/>
  <c r="BW114" i="5"/>
  <c r="AS116" i="5"/>
  <c r="AE117" i="5"/>
  <c r="AM117" i="5" s="1"/>
  <c r="AI117" i="5"/>
  <c r="AS119" i="5"/>
  <c r="AU119" i="5"/>
  <c r="BW119" i="5"/>
  <c r="AS122" i="5"/>
  <c r="AU122" i="5"/>
  <c r="BW122" i="5"/>
  <c r="AE123" i="5"/>
  <c r="AM123" i="5" s="1"/>
  <c r="AV123" i="5"/>
  <c r="BJ123" i="5"/>
  <c r="BN123" i="5" s="1"/>
  <c r="AE125" i="5"/>
  <c r="AM125" i="5" s="1"/>
  <c r="AV125" i="5"/>
  <c r="BJ125" i="5"/>
  <c r="BN125" i="5" s="1"/>
  <c r="AU126" i="5"/>
  <c r="AU128" i="5"/>
  <c r="AE129" i="5"/>
  <c r="AM129" i="5" s="1"/>
  <c r="AV129" i="5"/>
  <c r="BJ129" i="5"/>
  <c r="BN129" i="5" s="1"/>
  <c r="AE131" i="5"/>
  <c r="AM131" i="5" s="1"/>
  <c r="AI131" i="5"/>
  <c r="AE134" i="5"/>
  <c r="AM134" i="5" s="1"/>
  <c r="AV134" i="5"/>
  <c r="BJ134" i="5"/>
  <c r="BN134" i="5" s="1"/>
  <c r="AE145" i="5"/>
  <c r="AM145" i="5" s="1"/>
  <c r="AV145" i="5"/>
  <c r="BJ145" i="5"/>
  <c r="BN145" i="5" s="1"/>
  <c r="AE148" i="5"/>
  <c r="AM148" i="5" s="1"/>
  <c r="AV148" i="5"/>
  <c r="BJ148" i="5"/>
  <c r="BN148" i="5" s="1"/>
  <c r="AE151" i="5"/>
  <c r="AM151" i="5" s="1"/>
  <c r="AV151" i="5"/>
  <c r="BJ151" i="5"/>
  <c r="BN151" i="5" s="1"/>
  <c r="AE153" i="5"/>
  <c r="AM153" i="5" s="1"/>
  <c r="AV153" i="5"/>
  <c r="BJ153" i="5"/>
  <c r="BN153" i="5" s="1"/>
  <c r="AE157" i="5"/>
  <c r="AM157" i="5" s="1"/>
  <c r="AV157" i="5"/>
  <c r="BJ157" i="5"/>
  <c r="BN157" i="5" s="1"/>
  <c r="AU163" i="5"/>
  <c r="AU176" i="5"/>
  <c r="AU179" i="5"/>
  <c r="AU182" i="5"/>
  <c r="AE188" i="5"/>
  <c r="AM188" i="5" s="1"/>
  <c r="AI188" i="5"/>
  <c r="AS189" i="5"/>
  <c r="AS191" i="5"/>
  <c r="AE192" i="5"/>
  <c r="AM192" i="5" s="1"/>
  <c r="AI192" i="5"/>
  <c r="AE194" i="5"/>
  <c r="AM194" i="5" s="1"/>
  <c r="AI194" i="5"/>
  <c r="AS195" i="5"/>
  <c r="AS197" i="5"/>
  <c r="AE198" i="5"/>
  <c r="AM198" i="5" s="1"/>
  <c r="AV198" i="5"/>
  <c r="BJ198" i="5"/>
  <c r="BN198" i="5" s="1"/>
  <c r="BC200" i="5"/>
  <c r="BJ201" i="5"/>
  <c r="BN201" i="5" s="1"/>
  <c r="AV201" i="5"/>
  <c r="AE201" i="5"/>
  <c r="AM201" i="5" s="1"/>
  <c r="BK202" i="5"/>
  <c r="BM202" i="5"/>
  <c r="BB203" i="5"/>
  <c r="BD203" i="5"/>
  <c r="BL203" i="5"/>
  <c r="BN203" i="5"/>
  <c r="BK204" i="5"/>
  <c r="BM204" i="5"/>
  <c r="BC205" i="5"/>
  <c r="BE205" i="5"/>
  <c r="BK205" i="5"/>
  <c r="BM205" i="5"/>
  <c r="BB206" i="5"/>
  <c r="BD206" i="5"/>
  <c r="BL206" i="5"/>
  <c r="BN206" i="5"/>
  <c r="AM207" i="5"/>
  <c r="BB207" i="5"/>
  <c r="BD207" i="5"/>
  <c r="BL207" i="5"/>
  <c r="BN207" i="5"/>
  <c r="AM208" i="5"/>
  <c r="BB208" i="5"/>
  <c r="BD208" i="5"/>
  <c r="BL208" i="5"/>
  <c r="BN208" i="5"/>
  <c r="AM209" i="5"/>
  <c r="BB209" i="5"/>
  <c r="BD209" i="5"/>
  <c r="BL209" i="5"/>
  <c r="BN209" i="5"/>
  <c r="AM210" i="5"/>
  <c r="BB210" i="5"/>
  <c r="BD210" i="5"/>
  <c r="BL210" i="5"/>
  <c r="BN210" i="5"/>
  <c r="AT73" i="5"/>
  <c r="AT91" i="5"/>
  <c r="AS99" i="5"/>
  <c r="AU104" i="5"/>
  <c r="AU107" i="5"/>
  <c r="AE114" i="5"/>
  <c r="AM114" i="5" s="1"/>
  <c r="AV114" i="5"/>
  <c r="AS117" i="5"/>
  <c r="AE119" i="5"/>
  <c r="AM119" i="5" s="1"/>
  <c r="AV119" i="5"/>
  <c r="AE122" i="5"/>
  <c r="AM122" i="5" s="1"/>
  <c r="AV122" i="5"/>
  <c r="AU123" i="5"/>
  <c r="AU125" i="5"/>
  <c r="AU129" i="5"/>
  <c r="AS131" i="5"/>
  <c r="AU134" i="5"/>
  <c r="AU145" i="5"/>
  <c r="AU148" i="5"/>
  <c r="AU151" i="5"/>
  <c r="AU153" i="5"/>
  <c r="AU157" i="5"/>
  <c r="AS188" i="5"/>
  <c r="AS192" i="5"/>
  <c r="AS194" i="5"/>
  <c r="AU198" i="5"/>
  <c r="BM199" i="5"/>
  <c r="AI206" i="5"/>
  <c r="AE206" i="5"/>
  <c r="AM206" i="5" s="1"/>
  <c r="AS206" i="5"/>
  <c r="BA206" i="5"/>
  <c r="BE206" i="5" s="1"/>
  <c r="AS200" i="5"/>
  <c r="AS202" i="5"/>
  <c r="AS204" i="5"/>
  <c r="Z219" i="5"/>
  <c r="AL219" i="5"/>
  <c r="AN219" i="5" s="1"/>
  <c r="AU219" i="5"/>
  <c r="BI219" i="5"/>
  <c r="BM219" i="5" s="1"/>
  <c r="AE223" i="5"/>
  <c r="AM223" i="5" s="1"/>
  <c r="AI223" i="5"/>
  <c r="AS224" i="5"/>
  <c r="AE226" i="5"/>
  <c r="AM226" i="5" s="1"/>
  <c r="AI226" i="5"/>
  <c r="AS226" i="5"/>
  <c r="AE227" i="5"/>
  <c r="AM227" i="5" s="1"/>
  <c r="AI227" i="5"/>
  <c r="AE231" i="5"/>
  <c r="AM231" i="5" s="1"/>
  <c r="AV231" i="5"/>
  <c r="BJ231" i="5"/>
  <c r="BN231" i="5" s="1"/>
  <c r="AE234" i="5"/>
  <c r="AM234" i="5" s="1"/>
  <c r="AI234" i="5"/>
  <c r="AS235" i="5"/>
  <c r="AE236" i="5"/>
  <c r="AM236" i="5" s="1"/>
  <c r="AI236" i="5"/>
  <c r="AE243" i="5"/>
  <c r="AM243" i="5" s="1"/>
  <c r="AV243" i="5"/>
  <c r="BJ243" i="5"/>
  <c r="BN243" i="5" s="1"/>
  <c r="AU244" i="5"/>
  <c r="AE250" i="5"/>
  <c r="AM250" i="5" s="1"/>
  <c r="AI250" i="5"/>
  <c r="AS251" i="5"/>
  <c r="AE252" i="5"/>
  <c r="AM252" i="5" s="1"/>
  <c r="AI252" i="5"/>
  <c r="AS253" i="5"/>
  <c r="AE254" i="5"/>
  <c r="AM254" i="5" s="1"/>
  <c r="AI254" i="5"/>
  <c r="AE255" i="5"/>
  <c r="AM255" i="5" s="1"/>
  <c r="AI255" i="5"/>
  <c r="AV255" i="5"/>
  <c r="AE257" i="5"/>
  <c r="AM257" i="5" s="1"/>
  <c r="AI257" i="5"/>
  <c r="AV257" i="5"/>
  <c r="AS258" i="5"/>
  <c r="AE259" i="5"/>
  <c r="AM259" i="5" s="1"/>
  <c r="AV259" i="5"/>
  <c r="BJ259" i="5"/>
  <c r="BN259" i="5" s="1"/>
  <c r="AU261" i="5"/>
  <c r="AU267" i="5"/>
  <c r="AS272" i="5"/>
  <c r="AU272" i="5"/>
  <c r="BW272" i="5"/>
  <c r="AS277" i="5"/>
  <c r="AU277" i="5"/>
  <c r="BW277" i="5"/>
  <c r="AS278" i="5"/>
  <c r="AU278" i="5"/>
  <c r="BW278" i="5"/>
  <c r="AE279" i="5"/>
  <c r="AM279" i="5" s="1"/>
  <c r="AV279" i="5"/>
  <c r="BJ279" i="5"/>
  <c r="BN279" i="5" s="1"/>
  <c r="AU280" i="5"/>
  <c r="AE282" i="5"/>
  <c r="AM282" i="5" s="1"/>
  <c r="AV282" i="5"/>
  <c r="BJ282" i="5"/>
  <c r="BN282" i="5" s="1"/>
  <c r="AU284" i="5"/>
  <c r="AE285" i="5"/>
  <c r="AM285" i="5" s="1"/>
  <c r="AV285" i="5"/>
  <c r="BJ285" i="5"/>
  <c r="BN285" i="5" s="1"/>
  <c r="AU288" i="5"/>
  <c r="AE289" i="5"/>
  <c r="AM289" i="5" s="1"/>
  <c r="AV289" i="5"/>
  <c r="BJ289" i="5"/>
  <c r="BN289" i="5" s="1"/>
  <c r="BC294" i="5"/>
  <c r="BE294" i="5"/>
  <c r="BK294" i="5"/>
  <c r="BM294" i="5"/>
  <c r="AJ295" i="5"/>
  <c r="AK295" i="5" s="1"/>
  <c r="Z295" i="5"/>
  <c r="BC296" i="5"/>
  <c r="BE296" i="5"/>
  <c r="BK296" i="5"/>
  <c r="BM296" i="5"/>
  <c r="BC297" i="5"/>
  <c r="BE297" i="5"/>
  <c r="BK297" i="5"/>
  <c r="BM297" i="5"/>
  <c r="BC298" i="5"/>
  <c r="BE298" i="5"/>
  <c r="AT219" i="5"/>
  <c r="AS223" i="5"/>
  <c r="AS227" i="5"/>
  <c r="AU231" i="5"/>
  <c r="AS234" i="5"/>
  <c r="AS236" i="5"/>
  <c r="AU243" i="5"/>
  <c r="AS250" i="5"/>
  <c r="AS252" i="5"/>
  <c r="AS254" i="5"/>
  <c r="AS255" i="5"/>
  <c r="AS257" i="5"/>
  <c r="AU259" i="5"/>
  <c r="AE272" i="5"/>
  <c r="AM272" i="5" s="1"/>
  <c r="AV272" i="5"/>
  <c r="AE277" i="5"/>
  <c r="AM277" i="5" s="1"/>
  <c r="AV277" i="5"/>
  <c r="AE278" i="5"/>
  <c r="AM278" i="5" s="1"/>
  <c r="AV278" i="5"/>
  <c r="AU279" i="5"/>
  <c r="AU282" i="5"/>
  <c r="AU285" i="5"/>
  <c r="AU289" i="5"/>
  <c r="AJ296" i="5"/>
  <c r="AK296" i="5" s="1"/>
  <c r="Z296" i="5"/>
  <c r="AE299" i="5"/>
  <c r="AM299" i="5" s="1"/>
  <c r="AV299" i="5"/>
  <c r="BJ299" i="5"/>
  <c r="BN299" i="5" s="1"/>
  <c r="AU300" i="5"/>
  <c r="AE301" i="5"/>
  <c r="AM301" i="5" s="1"/>
  <c r="AI301" i="5"/>
  <c r="AS302" i="5"/>
  <c r="AE303" i="5"/>
  <c r="AM303" i="5" s="1"/>
  <c r="AI303" i="5"/>
  <c r="AU304" i="5"/>
  <c r="AS305" i="5"/>
  <c r="AU305" i="5"/>
  <c r="BW305" i="5"/>
  <c r="AE306" i="5"/>
  <c r="AM306" i="5" s="1"/>
  <c r="AV306" i="5"/>
  <c r="BJ306" i="5"/>
  <c r="BN306" i="5" s="1"/>
  <c r="AE309" i="5"/>
  <c r="AM309" i="5" s="1"/>
  <c r="AI309" i="5"/>
  <c r="AV309" i="5"/>
  <c r="AS314" i="5"/>
  <c r="AE315" i="5"/>
  <c r="AM315" i="5" s="1"/>
  <c r="AV315" i="5"/>
  <c r="BJ315" i="5"/>
  <c r="BN315" i="5" s="1"/>
  <c r="AS316" i="5"/>
  <c r="AE317" i="5"/>
  <c r="AM317" i="5" s="1"/>
  <c r="AV317" i="5"/>
  <c r="BJ317" i="5"/>
  <c r="BN317" i="5" s="1"/>
  <c r="AS318" i="5"/>
  <c r="AS320" i="5"/>
  <c r="AS321" i="5"/>
  <c r="AU321" i="5"/>
  <c r="BW321" i="5"/>
  <c r="AE322" i="5"/>
  <c r="AM322" i="5" s="1"/>
  <c r="AI322" i="5"/>
  <c r="AS325" i="5"/>
  <c r="AS326" i="5"/>
  <c r="AU326" i="5"/>
  <c r="BW326" i="5"/>
  <c r="AE328" i="5"/>
  <c r="AM328" i="5" s="1"/>
  <c r="AV328" i="5"/>
  <c r="BJ328" i="5"/>
  <c r="BN328" i="5" s="1"/>
  <c r="AE333" i="5"/>
  <c r="AM333" i="5" s="1"/>
  <c r="AI333" i="5"/>
  <c r="AS334" i="5"/>
  <c r="AE335" i="5"/>
  <c r="AM335" i="5" s="1"/>
  <c r="AI335" i="5"/>
  <c r="AS337" i="5"/>
  <c r="AU339" i="5"/>
  <c r="AE340" i="5"/>
  <c r="AM340" i="5" s="1"/>
  <c r="AV340" i="5"/>
  <c r="BJ340" i="5"/>
  <c r="BN340" i="5" s="1"/>
  <c r="AU341" i="5"/>
  <c r="AS342" i="5"/>
  <c r="AU342" i="5"/>
  <c r="BW342" i="5"/>
  <c r="AS343" i="5"/>
  <c r="AU343" i="5"/>
  <c r="BW343" i="5"/>
  <c r="AS344" i="5"/>
  <c r="AU344" i="5"/>
  <c r="BW344" i="5"/>
  <c r="AE345" i="5"/>
  <c r="AM345" i="5" s="1"/>
  <c r="AI345" i="5"/>
  <c r="AS347" i="5"/>
  <c r="AU347" i="5"/>
  <c r="BW347" i="5"/>
  <c r="AE349" i="5"/>
  <c r="AM349" i="5" s="1"/>
  <c r="AV349" i="5"/>
  <c r="BJ349" i="5"/>
  <c r="BN349" i="5" s="1"/>
  <c r="AU350" i="5"/>
  <c r="BC352" i="5"/>
  <c r="BE352" i="5"/>
  <c r="BK352" i="5"/>
  <c r="BM352" i="5"/>
  <c r="BW353" i="5"/>
  <c r="AU353" i="5"/>
  <c r="AE353" i="5"/>
  <c r="AM353" i="5" s="1"/>
  <c r="AV353" i="5"/>
  <c r="BK353" i="5"/>
  <c r="BM353" i="5"/>
  <c r="BC356" i="5"/>
  <c r="BE356" i="5"/>
  <c r="BK356" i="5"/>
  <c r="BM356" i="5"/>
  <c r="BJ357" i="5"/>
  <c r="BN357" i="5" s="1"/>
  <c r="AV357" i="5"/>
  <c r="AE357" i="5"/>
  <c r="AM357" i="5" s="1"/>
  <c r="AM358" i="5"/>
  <c r="BB358" i="5"/>
  <c r="BD358" i="5"/>
  <c r="BL358" i="5"/>
  <c r="BN358" i="5"/>
  <c r="BK359" i="5"/>
  <c r="BM359" i="5"/>
  <c r="BB360" i="5"/>
  <c r="BD360" i="5"/>
  <c r="BL360" i="5"/>
  <c r="BN360" i="5"/>
  <c r="AM361" i="5"/>
  <c r="BB361" i="5"/>
  <c r="BD361" i="5"/>
  <c r="BL361" i="5"/>
  <c r="BN361" i="5"/>
  <c r="BB363" i="5"/>
  <c r="BD363" i="5"/>
  <c r="BL363" i="5"/>
  <c r="BN363" i="5"/>
  <c r="BK364" i="5"/>
  <c r="BM364" i="5"/>
  <c r="BB365" i="5"/>
  <c r="BD365" i="5"/>
  <c r="BL365" i="5"/>
  <c r="BN365" i="5"/>
  <c r="AM366" i="5"/>
  <c r="BB366" i="5"/>
  <c r="BD366" i="5"/>
  <c r="AU299" i="5"/>
  <c r="AS301" i="5"/>
  <c r="AS303" i="5"/>
  <c r="AE305" i="5"/>
  <c r="AM305" i="5" s="1"/>
  <c r="AV305" i="5"/>
  <c r="AU306" i="5"/>
  <c r="AS309" i="5"/>
  <c r="AU315" i="5"/>
  <c r="AU317" i="5"/>
  <c r="AE321" i="5"/>
  <c r="AM321" i="5" s="1"/>
  <c r="AV321" i="5"/>
  <c r="AS322" i="5"/>
  <c r="AE326" i="5"/>
  <c r="AM326" i="5" s="1"/>
  <c r="AV326" i="5"/>
  <c r="AU328" i="5"/>
  <c r="AS333" i="5"/>
  <c r="AS335" i="5"/>
  <c r="AU340" i="5"/>
  <c r="AE342" i="5"/>
  <c r="AM342" i="5" s="1"/>
  <c r="AV342" i="5"/>
  <c r="AE343" i="5"/>
  <c r="AM343" i="5" s="1"/>
  <c r="AV343" i="5"/>
  <c r="AE344" i="5"/>
  <c r="AM344" i="5" s="1"/>
  <c r="AV344" i="5"/>
  <c r="AS345" i="5"/>
  <c r="AE347" i="5"/>
  <c r="AM347" i="5" s="1"/>
  <c r="AV347" i="5"/>
  <c r="AU349" i="5"/>
  <c r="BM351" i="5"/>
  <c r="AI363" i="5"/>
  <c r="AE363" i="5"/>
  <c r="AM363" i="5" s="1"/>
  <c r="AS363" i="5"/>
  <c r="BA363" i="5"/>
  <c r="BE363" i="5" s="1"/>
  <c r="AI365" i="5"/>
  <c r="AE365" i="5"/>
  <c r="AM365" i="5" s="1"/>
  <c r="AS365" i="5"/>
  <c r="BA365" i="5"/>
  <c r="BE365" i="5" s="1"/>
  <c r="AU352" i="5"/>
  <c r="AS353" i="5"/>
  <c r="AU356" i="5"/>
  <c r="AS359" i="5"/>
  <c r="AU362" i="5"/>
  <c r="AS364" i="5"/>
  <c r="AS368" i="5"/>
  <c r="AE370" i="5"/>
  <c r="AM370" i="5" s="1"/>
  <c r="AV370" i="5"/>
  <c r="BJ370" i="5"/>
  <c r="BN370" i="5" s="1"/>
  <c r="AS371" i="5"/>
  <c r="AE372" i="5"/>
  <c r="AM372" i="5" s="1"/>
  <c r="AV372" i="5"/>
  <c r="BJ372" i="5"/>
  <c r="BN372" i="5" s="1"/>
  <c r="AS374" i="5"/>
  <c r="AE375" i="5"/>
  <c r="AM375" i="5" s="1"/>
  <c r="AI375" i="5"/>
  <c r="AE376" i="5"/>
  <c r="AM376" i="5" s="1"/>
  <c r="AI376" i="5"/>
  <c r="AV376" i="5"/>
  <c r="AS377" i="5"/>
  <c r="AS378" i="5"/>
  <c r="AU378" i="5"/>
  <c r="BW378" i="5"/>
  <c r="AE379" i="5"/>
  <c r="AM379" i="5" s="1"/>
  <c r="AV379" i="5"/>
  <c r="BJ379" i="5"/>
  <c r="BN379" i="5" s="1"/>
  <c r="AE380" i="5"/>
  <c r="AM380" i="5" s="1"/>
  <c r="AI380" i="5"/>
  <c r="AV380" i="5"/>
  <c r="AU381" i="5"/>
  <c r="AE382" i="5"/>
  <c r="AM382" i="5" s="1"/>
  <c r="AV382" i="5"/>
  <c r="BJ382" i="5"/>
  <c r="BN382" i="5" s="1"/>
  <c r="AE385" i="5"/>
  <c r="AM385" i="5" s="1"/>
  <c r="AI385" i="5"/>
  <c r="AV385" i="5"/>
  <c r="AS386" i="5"/>
  <c r="AU388" i="5"/>
  <c r="BC391" i="5"/>
  <c r="BE391" i="5"/>
  <c r="BK391" i="5"/>
  <c r="BM391" i="5"/>
  <c r="BB392" i="5"/>
  <c r="BD392" i="5"/>
  <c r="BL392" i="5"/>
  <c r="BN392" i="5"/>
  <c r="AM393" i="5"/>
  <c r="BB393" i="5"/>
  <c r="BD393" i="5"/>
  <c r="BL393" i="5"/>
  <c r="BN393" i="5"/>
  <c r="AM394" i="5"/>
  <c r="BB394" i="5"/>
  <c r="BD394" i="5"/>
  <c r="BL394" i="5"/>
  <c r="BN394" i="5"/>
  <c r="AM395" i="5"/>
  <c r="BB395" i="5"/>
  <c r="BD395" i="5"/>
  <c r="BL395" i="5"/>
  <c r="BN395" i="5"/>
  <c r="BK396" i="5"/>
  <c r="BM396" i="5"/>
  <c r="BB397" i="5"/>
  <c r="BD397" i="5"/>
  <c r="BL397" i="5"/>
  <c r="BN397" i="5"/>
  <c r="BK398" i="5"/>
  <c r="BM398" i="5"/>
  <c r="BB399" i="5"/>
  <c r="BD399" i="5"/>
  <c r="AU370" i="5"/>
  <c r="AU372" i="5"/>
  <c r="AS375" i="5"/>
  <c r="AS376" i="5"/>
  <c r="AE378" i="5"/>
  <c r="AM378" i="5" s="1"/>
  <c r="AV378" i="5"/>
  <c r="AU379" i="5"/>
  <c r="AS380" i="5"/>
  <c r="AU382" i="5"/>
  <c r="AS385" i="5"/>
  <c r="AI397" i="5"/>
  <c r="AE397" i="5"/>
  <c r="AM397" i="5" s="1"/>
  <c r="AS397" i="5"/>
  <c r="BA397" i="5"/>
  <c r="BE397" i="5" s="1"/>
  <c r="AI399" i="5"/>
  <c r="AE399" i="5"/>
  <c r="AM399" i="5" s="1"/>
  <c r="AS399" i="5"/>
  <c r="BA399" i="5"/>
  <c r="BE399" i="5" s="1"/>
  <c r="AS396" i="5"/>
  <c r="AS398" i="5"/>
  <c r="AS401" i="5"/>
  <c r="AU401" i="5"/>
  <c r="BW401" i="5"/>
  <c r="AE405" i="5"/>
  <c r="AM405" i="5" s="1"/>
  <c r="AV405" i="5"/>
  <c r="BJ405" i="5"/>
  <c r="BN405" i="5" s="1"/>
  <c r="AU406" i="5"/>
  <c r="AE408" i="5"/>
  <c r="AM408" i="5" s="1"/>
  <c r="AI408" i="5"/>
  <c r="AV408" i="5"/>
  <c r="AU411" i="5"/>
  <c r="AE413" i="5"/>
  <c r="AM413" i="5" s="1"/>
  <c r="AI413" i="5"/>
  <c r="AS414" i="5"/>
  <c r="AE415" i="5"/>
  <c r="AM415" i="5" s="1"/>
  <c r="AI415" i="5"/>
  <c r="AE416" i="5"/>
  <c r="AM416" i="5" s="1"/>
  <c r="AI416" i="5"/>
  <c r="AV416" i="5"/>
  <c r="AS418" i="5"/>
  <c r="AE419" i="5"/>
  <c r="AM419" i="5" s="1"/>
  <c r="AI419" i="5"/>
  <c r="AS420" i="5"/>
  <c r="AE421" i="5"/>
  <c r="AM421" i="5" s="1"/>
  <c r="AI421" i="5"/>
  <c r="AS422" i="5"/>
  <c r="AV426" i="5"/>
  <c r="AE430" i="5"/>
  <c r="AS430" i="5"/>
  <c r="BA430" i="5"/>
  <c r="BE430" i="5" s="1"/>
  <c r="AV434" i="5"/>
  <c r="AJ434" i="5"/>
  <c r="AK434" i="5" s="1"/>
  <c r="BC435" i="5"/>
  <c r="BE435" i="5"/>
  <c r="BK435" i="5"/>
  <c r="BM435" i="5"/>
  <c r="BC436" i="5"/>
  <c r="BE436" i="5"/>
  <c r="BK436" i="5"/>
  <c r="BM436" i="5"/>
  <c r="AE401" i="5"/>
  <c r="AM401" i="5" s="1"/>
  <c r="AV401" i="5"/>
  <c r="AU405" i="5"/>
  <c r="AS408" i="5"/>
  <c r="AS413" i="5"/>
  <c r="AS415" i="5"/>
  <c r="AS416" i="5"/>
  <c r="AS419" i="5"/>
  <c r="AS421" i="5"/>
  <c r="AL434" i="5"/>
  <c r="AN434" i="5" s="1"/>
  <c r="AM436" i="5"/>
  <c r="BC456" i="5"/>
  <c r="AU474" i="5"/>
  <c r="AM476" i="5"/>
  <c r="BD491" i="5"/>
  <c r="AU480" i="5"/>
  <c r="BW480" i="5"/>
  <c r="BJ434" i="5" l="1"/>
  <c r="BN434" i="5" s="1"/>
  <c r="AB5" i="5"/>
  <c r="AB1" i="5" s="1"/>
  <c r="CB8" i="5"/>
  <c r="BI7" i="5"/>
  <c r="BM7" i="5" s="1"/>
  <c r="CB10" i="5"/>
  <c r="BO3" i="5"/>
  <c r="BQ2" i="5" s="1"/>
  <c r="AF1" i="5" s="1"/>
  <c r="AH7" i="5"/>
  <c r="AG5" i="5" s="1"/>
  <c r="AB494" i="5"/>
  <c r="W7" i="5"/>
  <c r="W5" i="5" s="1"/>
  <c r="BJ8" i="5"/>
  <c r="BN8" i="5" s="1"/>
  <c r="AE434" i="5"/>
  <c r="AM434" i="5" s="1"/>
  <c r="Z8" i="5"/>
  <c r="Z7" i="5" s="1"/>
  <c r="Z5" i="5" s="1"/>
  <c r="AC7" i="5"/>
  <c r="AU7" i="5" s="1"/>
  <c r="AM430" i="5"/>
  <c r="AE426" i="5"/>
  <c r="AM426" i="5" s="1"/>
  <c r="BN219" i="5"/>
  <c r="BN73" i="5"/>
  <c r="BN91" i="5"/>
  <c r="AM10" i="5"/>
  <c r="AE8" i="5"/>
  <c r="BW7" i="5"/>
  <c r="AB495" i="5" l="1"/>
  <c r="CB7" i="5"/>
  <c r="AH5" i="5"/>
  <c r="BX5" i="5"/>
  <c r="BY5" i="5" s="1"/>
  <c r="BJ7" i="5"/>
  <c r="BN7" i="5" s="1"/>
  <c r="AD8" i="5"/>
  <c r="BP4" i="5" s="1"/>
  <c r="AE7" i="5"/>
  <c r="AE6" i="5" s="1"/>
  <c r="BU10" i="4"/>
  <c r="BU11" i="4"/>
  <c r="BU13" i="4"/>
  <c r="BU14" i="4"/>
  <c r="BU16" i="4"/>
  <c r="BU17" i="4"/>
  <c r="BU18" i="4"/>
  <c r="BU19" i="4"/>
  <c r="BU20" i="4"/>
  <c r="BU21" i="4"/>
  <c r="BU22" i="4"/>
  <c r="BU23" i="4"/>
  <c r="BU24" i="4"/>
  <c r="BU25" i="4"/>
  <c r="BU26" i="4"/>
  <c r="BU27" i="4"/>
  <c r="BU28" i="4"/>
  <c r="BU29" i="4"/>
  <c r="BU30" i="4"/>
  <c r="BU32" i="4"/>
  <c r="BU33" i="4"/>
  <c r="BU34" i="4"/>
  <c r="BU35" i="4"/>
  <c r="BU36" i="4"/>
  <c r="BU38" i="4"/>
  <c r="BU39" i="4"/>
  <c r="BU40" i="4"/>
  <c r="BU41" i="4"/>
  <c r="BU42" i="4"/>
  <c r="BU43" i="4"/>
  <c r="BU44" i="4"/>
  <c r="BU45" i="4"/>
  <c r="BU46" i="4"/>
  <c r="BU47" i="4"/>
  <c r="BU48" i="4"/>
  <c r="BU49" i="4"/>
  <c r="BU50" i="4"/>
  <c r="BU51" i="4"/>
  <c r="BU52" i="4"/>
  <c r="BU53" i="4"/>
  <c r="BU54" i="4"/>
  <c r="BU55" i="4"/>
  <c r="BU56" i="4"/>
  <c r="BU57" i="4"/>
  <c r="BU58" i="4"/>
  <c r="BU59" i="4"/>
  <c r="BU60" i="4"/>
  <c r="BU62" i="4"/>
  <c r="BU63" i="4"/>
  <c r="BU65" i="4"/>
  <c r="BU66" i="4"/>
  <c r="BU67" i="4"/>
  <c r="BU68" i="4"/>
  <c r="BU69" i="4"/>
  <c r="BU70" i="4"/>
  <c r="BU71" i="4"/>
  <c r="BU72" i="4"/>
  <c r="BU73" i="4"/>
  <c r="BU74" i="4"/>
  <c r="BU76" i="4"/>
  <c r="BU77" i="4"/>
  <c r="BU78" i="4"/>
  <c r="BU79" i="4"/>
  <c r="BU80" i="4"/>
  <c r="BU82" i="4"/>
  <c r="BU83" i="4"/>
  <c r="BU84" i="4"/>
  <c r="BU85" i="4"/>
  <c r="BU86" i="4"/>
  <c r="BU87" i="4"/>
  <c r="BU88" i="4"/>
  <c r="BU89" i="4"/>
  <c r="BU90" i="4"/>
  <c r="BU91" i="4"/>
  <c r="BU92" i="4"/>
  <c r="BU93" i="4"/>
  <c r="BU95" i="4"/>
  <c r="BU96" i="4"/>
  <c r="BU98" i="4"/>
  <c r="BU99" i="4"/>
  <c r="BU101" i="4"/>
  <c r="BU102" i="4"/>
  <c r="BU104" i="4"/>
  <c r="BU105" i="4"/>
  <c r="BU106" i="4"/>
  <c r="BU107" i="4"/>
  <c r="BU108" i="4"/>
  <c r="BU109" i="4"/>
  <c r="BU110" i="4"/>
  <c r="BU111" i="4"/>
  <c r="BU112" i="4"/>
  <c r="BU113" i="4"/>
  <c r="BU114" i="4"/>
  <c r="BU115" i="4"/>
  <c r="BU116" i="4"/>
  <c r="BU117" i="4"/>
  <c r="BU118" i="4"/>
  <c r="BU119" i="4"/>
  <c r="BU120" i="4"/>
  <c r="BU121" i="4"/>
  <c r="BU122" i="4"/>
  <c r="BU123" i="4"/>
  <c r="BU125" i="4"/>
  <c r="BU126" i="4"/>
  <c r="BU128" i="4"/>
  <c r="BU129" i="4"/>
  <c r="BU131" i="4"/>
  <c r="BU132" i="4"/>
  <c r="BU134" i="4"/>
  <c r="BU135" i="4"/>
  <c r="BU137" i="4"/>
  <c r="BU138" i="4"/>
  <c r="BU139" i="4"/>
  <c r="BU141" i="4"/>
  <c r="BU142" i="4"/>
  <c r="BU143" i="4"/>
  <c r="BU144" i="4"/>
  <c r="BU145" i="4"/>
  <c r="BU147" i="4"/>
  <c r="BU148" i="4"/>
  <c r="BU150" i="4"/>
  <c r="BU151" i="4"/>
  <c r="BU152" i="4"/>
  <c r="BU153" i="4"/>
  <c r="BU154" i="4"/>
  <c r="BU155" i="4"/>
  <c r="BU156" i="4"/>
  <c r="BU157" i="4"/>
  <c r="BU158" i="4"/>
  <c r="BU159" i="4"/>
  <c r="BU160" i="4"/>
  <c r="BU162" i="4"/>
  <c r="BU163" i="4"/>
  <c r="BU165" i="4"/>
  <c r="BU166" i="4"/>
  <c r="BU167" i="4"/>
  <c r="BU169" i="4"/>
  <c r="BU170" i="4"/>
  <c r="BU172" i="4"/>
  <c r="BU173" i="4"/>
  <c r="BU175" i="4"/>
  <c r="BU176" i="4"/>
  <c r="BU178" i="4"/>
  <c r="BU179" i="4"/>
  <c r="BU181" i="4"/>
  <c r="BU182" i="4"/>
  <c r="BU184" i="4"/>
  <c r="BU185" i="4"/>
  <c r="BU186" i="4"/>
  <c r="BU187" i="4"/>
  <c r="BU188" i="4"/>
  <c r="BU189" i="4"/>
  <c r="BU190" i="4"/>
  <c r="BU191" i="4"/>
  <c r="BU192" i="4"/>
  <c r="BU194" i="4"/>
  <c r="BU195" i="4"/>
  <c r="BU197" i="4"/>
  <c r="BU198" i="4"/>
  <c r="BU200" i="4"/>
  <c r="BU201" i="4"/>
  <c r="BU202" i="4"/>
  <c r="BU204" i="4"/>
  <c r="BU205" i="4"/>
  <c r="BU206" i="4"/>
  <c r="BU207" i="4"/>
  <c r="BU208" i="4"/>
  <c r="BU209" i="4"/>
  <c r="BU210" i="4"/>
  <c r="BU211" i="4"/>
  <c r="BU212" i="4"/>
  <c r="BU213" i="4"/>
  <c r="BU214" i="4"/>
  <c r="BU215" i="4"/>
  <c r="BU216" i="4"/>
  <c r="BU217" i="4"/>
  <c r="BU218" i="4"/>
  <c r="BU219" i="4"/>
  <c r="BU220" i="4"/>
  <c r="BU221" i="4"/>
  <c r="BU223" i="4"/>
  <c r="BU224" i="4"/>
  <c r="BU225" i="4"/>
  <c r="BU226" i="4"/>
  <c r="BU227" i="4"/>
  <c r="BU229" i="4"/>
  <c r="BU230" i="4"/>
  <c r="BU231" i="4"/>
  <c r="BU232" i="4"/>
  <c r="BU233" i="4"/>
  <c r="BU234" i="4"/>
  <c r="BU235" i="4"/>
  <c r="BU236" i="4"/>
  <c r="BU237" i="4"/>
  <c r="BU238" i="4"/>
  <c r="BU239" i="4"/>
  <c r="BU240" i="4"/>
  <c r="BU241" i="4"/>
  <c r="BU243" i="4"/>
  <c r="BU244" i="4"/>
  <c r="BU245" i="4"/>
  <c r="BU246" i="4"/>
  <c r="BU247" i="4"/>
  <c r="BU248" i="4"/>
  <c r="BU249" i="4"/>
  <c r="BU250" i="4"/>
  <c r="BU251" i="4"/>
  <c r="BU252" i="4"/>
  <c r="BU253" i="4"/>
  <c r="BU254" i="4"/>
  <c r="BU255" i="4"/>
  <c r="BU256" i="4"/>
  <c r="BU257" i="4"/>
  <c r="BU258" i="4"/>
  <c r="BU259" i="4"/>
  <c r="BU260" i="4"/>
  <c r="BU261" i="4"/>
  <c r="BU262" i="4"/>
  <c r="BU263" i="4"/>
  <c r="BU265" i="4"/>
  <c r="BU266" i="4"/>
  <c r="BU267" i="4"/>
  <c r="BU268" i="4"/>
  <c r="BU269" i="4"/>
  <c r="BU270" i="4"/>
  <c r="BU271" i="4"/>
  <c r="BU272" i="4"/>
  <c r="BU273" i="4"/>
  <c r="BU274" i="4"/>
  <c r="BU275" i="4"/>
  <c r="BU276" i="4"/>
  <c r="BU277" i="4"/>
  <c r="BU278" i="4"/>
  <c r="BU279" i="4"/>
  <c r="BU280" i="4"/>
  <c r="BU281" i="4"/>
  <c r="BU282" i="4"/>
  <c r="BU283" i="4"/>
  <c r="BU284" i="4"/>
  <c r="BU285" i="4"/>
  <c r="BU286" i="4"/>
  <c r="BU287" i="4"/>
  <c r="BU288" i="4"/>
  <c r="BU289" i="4"/>
  <c r="BU290" i="4"/>
  <c r="BU291" i="4"/>
  <c r="BU292" i="4"/>
  <c r="BU293" i="4"/>
  <c r="BU294" i="4"/>
  <c r="BU295" i="4"/>
  <c r="BU296" i="4"/>
  <c r="BU297" i="4"/>
  <c r="BU298" i="4"/>
  <c r="BU299" i="4"/>
  <c r="BU300" i="4"/>
  <c r="BU301" i="4"/>
  <c r="BU302" i="4"/>
  <c r="BU303" i="4"/>
  <c r="BU304" i="4"/>
  <c r="BU305" i="4"/>
  <c r="BU306" i="4"/>
  <c r="BU307" i="4"/>
  <c r="BU308" i="4"/>
  <c r="BU309" i="4"/>
  <c r="BU310" i="4"/>
  <c r="BU311" i="4"/>
  <c r="BU312" i="4"/>
  <c r="BU313" i="4"/>
  <c r="BU314" i="4"/>
  <c r="BU315" i="4"/>
  <c r="BU316" i="4"/>
  <c r="BU317" i="4"/>
  <c r="BU318" i="4"/>
  <c r="BU320" i="4"/>
  <c r="BU321" i="4"/>
  <c r="BU322" i="4"/>
  <c r="BU323" i="4"/>
  <c r="BU324" i="4"/>
  <c r="BU325" i="4"/>
  <c r="BU326" i="4"/>
  <c r="BU327" i="4"/>
  <c r="BU328" i="4"/>
  <c r="BU329" i="4"/>
  <c r="BU330" i="4"/>
  <c r="BU331" i="4"/>
  <c r="BU332" i="4"/>
  <c r="BU333" i="4"/>
  <c r="BU334" i="4"/>
  <c r="BU335" i="4"/>
  <c r="BU336" i="4"/>
  <c r="BU337" i="4"/>
  <c r="BU338" i="4"/>
  <c r="BU339" i="4"/>
  <c r="BU340" i="4"/>
  <c r="BU341" i="4"/>
  <c r="BU342" i="4"/>
  <c r="BU343" i="4"/>
  <c r="BU344" i="4"/>
  <c r="BU345" i="4"/>
  <c r="BU346" i="4"/>
  <c r="BU347" i="4"/>
  <c r="BU348" i="4"/>
  <c r="BU349" i="4"/>
  <c r="BU350" i="4"/>
  <c r="BU351" i="4"/>
  <c r="BU352" i="4"/>
  <c r="BU353" i="4"/>
  <c r="BU355" i="4"/>
  <c r="BU356" i="4"/>
  <c r="BU357" i="4"/>
  <c r="BU358" i="4"/>
  <c r="BU359" i="4"/>
  <c r="BU360" i="4"/>
  <c r="BU361" i="4"/>
  <c r="BU362" i="4"/>
  <c r="BU363" i="4"/>
  <c r="BU364" i="4"/>
  <c r="BU365" i="4"/>
  <c r="BU366" i="4"/>
  <c r="BU367" i="4"/>
  <c r="BU368" i="4"/>
  <c r="BU369" i="4"/>
  <c r="BU370" i="4"/>
  <c r="BU371" i="4"/>
  <c r="BU372" i="4"/>
  <c r="BU373" i="4"/>
  <c r="BU374" i="4"/>
  <c r="BU375" i="4"/>
  <c r="BU376" i="4"/>
  <c r="BU377" i="4"/>
  <c r="BU378" i="4"/>
  <c r="BU379" i="4"/>
  <c r="BU380" i="4"/>
  <c r="BU381" i="4"/>
  <c r="BU382" i="4"/>
  <c r="BU383" i="4"/>
  <c r="BU384" i="4"/>
  <c r="BU385" i="4"/>
  <c r="BU386" i="4"/>
  <c r="BU387" i="4"/>
  <c r="BU388" i="4"/>
  <c r="BU389" i="4"/>
  <c r="BU390" i="4"/>
  <c r="BU391" i="4"/>
  <c r="BU393" i="4"/>
  <c r="BU394" i="4"/>
  <c r="BU395" i="4"/>
  <c r="BU396" i="4"/>
  <c r="BU397" i="4"/>
  <c r="BU398" i="4"/>
  <c r="BU399" i="4"/>
  <c r="BU401" i="4"/>
  <c r="BU402" i="4"/>
  <c r="BU403" i="4"/>
  <c r="BU405" i="4"/>
  <c r="BU406" i="4"/>
  <c r="BU408" i="4"/>
  <c r="BU409" i="4"/>
  <c r="BU410" i="4"/>
  <c r="BU411" i="4"/>
  <c r="BU412" i="4"/>
  <c r="BU413" i="4"/>
  <c r="BU414" i="4"/>
  <c r="BU415" i="4"/>
  <c r="BU416" i="4"/>
  <c r="BU417" i="4"/>
  <c r="BU418" i="4"/>
  <c r="BU419" i="4"/>
  <c r="BU420" i="4"/>
  <c r="BU421" i="4"/>
  <c r="BU422" i="4"/>
  <c r="BU423" i="4"/>
  <c r="BU424" i="4"/>
  <c r="BU425" i="4"/>
  <c r="BU427" i="4"/>
  <c r="BU428" i="4"/>
  <c r="BU429" i="4"/>
  <c r="BU430" i="4"/>
  <c r="BU431" i="4"/>
  <c r="BU432" i="4"/>
  <c r="BU433" i="4"/>
  <c r="BU436" i="4"/>
  <c r="BU437" i="4"/>
  <c r="BU438" i="4"/>
  <c r="BU439" i="4"/>
  <c r="BU440" i="4"/>
  <c r="BU441" i="4"/>
  <c r="BU442" i="4"/>
  <c r="BU443" i="4"/>
  <c r="BU444" i="4"/>
  <c r="BU445" i="4"/>
  <c r="BU446" i="4"/>
  <c r="BU447" i="4"/>
  <c r="BU448" i="4"/>
  <c r="BU449" i="4"/>
  <c r="BU450" i="4"/>
  <c r="BU451" i="4"/>
  <c r="BU452" i="4"/>
  <c r="BU453" i="4"/>
  <c r="BU454" i="4"/>
  <c r="BU455" i="4"/>
  <c r="BU456" i="4"/>
  <c r="BU457" i="4"/>
  <c r="BU458" i="4"/>
  <c r="BU459" i="4"/>
  <c r="BU460" i="4"/>
  <c r="BU461" i="4"/>
  <c r="BU462" i="4"/>
  <c r="BU463" i="4"/>
  <c r="BU464" i="4"/>
  <c r="BU465" i="4"/>
  <c r="BU466" i="4"/>
  <c r="BU467" i="4"/>
  <c r="BU468" i="4"/>
  <c r="BU470" i="4"/>
  <c r="BU471" i="4"/>
  <c r="BU472" i="4"/>
  <c r="BU473" i="4"/>
  <c r="BU474" i="4"/>
  <c r="BU475" i="4"/>
  <c r="BU476" i="4"/>
  <c r="BU477" i="4"/>
  <c r="BU478" i="4"/>
  <c r="BU479" i="4"/>
  <c r="BU480" i="4"/>
  <c r="BU481" i="4"/>
  <c r="BU482" i="4"/>
  <c r="BU9" i="4"/>
  <c r="BT9" i="4"/>
  <c r="BT11" i="4"/>
  <c r="BT13" i="4"/>
  <c r="BT16" i="4"/>
  <c r="BT18" i="4"/>
  <c r="BT20" i="4"/>
  <c r="BT27" i="4"/>
  <c r="BT30" i="4"/>
  <c r="BT32" i="4"/>
  <c r="BT34" i="4"/>
  <c r="BT35" i="4"/>
  <c r="BT36" i="4"/>
  <c r="BT38" i="4"/>
  <c r="BT40" i="4"/>
  <c r="BT41" i="4"/>
  <c r="BT42" i="4"/>
  <c r="BT43" i="4"/>
  <c r="BT45" i="4"/>
  <c r="BT46" i="4"/>
  <c r="BT48" i="4"/>
  <c r="BT49" i="4"/>
  <c r="BT50" i="4"/>
  <c r="BT51" i="4"/>
  <c r="BT52" i="4"/>
  <c r="BT55" i="4"/>
  <c r="BT56" i="4"/>
  <c r="BT57" i="4"/>
  <c r="BT58" i="4"/>
  <c r="BT62" i="4"/>
  <c r="BT63" i="4"/>
  <c r="BT65" i="4"/>
  <c r="BT67" i="4"/>
  <c r="BT68" i="4"/>
  <c r="BT69" i="4"/>
  <c r="BT70" i="4"/>
  <c r="BT72" i="4"/>
  <c r="BT73" i="4"/>
  <c r="BT74" i="4"/>
  <c r="BT76" i="4"/>
  <c r="BT77" i="4"/>
  <c r="BT78" i="4"/>
  <c r="BT79" i="4"/>
  <c r="BT80" i="4"/>
  <c r="BT82" i="4"/>
  <c r="BT83" i="4"/>
  <c r="BT84" i="4"/>
  <c r="BT85" i="4"/>
  <c r="BT86" i="4"/>
  <c r="BT87" i="4"/>
  <c r="BT88" i="4"/>
  <c r="BT90" i="4"/>
  <c r="BT91" i="4"/>
  <c r="BT92" i="4"/>
  <c r="BT93" i="4"/>
  <c r="BT95" i="4"/>
  <c r="BT96" i="4"/>
  <c r="BT98" i="4"/>
  <c r="BT99" i="4"/>
  <c r="BT101" i="4"/>
  <c r="BT102" i="4"/>
  <c r="BT105" i="4"/>
  <c r="BT106" i="4"/>
  <c r="BT108" i="4"/>
  <c r="BT109" i="4"/>
  <c r="BT110" i="4"/>
  <c r="BT111" i="4"/>
  <c r="BT112" i="4"/>
  <c r="BT113" i="4"/>
  <c r="BT115" i="4"/>
  <c r="BT116" i="4"/>
  <c r="BT117" i="4"/>
  <c r="BT118" i="4"/>
  <c r="BT120" i="4"/>
  <c r="BT121" i="4"/>
  <c r="BT131" i="4"/>
  <c r="BT132" i="4"/>
  <c r="BT135" i="4"/>
  <c r="BT137" i="4"/>
  <c r="BT138" i="4"/>
  <c r="BT139" i="4"/>
  <c r="BT141" i="4"/>
  <c r="BT142" i="4"/>
  <c r="BT143" i="4"/>
  <c r="BT144" i="4"/>
  <c r="BT147" i="4"/>
  <c r="BT150" i="4"/>
  <c r="BT152" i="4"/>
  <c r="BT154" i="4"/>
  <c r="BT155" i="4"/>
  <c r="BT156" i="4"/>
  <c r="BT158" i="4"/>
  <c r="BT159" i="4"/>
  <c r="BT160" i="4"/>
  <c r="BT162" i="4"/>
  <c r="BT165" i="4"/>
  <c r="BT166" i="4"/>
  <c r="BT167" i="4"/>
  <c r="BT169" i="4"/>
  <c r="BT170" i="4"/>
  <c r="BT172" i="4"/>
  <c r="BT173" i="4"/>
  <c r="BT175" i="4"/>
  <c r="BT178" i="4"/>
  <c r="BT181" i="4"/>
  <c r="BT184" i="4"/>
  <c r="BT185" i="4"/>
  <c r="BT186" i="4"/>
  <c r="BT187" i="4"/>
  <c r="BT188" i="4"/>
  <c r="BT189" i="4"/>
  <c r="BT190" i="4"/>
  <c r="BT191" i="4"/>
  <c r="BT192" i="4"/>
  <c r="BT194" i="4"/>
  <c r="BT195" i="4"/>
  <c r="BT197" i="4"/>
  <c r="BT200" i="4"/>
  <c r="BT202" i="4"/>
  <c r="BT204" i="4"/>
  <c r="BT205" i="4"/>
  <c r="BT206" i="4"/>
  <c r="BT207" i="4"/>
  <c r="BT208" i="4"/>
  <c r="BT209" i="4"/>
  <c r="BT210" i="4"/>
  <c r="BT211" i="4"/>
  <c r="BT212" i="4"/>
  <c r="BT213" i="4"/>
  <c r="BT214" i="4"/>
  <c r="BT215" i="4"/>
  <c r="BT216" i="4"/>
  <c r="BT217" i="4"/>
  <c r="BT218" i="4"/>
  <c r="BT219" i="4"/>
  <c r="BT220" i="4"/>
  <c r="BT221" i="4"/>
  <c r="BT223" i="4"/>
  <c r="BT224" i="4"/>
  <c r="BT225" i="4"/>
  <c r="BT226" i="4"/>
  <c r="BT227" i="4"/>
  <c r="BT229" i="4"/>
  <c r="BT230" i="4"/>
  <c r="BT232" i="4"/>
  <c r="BT233" i="4"/>
  <c r="BT234" i="4"/>
  <c r="BT235" i="4"/>
  <c r="BT236" i="4"/>
  <c r="BT237" i="4"/>
  <c r="BT238" i="4"/>
  <c r="BT239" i="4"/>
  <c r="BT240" i="4"/>
  <c r="BT241" i="4"/>
  <c r="BT245" i="4"/>
  <c r="BT246" i="4"/>
  <c r="BT247" i="4"/>
  <c r="BT248" i="4"/>
  <c r="BT249" i="4"/>
  <c r="BT250" i="4"/>
  <c r="BT251" i="4"/>
  <c r="BT252" i="4"/>
  <c r="BT253" i="4"/>
  <c r="BT254" i="4"/>
  <c r="BT256" i="4"/>
  <c r="BT258" i="4"/>
  <c r="BT260" i="4"/>
  <c r="BT262" i="4"/>
  <c r="BT263" i="4"/>
  <c r="BT265" i="4"/>
  <c r="BT266" i="4"/>
  <c r="BT268" i="4"/>
  <c r="BT269" i="4"/>
  <c r="BT270" i="4"/>
  <c r="BT271" i="4"/>
  <c r="BT273" i="4"/>
  <c r="BT274" i="4"/>
  <c r="BT275" i="4"/>
  <c r="BT276" i="4"/>
  <c r="BT281" i="4"/>
  <c r="BT283" i="4"/>
  <c r="BT286" i="4"/>
  <c r="BT287" i="4"/>
  <c r="BT290" i="4"/>
  <c r="BT291" i="4"/>
  <c r="BT292" i="4"/>
  <c r="BT293" i="4"/>
  <c r="BT294" i="4"/>
  <c r="BT295" i="4"/>
  <c r="BT296" i="4"/>
  <c r="BT297" i="4"/>
  <c r="BT298" i="4"/>
  <c r="BT301" i="4"/>
  <c r="BT302" i="4"/>
  <c r="BT303" i="4"/>
  <c r="BT307" i="4"/>
  <c r="BT308" i="4"/>
  <c r="BT310" i="4"/>
  <c r="BT311" i="4"/>
  <c r="BT312" i="4"/>
  <c r="BT313" i="4"/>
  <c r="BT314" i="4"/>
  <c r="BT316" i="4"/>
  <c r="BT318" i="4"/>
  <c r="BT320" i="4"/>
  <c r="BT322" i="4"/>
  <c r="BT323" i="4"/>
  <c r="BT324" i="4"/>
  <c r="BT325" i="4"/>
  <c r="BT327" i="4"/>
  <c r="BT329" i="4"/>
  <c r="BT330" i="4"/>
  <c r="BT331" i="4"/>
  <c r="BT332" i="4"/>
  <c r="BT333" i="4"/>
  <c r="BT334" i="4"/>
  <c r="BT335" i="4"/>
  <c r="BT336" i="4"/>
  <c r="BT337" i="4"/>
  <c r="BT338" i="4"/>
  <c r="BT345" i="4"/>
  <c r="BT346" i="4"/>
  <c r="BT348" i="4"/>
  <c r="BT351" i="4"/>
  <c r="BT355" i="4"/>
  <c r="BT358" i="4"/>
  <c r="BT359" i="4"/>
  <c r="BT360" i="4"/>
  <c r="BT361" i="4"/>
  <c r="BT363" i="4"/>
  <c r="BT364" i="4"/>
  <c r="BT365" i="4"/>
  <c r="BT366" i="4"/>
  <c r="BT367" i="4"/>
  <c r="BT368" i="4"/>
  <c r="BT369" i="4"/>
  <c r="BT371" i="4"/>
  <c r="BT373" i="4"/>
  <c r="BT374" i="4"/>
  <c r="BT375" i="4"/>
  <c r="BT377" i="4"/>
  <c r="BT383" i="4"/>
  <c r="BT384" i="4"/>
  <c r="BT386" i="4"/>
  <c r="BT387" i="4"/>
  <c r="BT389" i="4"/>
  <c r="BT390" i="4"/>
  <c r="BT391" i="4"/>
  <c r="BT393" i="4"/>
  <c r="BT394" i="4"/>
  <c r="BT395" i="4"/>
  <c r="BT396" i="4"/>
  <c r="BT397" i="4"/>
  <c r="BT398" i="4"/>
  <c r="BT399" i="4"/>
  <c r="BT402" i="4"/>
  <c r="BT403" i="4"/>
  <c r="BT409" i="4"/>
  <c r="BT410" i="4"/>
  <c r="BT412" i="4"/>
  <c r="BT413" i="4"/>
  <c r="BT414" i="4"/>
  <c r="BT415" i="4"/>
  <c r="BT417" i="4"/>
  <c r="BT418" i="4"/>
  <c r="BT419" i="4"/>
  <c r="BT420" i="4"/>
  <c r="BT421" i="4"/>
  <c r="BT422" i="4"/>
  <c r="BT423" i="4"/>
  <c r="BT424" i="4"/>
  <c r="BT425" i="4"/>
  <c r="BT427" i="4"/>
  <c r="BT428" i="4"/>
  <c r="BT429" i="4"/>
  <c r="BT430" i="4"/>
  <c r="BT431" i="4"/>
  <c r="BT432" i="4"/>
  <c r="BT433" i="4"/>
  <c r="BT436" i="4"/>
  <c r="BT437" i="4"/>
  <c r="BT438" i="4"/>
  <c r="BT439" i="4"/>
  <c r="BT440" i="4"/>
  <c r="BT441" i="4"/>
  <c r="BT442" i="4"/>
  <c r="BT443" i="4"/>
  <c r="BT444" i="4"/>
  <c r="BT445" i="4"/>
  <c r="BT446" i="4"/>
  <c r="BT447" i="4"/>
  <c r="BT448" i="4"/>
  <c r="BT449" i="4"/>
  <c r="BT450" i="4"/>
  <c r="BT451" i="4"/>
  <c r="BT452" i="4"/>
  <c r="BT453" i="4"/>
  <c r="BT454" i="4"/>
  <c r="BT455" i="4"/>
  <c r="BT456" i="4"/>
  <c r="BT457" i="4"/>
  <c r="BT458" i="4"/>
  <c r="BT459" i="4"/>
  <c r="BT460" i="4"/>
  <c r="BT461" i="4"/>
  <c r="BT462" i="4"/>
  <c r="BT463" i="4"/>
  <c r="BT464" i="4"/>
  <c r="BT465" i="4"/>
  <c r="BT466" i="4"/>
  <c r="BT467" i="4"/>
  <c r="BT468" i="4"/>
  <c r="BT470" i="4"/>
  <c r="BT471" i="4"/>
  <c r="BT472" i="4"/>
  <c r="BT473" i="4"/>
  <c r="BT475" i="4"/>
  <c r="BT476" i="4"/>
  <c r="BT477" i="4"/>
  <c r="BT478" i="4"/>
  <c r="BT479" i="4"/>
  <c r="BT481" i="4"/>
  <c r="BT482" i="4"/>
  <c r="BT483" i="4"/>
  <c r="BT484" i="4"/>
  <c r="BT485" i="4"/>
  <c r="AO9" i="4"/>
  <c r="AP9" i="4" s="1"/>
  <c r="AI484" i="4"/>
  <c r="AI485" i="4"/>
  <c r="AH10" i="4"/>
  <c r="AH11" i="4"/>
  <c r="AH12" i="4"/>
  <c r="AH13" i="4"/>
  <c r="AH14" i="4"/>
  <c r="AH15" i="4"/>
  <c r="AH16" i="4"/>
  <c r="AH17" i="4"/>
  <c r="AH18" i="4"/>
  <c r="AH19" i="4"/>
  <c r="AH20" i="4"/>
  <c r="AH21" i="4"/>
  <c r="AH22" i="4"/>
  <c r="AH23" i="4"/>
  <c r="AH24" i="4"/>
  <c r="AH25" i="4"/>
  <c r="AH26" i="4"/>
  <c r="AH27" i="4"/>
  <c r="AH28" i="4"/>
  <c r="AH29" i="4"/>
  <c r="AH30" i="4"/>
  <c r="AH31" i="4"/>
  <c r="AH32" i="4"/>
  <c r="AH33" i="4"/>
  <c r="AH34" i="4"/>
  <c r="AH35" i="4"/>
  <c r="AH36" i="4"/>
  <c r="AH37" i="4"/>
  <c r="AH38" i="4"/>
  <c r="AH39" i="4"/>
  <c r="AH40" i="4"/>
  <c r="AH41" i="4"/>
  <c r="AH42" i="4"/>
  <c r="AH43" i="4"/>
  <c r="AH44" i="4"/>
  <c r="AH45" i="4"/>
  <c r="AH46" i="4"/>
  <c r="AH47" i="4"/>
  <c r="AH48" i="4"/>
  <c r="AH49" i="4"/>
  <c r="AH50" i="4"/>
  <c r="AH51" i="4"/>
  <c r="AH52" i="4"/>
  <c r="AH53" i="4"/>
  <c r="AH54" i="4"/>
  <c r="AH55" i="4"/>
  <c r="AH56" i="4"/>
  <c r="AH57" i="4"/>
  <c r="AH58" i="4"/>
  <c r="AH59" i="4"/>
  <c r="AH60" i="4"/>
  <c r="AH61" i="4"/>
  <c r="AH62" i="4"/>
  <c r="AH63" i="4"/>
  <c r="AH64" i="4"/>
  <c r="AH65" i="4"/>
  <c r="AH66" i="4"/>
  <c r="AH67" i="4"/>
  <c r="AH68" i="4"/>
  <c r="AH69" i="4"/>
  <c r="AH70" i="4"/>
  <c r="AH71" i="4"/>
  <c r="AH72" i="4"/>
  <c r="AH73" i="4"/>
  <c r="AH74" i="4"/>
  <c r="AH75" i="4"/>
  <c r="AH76" i="4"/>
  <c r="AH77" i="4"/>
  <c r="AH78" i="4"/>
  <c r="AH79" i="4"/>
  <c r="AH80" i="4"/>
  <c r="AH81" i="4"/>
  <c r="AH82" i="4"/>
  <c r="AH83" i="4"/>
  <c r="AH84" i="4"/>
  <c r="AH85" i="4"/>
  <c r="AH86" i="4"/>
  <c r="AH87" i="4"/>
  <c r="AH88" i="4"/>
  <c r="AH89" i="4"/>
  <c r="AH90" i="4"/>
  <c r="AH91" i="4"/>
  <c r="AH92" i="4"/>
  <c r="AH93" i="4"/>
  <c r="AH94" i="4"/>
  <c r="AH95" i="4"/>
  <c r="AH96" i="4"/>
  <c r="AH97" i="4"/>
  <c r="AH98" i="4"/>
  <c r="AH99" i="4"/>
  <c r="AH100" i="4"/>
  <c r="AH101" i="4"/>
  <c r="AH102" i="4"/>
  <c r="AH103" i="4"/>
  <c r="AH104" i="4"/>
  <c r="AH105" i="4"/>
  <c r="AH106" i="4"/>
  <c r="AH107" i="4"/>
  <c r="AH108" i="4"/>
  <c r="AH109" i="4"/>
  <c r="AH110" i="4"/>
  <c r="AH111" i="4"/>
  <c r="AH112" i="4"/>
  <c r="AH113" i="4"/>
  <c r="AH114" i="4"/>
  <c r="AH115" i="4"/>
  <c r="AH116" i="4"/>
  <c r="AH117" i="4"/>
  <c r="AH118" i="4"/>
  <c r="AH119" i="4"/>
  <c r="AH120" i="4"/>
  <c r="AH121" i="4"/>
  <c r="AH122" i="4"/>
  <c r="AH123" i="4"/>
  <c r="AH124" i="4"/>
  <c r="AH125" i="4"/>
  <c r="AH126" i="4"/>
  <c r="AH127" i="4"/>
  <c r="AH128" i="4"/>
  <c r="AH129" i="4"/>
  <c r="AH130" i="4"/>
  <c r="AH131" i="4"/>
  <c r="AH132" i="4"/>
  <c r="AH133" i="4"/>
  <c r="AH134" i="4"/>
  <c r="AH135" i="4"/>
  <c r="AH136" i="4"/>
  <c r="AH137" i="4"/>
  <c r="AH138" i="4"/>
  <c r="AH139" i="4"/>
  <c r="AH140" i="4"/>
  <c r="AH141" i="4"/>
  <c r="AH142" i="4"/>
  <c r="AH143" i="4"/>
  <c r="AH144" i="4"/>
  <c r="AH145" i="4"/>
  <c r="AH146" i="4"/>
  <c r="AH147" i="4"/>
  <c r="AH148" i="4"/>
  <c r="AH149" i="4"/>
  <c r="AH150" i="4"/>
  <c r="AH151" i="4"/>
  <c r="AH152" i="4"/>
  <c r="AH153" i="4"/>
  <c r="AH154" i="4"/>
  <c r="AH155" i="4"/>
  <c r="AH156" i="4"/>
  <c r="AH157" i="4"/>
  <c r="AH158" i="4"/>
  <c r="AH159" i="4"/>
  <c r="AH160" i="4"/>
  <c r="AH161" i="4"/>
  <c r="AH162" i="4"/>
  <c r="AH163" i="4"/>
  <c r="AH164" i="4"/>
  <c r="AH165" i="4"/>
  <c r="AH166" i="4"/>
  <c r="AH167" i="4"/>
  <c r="AH168" i="4"/>
  <c r="AH169" i="4"/>
  <c r="AH170" i="4"/>
  <c r="AH171" i="4"/>
  <c r="AH172" i="4"/>
  <c r="AH173" i="4"/>
  <c r="AH174" i="4"/>
  <c r="AH175" i="4"/>
  <c r="AH176" i="4"/>
  <c r="AH177" i="4"/>
  <c r="AH178" i="4"/>
  <c r="AH179" i="4"/>
  <c r="AH180" i="4"/>
  <c r="AH181" i="4"/>
  <c r="AH182" i="4"/>
  <c r="AH183" i="4"/>
  <c r="AH184" i="4"/>
  <c r="AH185" i="4"/>
  <c r="AH186" i="4"/>
  <c r="AH187" i="4"/>
  <c r="AH188" i="4"/>
  <c r="AH189" i="4"/>
  <c r="AH190" i="4"/>
  <c r="AH191" i="4"/>
  <c r="AH192" i="4"/>
  <c r="AH193" i="4"/>
  <c r="AH194" i="4"/>
  <c r="AH195" i="4"/>
  <c r="AH196" i="4"/>
  <c r="AH197" i="4"/>
  <c r="AH198" i="4"/>
  <c r="AH199" i="4"/>
  <c r="AH200" i="4"/>
  <c r="AH201" i="4"/>
  <c r="AH202" i="4"/>
  <c r="AH203" i="4"/>
  <c r="AH204" i="4"/>
  <c r="AH205" i="4"/>
  <c r="AH206" i="4"/>
  <c r="AH207" i="4"/>
  <c r="AH208" i="4"/>
  <c r="AH209" i="4"/>
  <c r="AH210" i="4"/>
  <c r="AH211" i="4"/>
  <c r="AH212" i="4"/>
  <c r="AH213" i="4"/>
  <c r="AH214" i="4"/>
  <c r="AH215" i="4"/>
  <c r="AH216" i="4"/>
  <c r="AH217" i="4"/>
  <c r="AH218" i="4"/>
  <c r="AH219" i="4"/>
  <c r="AH220" i="4"/>
  <c r="AH221" i="4"/>
  <c r="AH222" i="4"/>
  <c r="AH223" i="4"/>
  <c r="AH224" i="4"/>
  <c r="AH225" i="4"/>
  <c r="AH226" i="4"/>
  <c r="AH227" i="4"/>
  <c r="AH228" i="4"/>
  <c r="AH229" i="4"/>
  <c r="AH230" i="4"/>
  <c r="AH231" i="4"/>
  <c r="AH232" i="4"/>
  <c r="AH233" i="4"/>
  <c r="AH234" i="4"/>
  <c r="AH235" i="4"/>
  <c r="AH236" i="4"/>
  <c r="AH237" i="4"/>
  <c r="AH238" i="4"/>
  <c r="AH239" i="4"/>
  <c r="AH240" i="4"/>
  <c r="AH241" i="4"/>
  <c r="AH242" i="4"/>
  <c r="AH243" i="4"/>
  <c r="AH244" i="4"/>
  <c r="AH245" i="4"/>
  <c r="AH246" i="4"/>
  <c r="AH247" i="4"/>
  <c r="AH248" i="4"/>
  <c r="AH249" i="4"/>
  <c r="AH250" i="4"/>
  <c r="AH251" i="4"/>
  <c r="AH252" i="4"/>
  <c r="AH253" i="4"/>
  <c r="AH254" i="4"/>
  <c r="AH255" i="4"/>
  <c r="AH256" i="4"/>
  <c r="AH257" i="4"/>
  <c r="AH258" i="4"/>
  <c r="AH259" i="4"/>
  <c r="AH260" i="4"/>
  <c r="AH261" i="4"/>
  <c r="AH262" i="4"/>
  <c r="AH263" i="4"/>
  <c r="AH264" i="4"/>
  <c r="AH265" i="4"/>
  <c r="AH266" i="4"/>
  <c r="AH267" i="4"/>
  <c r="AH268" i="4"/>
  <c r="AH269" i="4"/>
  <c r="AH270" i="4"/>
  <c r="AH271" i="4"/>
  <c r="AH272" i="4"/>
  <c r="AH273" i="4"/>
  <c r="AH274" i="4"/>
  <c r="AH275" i="4"/>
  <c r="AH276" i="4"/>
  <c r="AH277" i="4"/>
  <c r="AH278" i="4"/>
  <c r="AH279" i="4"/>
  <c r="AH280" i="4"/>
  <c r="AH281" i="4"/>
  <c r="AH282" i="4"/>
  <c r="AH283" i="4"/>
  <c r="AH284" i="4"/>
  <c r="AH285" i="4"/>
  <c r="AH286" i="4"/>
  <c r="AH287" i="4"/>
  <c r="AH288" i="4"/>
  <c r="AH289" i="4"/>
  <c r="AH290" i="4"/>
  <c r="AH291" i="4"/>
  <c r="AH292" i="4"/>
  <c r="AH293" i="4"/>
  <c r="AH294" i="4"/>
  <c r="AH295" i="4"/>
  <c r="AH296" i="4"/>
  <c r="AH297" i="4"/>
  <c r="AH298" i="4"/>
  <c r="AH299" i="4"/>
  <c r="AH300" i="4"/>
  <c r="AH301" i="4"/>
  <c r="AH302" i="4"/>
  <c r="AH303" i="4"/>
  <c r="AH304" i="4"/>
  <c r="AH305" i="4"/>
  <c r="AH306" i="4"/>
  <c r="AH307" i="4"/>
  <c r="AH308" i="4"/>
  <c r="AH309" i="4"/>
  <c r="AH310" i="4"/>
  <c r="AH311" i="4"/>
  <c r="AH312" i="4"/>
  <c r="AH313" i="4"/>
  <c r="AH314" i="4"/>
  <c r="AH315" i="4"/>
  <c r="AH316" i="4"/>
  <c r="AH317" i="4"/>
  <c r="AH318" i="4"/>
  <c r="AH319" i="4"/>
  <c r="AH320" i="4"/>
  <c r="AH321" i="4"/>
  <c r="AH322" i="4"/>
  <c r="AH323" i="4"/>
  <c r="AH324" i="4"/>
  <c r="AH325" i="4"/>
  <c r="AH326" i="4"/>
  <c r="AH327" i="4"/>
  <c r="AH328" i="4"/>
  <c r="AH329" i="4"/>
  <c r="AH330" i="4"/>
  <c r="AH331" i="4"/>
  <c r="AH332" i="4"/>
  <c r="AH333" i="4"/>
  <c r="AH334" i="4"/>
  <c r="AH335" i="4"/>
  <c r="AH336" i="4"/>
  <c r="AH337" i="4"/>
  <c r="AH338" i="4"/>
  <c r="AH339" i="4"/>
  <c r="AH340" i="4"/>
  <c r="AH341" i="4"/>
  <c r="AH342" i="4"/>
  <c r="AH343" i="4"/>
  <c r="AH344" i="4"/>
  <c r="AH345" i="4"/>
  <c r="AH346" i="4"/>
  <c r="AH347" i="4"/>
  <c r="AH348" i="4"/>
  <c r="AH349" i="4"/>
  <c r="AH350" i="4"/>
  <c r="AH351" i="4"/>
  <c r="AH352" i="4"/>
  <c r="AH353" i="4"/>
  <c r="AH354" i="4"/>
  <c r="AH355" i="4"/>
  <c r="AH356" i="4"/>
  <c r="AH357" i="4"/>
  <c r="AH358" i="4"/>
  <c r="AH359" i="4"/>
  <c r="AH360" i="4"/>
  <c r="AH361" i="4"/>
  <c r="AH362" i="4"/>
  <c r="AH363" i="4"/>
  <c r="AH364" i="4"/>
  <c r="AH365" i="4"/>
  <c r="AH366" i="4"/>
  <c r="AH367" i="4"/>
  <c r="AH368" i="4"/>
  <c r="AH369" i="4"/>
  <c r="AH370" i="4"/>
  <c r="AH371" i="4"/>
  <c r="AH372" i="4"/>
  <c r="AH373" i="4"/>
  <c r="AH374" i="4"/>
  <c r="AH375" i="4"/>
  <c r="AH376" i="4"/>
  <c r="AH377" i="4"/>
  <c r="AH378" i="4"/>
  <c r="AH379" i="4"/>
  <c r="AH380" i="4"/>
  <c r="AH381" i="4"/>
  <c r="AH382" i="4"/>
  <c r="AH383" i="4"/>
  <c r="AH384" i="4"/>
  <c r="AH385" i="4"/>
  <c r="AH386" i="4"/>
  <c r="AH387" i="4"/>
  <c r="AH388" i="4"/>
  <c r="AH389" i="4"/>
  <c r="AH390" i="4"/>
  <c r="AH391" i="4"/>
  <c r="AH392" i="4"/>
  <c r="AH393" i="4"/>
  <c r="AH394" i="4"/>
  <c r="AH395" i="4"/>
  <c r="AH396" i="4"/>
  <c r="AH397" i="4"/>
  <c r="AH398" i="4"/>
  <c r="AH399" i="4"/>
  <c r="AH400" i="4"/>
  <c r="AH401" i="4"/>
  <c r="AH402" i="4"/>
  <c r="AH403" i="4"/>
  <c r="AH404" i="4"/>
  <c r="AH405" i="4"/>
  <c r="AH406" i="4"/>
  <c r="AH407" i="4"/>
  <c r="AH408" i="4"/>
  <c r="AH409" i="4"/>
  <c r="AH410" i="4"/>
  <c r="AH411" i="4"/>
  <c r="AH412" i="4"/>
  <c r="AH413" i="4"/>
  <c r="AH414" i="4"/>
  <c r="AH415" i="4"/>
  <c r="AH416" i="4"/>
  <c r="AH417" i="4"/>
  <c r="AH418" i="4"/>
  <c r="AH419" i="4"/>
  <c r="AH420" i="4"/>
  <c r="AH421" i="4"/>
  <c r="AH422" i="4"/>
  <c r="AH423" i="4"/>
  <c r="AH424" i="4"/>
  <c r="AH425" i="4"/>
  <c r="AH9" i="4"/>
  <c r="CD7" i="5" l="1"/>
  <c r="CB11" i="5"/>
  <c r="CC11" i="5" s="1"/>
  <c r="CB9" i="5"/>
  <c r="BP3" i="5"/>
  <c r="BP2" i="5" s="1"/>
  <c r="AC1" i="5" s="1"/>
  <c r="AE5" i="5"/>
  <c r="AE4" i="5"/>
  <c r="BW5" i="5"/>
  <c r="BY7" i="5" s="1"/>
  <c r="BU7" i="4"/>
  <c r="AI10" i="4"/>
  <c r="AI11" i="4"/>
  <c r="AI12" i="4"/>
  <c r="AI13" i="4"/>
  <c r="AI14" i="4"/>
  <c r="AI15" i="4"/>
  <c r="AI16" i="4"/>
  <c r="AI17" i="4"/>
  <c r="AI18" i="4"/>
  <c r="AI19" i="4"/>
  <c r="AI20" i="4"/>
  <c r="AI21" i="4"/>
  <c r="AI22" i="4"/>
  <c r="AI23" i="4"/>
  <c r="AI24" i="4"/>
  <c r="AI25" i="4"/>
  <c r="AI26" i="4"/>
  <c r="AI27" i="4"/>
  <c r="AI28" i="4"/>
  <c r="AI29" i="4"/>
  <c r="AI30" i="4"/>
  <c r="AI31" i="4"/>
  <c r="AI32" i="4"/>
  <c r="AI33" i="4"/>
  <c r="AI34" i="4"/>
  <c r="AI35" i="4"/>
  <c r="AI36" i="4"/>
  <c r="AI37" i="4"/>
  <c r="AI38" i="4"/>
  <c r="AI39" i="4"/>
  <c r="AI40" i="4"/>
  <c r="AI41" i="4"/>
  <c r="AI43" i="4"/>
  <c r="AI44" i="4"/>
  <c r="AI45" i="4"/>
  <c r="AI46" i="4"/>
  <c r="AI47" i="4"/>
  <c r="AI49" i="4"/>
  <c r="AI50" i="4"/>
  <c r="AI52" i="4"/>
  <c r="AI53" i="4"/>
  <c r="AI54" i="4"/>
  <c r="AI55" i="4"/>
  <c r="AI56" i="4"/>
  <c r="AI57" i="4"/>
  <c r="AI58" i="4"/>
  <c r="AI59" i="4"/>
  <c r="AI60" i="4"/>
  <c r="AI61" i="4"/>
  <c r="AI62" i="4"/>
  <c r="AI63" i="4"/>
  <c r="AI64" i="4"/>
  <c r="AI66" i="4"/>
  <c r="AI67" i="4"/>
  <c r="AI68" i="4"/>
  <c r="AI69" i="4"/>
  <c r="AI70" i="4"/>
  <c r="AI71" i="4"/>
  <c r="AI72" i="4"/>
  <c r="AI73" i="4"/>
  <c r="AI74" i="4"/>
  <c r="AI75" i="4"/>
  <c r="AI76" i="4"/>
  <c r="AI77" i="4"/>
  <c r="AI78" i="4"/>
  <c r="AI79" i="4"/>
  <c r="AI80" i="4"/>
  <c r="AI81" i="4"/>
  <c r="AI82" i="4"/>
  <c r="AI83" i="4"/>
  <c r="AI84" i="4"/>
  <c r="AI85" i="4"/>
  <c r="AI86" i="4"/>
  <c r="AI87" i="4"/>
  <c r="AI88" i="4"/>
  <c r="AI89" i="4"/>
  <c r="AI90" i="4"/>
  <c r="AI91" i="4"/>
  <c r="AI92" i="4"/>
  <c r="AI93" i="4"/>
  <c r="AI94" i="4"/>
  <c r="AI95" i="4"/>
  <c r="AI96" i="4"/>
  <c r="AI97" i="4"/>
  <c r="AI100" i="4"/>
  <c r="AI101" i="4"/>
  <c r="AI102" i="4"/>
  <c r="AI103" i="4"/>
  <c r="AI104" i="4"/>
  <c r="AI105" i="4"/>
  <c r="AI106" i="4"/>
  <c r="AI107" i="4"/>
  <c r="AI108" i="4"/>
  <c r="AI109" i="4"/>
  <c r="AI110" i="4"/>
  <c r="AI111" i="4"/>
  <c r="AI112" i="4"/>
  <c r="AI113" i="4"/>
  <c r="AI115" i="4"/>
  <c r="AI118" i="4"/>
  <c r="AI120" i="4"/>
  <c r="AI121" i="4"/>
  <c r="AI123" i="4"/>
  <c r="AI124" i="4"/>
  <c r="AI125" i="4"/>
  <c r="AI126" i="4"/>
  <c r="AI127" i="4"/>
  <c r="AI128" i="4"/>
  <c r="AI129" i="4"/>
  <c r="AI130" i="4"/>
  <c r="AI132" i="4"/>
  <c r="AI133" i="4"/>
  <c r="AI134" i="4"/>
  <c r="AI135" i="4"/>
  <c r="AI136" i="4"/>
  <c r="AI137" i="4"/>
  <c r="AI138" i="4"/>
  <c r="AI139" i="4"/>
  <c r="AI140" i="4"/>
  <c r="AI141" i="4"/>
  <c r="AI142" i="4"/>
  <c r="AI143" i="4"/>
  <c r="AI144" i="4"/>
  <c r="AI145" i="4"/>
  <c r="AI146" i="4"/>
  <c r="AI147" i="4"/>
  <c r="AI148" i="4"/>
  <c r="AI149" i="4"/>
  <c r="AI150" i="4"/>
  <c r="AI151" i="4"/>
  <c r="AI152" i="4"/>
  <c r="AI153" i="4"/>
  <c r="AI154" i="4"/>
  <c r="AI155" i="4"/>
  <c r="AI156" i="4"/>
  <c r="AI157" i="4"/>
  <c r="AI158" i="4"/>
  <c r="AI159" i="4"/>
  <c r="AI160" i="4"/>
  <c r="AI161" i="4"/>
  <c r="AI162" i="4"/>
  <c r="AI163" i="4"/>
  <c r="AI164" i="4"/>
  <c r="AI165" i="4"/>
  <c r="AI166" i="4"/>
  <c r="AI167" i="4"/>
  <c r="AI168" i="4"/>
  <c r="AI169" i="4"/>
  <c r="AI170" i="4"/>
  <c r="AI171" i="4"/>
  <c r="AI172" i="4"/>
  <c r="AI173" i="4"/>
  <c r="AI174" i="4"/>
  <c r="AI175" i="4"/>
  <c r="AI176" i="4"/>
  <c r="AI177" i="4"/>
  <c r="AI178" i="4"/>
  <c r="AI179" i="4"/>
  <c r="AI180" i="4"/>
  <c r="AI181" i="4"/>
  <c r="AI182" i="4"/>
  <c r="AI183" i="4"/>
  <c r="AI184" i="4"/>
  <c r="AI185" i="4"/>
  <c r="AI186" i="4"/>
  <c r="AI187" i="4"/>
  <c r="AI190" i="4"/>
  <c r="AI193" i="4"/>
  <c r="AI196" i="4"/>
  <c r="AI198" i="4"/>
  <c r="AI199" i="4"/>
  <c r="AI201" i="4"/>
  <c r="AI203" i="4"/>
  <c r="AI205" i="4"/>
  <c r="AI207" i="4"/>
  <c r="AI208" i="4"/>
  <c r="AI209" i="4"/>
  <c r="AI210" i="4"/>
  <c r="AI211" i="4"/>
  <c r="AI212" i="4"/>
  <c r="AI213" i="4"/>
  <c r="AI214" i="4"/>
  <c r="AI215" i="4"/>
  <c r="AI216" i="4"/>
  <c r="AI217" i="4"/>
  <c r="AI218" i="4"/>
  <c r="AI219" i="4"/>
  <c r="AI220" i="4"/>
  <c r="AI221" i="4"/>
  <c r="AI222" i="4"/>
  <c r="AI225" i="4"/>
  <c r="AI228" i="4"/>
  <c r="AI229" i="4"/>
  <c r="AI230" i="4"/>
  <c r="AI231" i="4"/>
  <c r="AI232" i="4"/>
  <c r="AI233" i="4"/>
  <c r="AI237" i="4"/>
  <c r="AI238" i="4"/>
  <c r="AI239" i="4"/>
  <c r="AI240" i="4"/>
  <c r="AI241" i="4"/>
  <c r="AI242" i="4"/>
  <c r="AI243" i="4"/>
  <c r="AI244" i="4"/>
  <c r="AI245" i="4"/>
  <c r="AI246" i="4"/>
  <c r="AI247" i="4"/>
  <c r="AI248" i="4"/>
  <c r="AI249" i="4"/>
  <c r="AI256" i="4"/>
  <c r="AI259" i="4"/>
  <c r="AI260" i="4"/>
  <c r="AI261" i="4"/>
  <c r="AI262" i="4"/>
  <c r="AI263" i="4"/>
  <c r="AI264" i="4"/>
  <c r="AI265" i="4"/>
  <c r="AI266" i="4"/>
  <c r="AI267" i="4"/>
  <c r="AI268" i="4"/>
  <c r="AI269" i="4"/>
  <c r="AI270" i="4"/>
  <c r="AI271" i="4"/>
  <c r="AI273" i="4"/>
  <c r="AI274" i="4"/>
  <c r="AI275" i="4"/>
  <c r="AI276" i="4"/>
  <c r="AI279" i="4"/>
  <c r="AI280" i="4"/>
  <c r="AI281" i="4"/>
  <c r="AI282" i="4"/>
  <c r="AI283" i="4"/>
  <c r="AI284" i="4"/>
  <c r="AI285" i="4"/>
  <c r="AI286" i="4"/>
  <c r="AI287" i="4"/>
  <c r="AI288" i="4"/>
  <c r="AI289" i="4"/>
  <c r="AI290" i="4"/>
  <c r="AI291" i="4"/>
  <c r="AI292" i="4"/>
  <c r="AI293" i="4"/>
  <c r="AI294" i="4"/>
  <c r="AI295" i="4"/>
  <c r="AI296" i="4"/>
  <c r="AI297" i="4"/>
  <c r="AI298" i="4"/>
  <c r="AI299" i="4"/>
  <c r="AI300" i="4"/>
  <c r="AI304" i="4"/>
  <c r="AI306" i="4"/>
  <c r="AI307" i="4"/>
  <c r="AI308" i="4"/>
  <c r="AI310" i="4"/>
  <c r="AI311" i="4"/>
  <c r="AI312" i="4"/>
  <c r="AI313" i="4"/>
  <c r="AI315" i="4"/>
  <c r="AI317" i="4"/>
  <c r="AI319" i="4"/>
  <c r="AI323" i="4"/>
  <c r="AI324" i="4"/>
  <c r="AI327" i="4"/>
  <c r="AI328" i="4"/>
  <c r="AI329" i="4"/>
  <c r="AI330" i="4"/>
  <c r="AI331" i="4"/>
  <c r="AI332" i="4"/>
  <c r="AI336" i="4"/>
  <c r="AI338" i="4"/>
  <c r="AI339" i="4"/>
  <c r="AI340" i="4"/>
  <c r="AI341" i="4"/>
  <c r="AI346" i="4"/>
  <c r="AI348" i="4"/>
  <c r="AI349" i="4"/>
  <c r="AI350" i="4"/>
  <c r="AI351" i="4"/>
  <c r="AI352" i="4"/>
  <c r="AI354" i="4"/>
  <c r="AI355" i="4"/>
  <c r="AI356" i="4"/>
  <c r="AI357" i="4"/>
  <c r="AI358" i="4"/>
  <c r="AI360" i="4"/>
  <c r="AI361" i="4"/>
  <c r="AI362" i="4"/>
  <c r="AI366" i="4"/>
  <c r="AI367" i="4"/>
  <c r="AI369" i="4"/>
  <c r="AI370" i="4"/>
  <c r="AI372" i="4"/>
  <c r="AI373" i="4"/>
  <c r="AI379" i="4"/>
  <c r="AI381" i="4"/>
  <c r="AI382" i="4"/>
  <c r="AI383" i="4"/>
  <c r="AI384" i="4"/>
  <c r="AI387" i="4"/>
  <c r="AI388" i="4"/>
  <c r="AI389" i="4"/>
  <c r="AI390" i="4"/>
  <c r="AI391" i="4"/>
  <c r="AI392" i="4"/>
  <c r="AI393" i="4"/>
  <c r="AI394" i="4"/>
  <c r="AI395" i="4"/>
  <c r="AI400" i="4"/>
  <c r="AI402" i="4"/>
  <c r="AI403" i="4"/>
  <c r="AI404" i="4"/>
  <c r="AI405" i="4"/>
  <c r="AI406" i="4"/>
  <c r="AI407" i="4"/>
  <c r="AI409" i="4"/>
  <c r="AI410" i="4"/>
  <c r="AI411" i="4"/>
  <c r="AI412" i="4"/>
  <c r="AI417" i="4"/>
  <c r="AI423" i="4"/>
  <c r="AI424" i="4"/>
  <c r="AI425" i="4"/>
  <c r="AI426" i="4"/>
  <c r="AI427" i="4"/>
  <c r="AI428" i="4"/>
  <c r="AI429" i="4"/>
  <c r="AI431" i="4"/>
  <c r="AI432" i="4"/>
  <c r="AI433" i="4"/>
  <c r="AI436" i="4"/>
  <c r="AI437" i="4"/>
  <c r="AI438" i="4"/>
  <c r="AI439" i="4"/>
  <c r="AI440" i="4"/>
  <c r="AI441" i="4"/>
  <c r="AI442" i="4"/>
  <c r="AI443" i="4"/>
  <c r="AI444" i="4"/>
  <c r="AI445" i="4"/>
  <c r="AI446" i="4"/>
  <c r="AI447" i="4"/>
  <c r="AI448" i="4"/>
  <c r="AI449" i="4"/>
  <c r="AI450" i="4"/>
  <c r="AI451" i="4"/>
  <c r="AI452" i="4"/>
  <c r="AI453" i="4"/>
  <c r="AI454" i="4"/>
  <c r="AI455" i="4"/>
  <c r="AI456" i="4"/>
  <c r="AI457" i="4"/>
  <c r="AI458" i="4"/>
  <c r="AI459" i="4"/>
  <c r="AI460" i="4"/>
  <c r="AI461" i="4"/>
  <c r="AI462" i="4"/>
  <c r="AI463" i="4"/>
  <c r="AI464" i="4"/>
  <c r="AI465" i="4"/>
  <c r="AI466" i="4"/>
  <c r="AI467" i="4"/>
  <c r="AI468" i="4"/>
  <c r="AI469" i="4"/>
  <c r="AI470" i="4"/>
  <c r="AI471" i="4"/>
  <c r="AI472" i="4"/>
  <c r="AI473" i="4"/>
  <c r="AI474" i="4"/>
  <c r="AI475" i="4"/>
  <c r="AI476" i="4"/>
  <c r="AI477" i="4"/>
  <c r="AI478" i="4"/>
  <c r="AI479" i="4"/>
  <c r="AI480" i="4"/>
  <c r="AI481" i="4"/>
  <c r="AI482" i="4"/>
  <c r="AI483" i="4"/>
  <c r="AI9" i="4"/>
  <c r="AR162" i="4"/>
  <c r="AD422" i="4"/>
  <c r="AI422" i="4" s="1"/>
  <c r="AD421" i="4"/>
  <c r="AI421" i="4" s="1"/>
  <c r="AD420" i="4"/>
  <c r="AI420" i="4" s="1"/>
  <c r="AD419" i="4"/>
  <c r="AI419" i="4" s="1"/>
  <c r="AD418" i="4"/>
  <c r="AI418" i="4" s="1"/>
  <c r="AD416" i="4"/>
  <c r="AI416" i="4" s="1"/>
  <c r="AD415" i="4"/>
  <c r="AI415" i="4" s="1"/>
  <c r="AD414" i="4"/>
  <c r="AI414" i="4" s="1"/>
  <c r="CD11" i="5" l="1"/>
  <c r="CC10" i="5"/>
  <c r="CD10" i="5" s="1"/>
  <c r="AZ486" i="4"/>
  <c r="AZ485" i="4"/>
  <c r="AZ484" i="4"/>
  <c r="AZ483" i="4"/>
  <c r="AZ482" i="4"/>
  <c r="AZ481" i="4"/>
  <c r="AZ480" i="4"/>
  <c r="AZ479" i="4"/>
  <c r="AZ478" i="4"/>
  <c r="AZ477" i="4"/>
  <c r="AZ476" i="4"/>
  <c r="AZ475" i="4"/>
  <c r="AZ474" i="4"/>
  <c r="AZ473" i="4"/>
  <c r="AZ472" i="4"/>
  <c r="AZ471" i="4"/>
  <c r="AZ470" i="4"/>
  <c r="AZ469" i="4"/>
  <c r="AZ468" i="4"/>
  <c r="AZ467" i="4"/>
  <c r="AZ466" i="4"/>
  <c r="AZ465" i="4"/>
  <c r="AZ464" i="4"/>
  <c r="AZ463" i="4"/>
  <c r="AZ462" i="4"/>
  <c r="AZ461" i="4"/>
  <c r="AZ460" i="4"/>
  <c r="AZ459" i="4"/>
  <c r="AZ458" i="4"/>
  <c r="AZ457" i="4"/>
  <c r="AZ456" i="4"/>
  <c r="AZ455" i="4"/>
  <c r="AZ454" i="4"/>
  <c r="AZ453" i="4"/>
  <c r="AZ452" i="4"/>
  <c r="AZ451" i="4"/>
  <c r="AZ450" i="4"/>
  <c r="AZ449" i="4"/>
  <c r="AZ448" i="4"/>
  <c r="AZ447" i="4"/>
  <c r="AZ446" i="4"/>
  <c r="AZ445" i="4"/>
  <c r="AZ444" i="4"/>
  <c r="AZ443" i="4"/>
  <c r="AZ442" i="4"/>
  <c r="AZ441" i="4"/>
  <c r="AZ440" i="4"/>
  <c r="AZ439" i="4"/>
  <c r="AZ438" i="4"/>
  <c r="AZ437" i="4"/>
  <c r="AZ436" i="4"/>
  <c r="AZ435" i="4"/>
  <c r="AZ434" i="4"/>
  <c r="AZ433" i="4"/>
  <c r="AZ432" i="4"/>
  <c r="AZ431" i="4"/>
  <c r="AZ430" i="4"/>
  <c r="AZ429" i="4"/>
  <c r="AZ428" i="4"/>
  <c r="AZ427" i="4"/>
  <c r="AZ426" i="4"/>
  <c r="AZ425" i="4"/>
  <c r="AZ424" i="4"/>
  <c r="AZ423" i="4"/>
  <c r="AZ422" i="4"/>
  <c r="AZ421" i="4"/>
  <c r="AZ420" i="4"/>
  <c r="AZ419" i="4"/>
  <c r="AZ418" i="4"/>
  <c r="AZ417" i="4"/>
  <c r="AZ416" i="4"/>
  <c r="AZ415" i="4"/>
  <c r="AZ414" i="4"/>
  <c r="AZ413" i="4"/>
  <c r="AZ412" i="4"/>
  <c r="AZ411" i="4"/>
  <c r="AZ410" i="4"/>
  <c r="AZ409" i="4"/>
  <c r="AZ408" i="4"/>
  <c r="AZ407" i="4"/>
  <c r="AZ406" i="4"/>
  <c r="AZ405" i="4"/>
  <c r="AZ404" i="4"/>
  <c r="AZ403" i="4"/>
  <c r="AZ402" i="4"/>
  <c r="AZ401" i="4"/>
  <c r="AZ400" i="4"/>
  <c r="AZ399" i="4"/>
  <c r="AZ398" i="4"/>
  <c r="AZ397" i="4"/>
  <c r="AZ396" i="4"/>
  <c r="AZ395" i="4"/>
  <c r="AZ394" i="4"/>
  <c r="AZ393" i="4"/>
  <c r="AZ392" i="4"/>
  <c r="AZ391" i="4"/>
  <c r="AZ390" i="4"/>
  <c r="AZ389" i="4"/>
  <c r="AZ388" i="4"/>
  <c r="AZ387" i="4"/>
  <c r="AZ386" i="4"/>
  <c r="AZ385" i="4"/>
  <c r="AZ384" i="4"/>
  <c r="AZ383" i="4"/>
  <c r="AZ382" i="4"/>
  <c r="AZ381" i="4"/>
  <c r="AZ380" i="4"/>
  <c r="AZ379" i="4"/>
  <c r="AZ378" i="4"/>
  <c r="AZ377" i="4"/>
  <c r="AZ376" i="4"/>
  <c r="AZ375" i="4"/>
  <c r="AZ374" i="4"/>
  <c r="AZ373" i="4"/>
  <c r="AZ372" i="4"/>
  <c r="AZ371" i="4"/>
  <c r="AZ370" i="4"/>
  <c r="AZ369" i="4"/>
  <c r="AZ368" i="4"/>
  <c r="AZ367" i="4"/>
  <c r="AZ366" i="4"/>
  <c r="AZ365" i="4"/>
  <c r="AZ364" i="4"/>
  <c r="AZ363" i="4"/>
  <c r="AZ362" i="4"/>
  <c r="AZ361" i="4"/>
  <c r="AZ360" i="4"/>
  <c r="AZ359" i="4"/>
  <c r="AZ358" i="4"/>
  <c r="AZ357" i="4"/>
  <c r="AZ356" i="4"/>
  <c r="AZ355" i="4"/>
  <c r="AZ354" i="4"/>
  <c r="AZ353" i="4"/>
  <c r="AZ352" i="4"/>
  <c r="AZ351" i="4"/>
  <c r="AZ350" i="4"/>
  <c r="AZ349" i="4"/>
  <c r="AZ348" i="4"/>
  <c r="AZ347" i="4"/>
  <c r="AZ346" i="4"/>
  <c r="AZ345" i="4"/>
  <c r="AZ344" i="4"/>
  <c r="AZ343" i="4"/>
  <c r="AZ342" i="4"/>
  <c r="AZ341" i="4"/>
  <c r="AZ340" i="4"/>
  <c r="AZ339" i="4"/>
  <c r="AZ338" i="4"/>
  <c r="AZ337" i="4"/>
  <c r="AZ336" i="4"/>
  <c r="AZ335" i="4"/>
  <c r="AZ334" i="4"/>
  <c r="AZ333" i="4"/>
  <c r="AZ332" i="4"/>
  <c r="AZ331" i="4"/>
  <c r="AZ330" i="4"/>
  <c r="AZ329" i="4"/>
  <c r="AZ328" i="4"/>
  <c r="AZ327" i="4"/>
  <c r="AZ326" i="4"/>
  <c r="AZ325" i="4"/>
  <c r="AZ324" i="4"/>
  <c r="AZ323" i="4"/>
  <c r="AZ322" i="4"/>
  <c r="AZ321" i="4"/>
  <c r="AZ320" i="4"/>
  <c r="AZ319" i="4"/>
  <c r="AZ318" i="4"/>
  <c r="AZ317" i="4"/>
  <c r="AZ316" i="4"/>
  <c r="AZ315" i="4"/>
  <c r="AZ314" i="4"/>
  <c r="AZ313" i="4"/>
  <c r="AZ312" i="4"/>
  <c r="AZ311" i="4"/>
  <c r="AZ310" i="4"/>
  <c r="AZ309" i="4"/>
  <c r="AZ308" i="4"/>
  <c r="AZ307" i="4"/>
  <c r="AZ306" i="4"/>
  <c r="AZ305" i="4"/>
  <c r="AZ304" i="4"/>
  <c r="AZ303" i="4"/>
  <c r="AZ302" i="4"/>
  <c r="AZ301" i="4"/>
  <c r="AZ300" i="4"/>
  <c r="AZ299" i="4"/>
  <c r="AZ298" i="4"/>
  <c r="AZ297" i="4"/>
  <c r="AZ296" i="4"/>
  <c r="AZ295" i="4"/>
  <c r="AZ294" i="4"/>
  <c r="AZ293" i="4"/>
  <c r="AZ292" i="4"/>
  <c r="AZ291" i="4"/>
  <c r="AZ290" i="4"/>
  <c r="AZ289" i="4"/>
  <c r="AZ288" i="4"/>
  <c r="AZ287" i="4"/>
  <c r="AZ286" i="4"/>
  <c r="AZ285" i="4"/>
  <c r="AZ284" i="4"/>
  <c r="AZ283" i="4"/>
  <c r="AZ282" i="4"/>
  <c r="AZ281" i="4"/>
  <c r="AZ280" i="4"/>
  <c r="AZ279" i="4"/>
  <c r="AZ278" i="4"/>
  <c r="AZ277" i="4"/>
  <c r="AZ276" i="4"/>
  <c r="AZ275" i="4"/>
  <c r="AZ274" i="4"/>
  <c r="AZ273" i="4"/>
  <c r="AZ272" i="4"/>
  <c r="AZ271" i="4"/>
  <c r="AZ270" i="4"/>
  <c r="AZ269" i="4"/>
  <c r="AZ268" i="4"/>
  <c r="AZ267" i="4"/>
  <c r="AZ266" i="4"/>
  <c r="AZ265" i="4"/>
  <c r="AZ264" i="4"/>
  <c r="AZ263" i="4"/>
  <c r="AZ262" i="4"/>
  <c r="AZ261" i="4"/>
  <c r="AZ260" i="4"/>
  <c r="AZ259" i="4"/>
  <c r="AZ258" i="4"/>
  <c r="AZ257" i="4"/>
  <c r="AZ256" i="4"/>
  <c r="AZ255" i="4"/>
  <c r="AZ254" i="4"/>
  <c r="AZ253" i="4"/>
  <c r="AZ252" i="4"/>
  <c r="AZ251" i="4"/>
  <c r="AZ250" i="4"/>
  <c r="AZ249" i="4"/>
  <c r="AZ248" i="4"/>
  <c r="AZ247" i="4"/>
  <c r="AZ246" i="4"/>
  <c r="AZ245" i="4"/>
  <c r="AZ244" i="4"/>
  <c r="AZ243" i="4"/>
  <c r="AZ242" i="4"/>
  <c r="AZ241" i="4"/>
  <c r="AZ240" i="4"/>
  <c r="AZ239" i="4"/>
  <c r="AZ238" i="4"/>
  <c r="AZ237" i="4"/>
  <c r="AZ236" i="4"/>
  <c r="AZ235" i="4"/>
  <c r="AZ234" i="4"/>
  <c r="AZ233" i="4"/>
  <c r="AZ232" i="4"/>
  <c r="AZ231" i="4"/>
  <c r="AZ230" i="4"/>
  <c r="AZ229" i="4"/>
  <c r="AZ228" i="4"/>
  <c r="AZ227" i="4"/>
  <c r="AZ226" i="4"/>
  <c r="AZ225" i="4"/>
  <c r="AZ224" i="4"/>
  <c r="AZ223" i="4"/>
  <c r="AZ222" i="4"/>
  <c r="AZ221" i="4"/>
  <c r="AZ220" i="4"/>
  <c r="AZ219" i="4"/>
  <c r="AZ218" i="4"/>
  <c r="AZ217" i="4"/>
  <c r="AZ216" i="4"/>
  <c r="AZ215" i="4"/>
  <c r="AZ214" i="4"/>
  <c r="AZ213" i="4"/>
  <c r="AZ212" i="4"/>
  <c r="AZ211" i="4"/>
  <c r="AZ210" i="4"/>
  <c r="AZ209" i="4"/>
  <c r="AZ208" i="4"/>
  <c r="AZ207" i="4"/>
  <c r="AZ206" i="4"/>
  <c r="AZ205" i="4"/>
  <c r="AZ204" i="4"/>
  <c r="AZ203" i="4"/>
  <c r="AZ202" i="4"/>
  <c r="AZ201" i="4"/>
  <c r="AZ200" i="4"/>
  <c r="AZ199" i="4"/>
  <c r="AZ198" i="4"/>
  <c r="AZ197" i="4"/>
  <c r="AZ196" i="4"/>
  <c r="AZ195" i="4"/>
  <c r="AZ194" i="4"/>
  <c r="AZ193" i="4"/>
  <c r="AZ192" i="4"/>
  <c r="AZ191" i="4"/>
  <c r="AZ190" i="4"/>
  <c r="AZ189" i="4"/>
  <c r="AZ188" i="4"/>
  <c r="AZ187" i="4"/>
  <c r="AZ186" i="4"/>
  <c r="AZ185" i="4"/>
  <c r="AZ184" i="4"/>
  <c r="AZ183" i="4"/>
  <c r="AZ182" i="4"/>
  <c r="AZ181" i="4"/>
  <c r="AZ180" i="4"/>
  <c r="AZ179" i="4"/>
  <c r="AZ178" i="4"/>
  <c r="AZ177" i="4"/>
  <c r="AZ176" i="4"/>
  <c r="AZ175" i="4"/>
  <c r="AZ174" i="4"/>
  <c r="AZ173" i="4"/>
  <c r="AZ172" i="4"/>
  <c r="AZ171" i="4"/>
  <c r="AZ170" i="4"/>
  <c r="AZ169" i="4"/>
  <c r="AZ168" i="4"/>
  <c r="AZ167" i="4"/>
  <c r="AZ166" i="4"/>
  <c r="AZ165" i="4"/>
  <c r="AZ164" i="4"/>
  <c r="AZ163" i="4"/>
  <c r="AZ162" i="4"/>
  <c r="AZ161" i="4"/>
  <c r="AZ160" i="4"/>
  <c r="AZ159" i="4"/>
  <c r="AZ158" i="4"/>
  <c r="AZ157" i="4"/>
  <c r="AZ156" i="4"/>
  <c r="AZ155" i="4"/>
  <c r="AZ154" i="4"/>
  <c r="AZ153" i="4"/>
  <c r="AZ152" i="4"/>
  <c r="AZ151" i="4"/>
  <c r="AZ150" i="4"/>
  <c r="AZ149" i="4"/>
  <c r="AZ148" i="4"/>
  <c r="AZ147" i="4"/>
  <c r="AZ146" i="4"/>
  <c r="AZ145" i="4"/>
  <c r="AZ144" i="4"/>
  <c r="AZ143" i="4"/>
  <c r="AZ142" i="4"/>
  <c r="AZ141" i="4"/>
  <c r="AZ140" i="4"/>
  <c r="AZ139" i="4"/>
  <c r="AZ138" i="4"/>
  <c r="AZ137" i="4"/>
  <c r="AZ136" i="4"/>
  <c r="AZ135" i="4"/>
  <c r="AZ134" i="4"/>
  <c r="AZ133" i="4"/>
  <c r="AZ132" i="4"/>
  <c r="AZ131" i="4"/>
  <c r="AZ130" i="4"/>
  <c r="AZ129" i="4"/>
  <c r="AZ128" i="4"/>
  <c r="AZ127" i="4"/>
  <c r="AZ126" i="4"/>
  <c r="AZ125" i="4"/>
  <c r="AZ124" i="4"/>
  <c r="AZ123" i="4"/>
  <c r="AZ122" i="4"/>
  <c r="AZ121" i="4"/>
  <c r="AZ120" i="4"/>
  <c r="AZ119" i="4"/>
  <c r="AZ118" i="4"/>
  <c r="AZ117" i="4"/>
  <c r="AZ116" i="4"/>
  <c r="AZ115" i="4"/>
  <c r="AZ114" i="4"/>
  <c r="AZ113" i="4"/>
  <c r="AZ112" i="4"/>
  <c r="AZ111" i="4"/>
  <c r="AZ110" i="4"/>
  <c r="AZ109" i="4"/>
  <c r="AZ108" i="4"/>
  <c r="AZ107" i="4"/>
  <c r="AZ106" i="4"/>
  <c r="AZ105" i="4"/>
  <c r="AZ104" i="4"/>
  <c r="AZ103" i="4"/>
  <c r="AZ102" i="4"/>
  <c r="AZ101" i="4"/>
  <c r="AZ100" i="4"/>
  <c r="AZ99" i="4"/>
  <c r="AZ98" i="4"/>
  <c r="AZ97" i="4"/>
  <c r="AZ96" i="4"/>
  <c r="AZ95" i="4"/>
  <c r="AZ94" i="4"/>
  <c r="AZ93" i="4"/>
  <c r="AZ92" i="4"/>
  <c r="AZ91" i="4"/>
  <c r="AZ90" i="4"/>
  <c r="AZ89" i="4"/>
  <c r="AZ88" i="4"/>
  <c r="AZ87" i="4"/>
  <c r="AZ86" i="4"/>
  <c r="AZ85" i="4"/>
  <c r="AZ84" i="4"/>
  <c r="AZ83" i="4"/>
  <c r="AZ82" i="4"/>
  <c r="AZ81" i="4"/>
  <c r="AZ80" i="4"/>
  <c r="AZ79" i="4"/>
  <c r="AZ78" i="4"/>
  <c r="AZ77" i="4"/>
  <c r="AZ76" i="4"/>
  <c r="AZ75" i="4"/>
  <c r="AZ74" i="4"/>
  <c r="AZ73" i="4"/>
  <c r="AZ72" i="4"/>
  <c r="AZ71" i="4"/>
  <c r="AZ70" i="4"/>
  <c r="AZ69" i="4"/>
  <c r="AZ68" i="4"/>
  <c r="AZ67" i="4"/>
  <c r="AZ66" i="4"/>
  <c r="AZ65" i="4"/>
  <c r="AZ64" i="4"/>
  <c r="AZ63" i="4"/>
  <c r="AZ62" i="4"/>
  <c r="AZ61" i="4"/>
  <c r="AZ60" i="4"/>
  <c r="AZ59" i="4"/>
  <c r="AZ58" i="4"/>
  <c r="AZ57" i="4"/>
  <c r="AZ56" i="4"/>
  <c r="AZ55" i="4"/>
  <c r="AZ54" i="4"/>
  <c r="AZ53" i="4"/>
  <c r="AZ52" i="4"/>
  <c r="AZ51" i="4"/>
  <c r="AZ50" i="4"/>
  <c r="AZ49" i="4"/>
  <c r="AZ48" i="4"/>
  <c r="AZ47" i="4"/>
  <c r="AZ46" i="4"/>
  <c r="AZ45" i="4"/>
  <c r="AZ44" i="4"/>
  <c r="AZ43" i="4"/>
  <c r="AZ42" i="4"/>
  <c r="AZ41" i="4"/>
  <c r="AZ40" i="4"/>
  <c r="AZ39" i="4"/>
  <c r="AZ38" i="4"/>
  <c r="AZ37" i="4"/>
  <c r="AZ36" i="4"/>
  <c r="AZ35" i="4"/>
  <c r="AZ34" i="4"/>
  <c r="AZ33" i="4"/>
  <c r="AZ32" i="4"/>
  <c r="AZ31" i="4"/>
  <c r="AZ30" i="4"/>
  <c r="AZ29" i="4"/>
  <c r="AZ28" i="4"/>
  <c r="AZ27" i="4"/>
  <c r="AZ26" i="4"/>
  <c r="AZ25" i="4"/>
  <c r="AZ24" i="4"/>
  <c r="AZ23" i="4"/>
  <c r="AZ22" i="4"/>
  <c r="AZ21" i="4"/>
  <c r="AZ20" i="4"/>
  <c r="AZ19" i="4"/>
  <c r="AZ18" i="4"/>
  <c r="AZ17" i="4"/>
  <c r="AZ16" i="4"/>
  <c r="AZ15" i="4"/>
  <c r="AZ14" i="4"/>
  <c r="AZ13" i="4"/>
  <c r="AZ12" i="4"/>
  <c r="AZ11" i="4"/>
  <c r="AZ10" i="4"/>
  <c r="AZ9" i="4"/>
  <c r="BA492" i="4"/>
  <c r="BA491" i="4"/>
  <c r="BA490" i="4"/>
  <c r="BA489" i="4"/>
  <c r="BA488" i="4"/>
  <c r="BA487" i="4"/>
  <c r="BA486" i="4"/>
  <c r="BA485" i="4"/>
  <c r="BA484" i="4"/>
  <c r="BA483" i="4"/>
  <c r="BA482" i="4"/>
  <c r="BA481" i="4"/>
  <c r="BA480" i="4"/>
  <c r="BA479" i="4"/>
  <c r="BA478" i="4"/>
  <c r="BA477" i="4"/>
  <c r="BA476" i="4"/>
  <c r="BA475" i="4"/>
  <c r="BA474" i="4"/>
  <c r="BA473" i="4"/>
  <c r="BA472" i="4"/>
  <c r="BA471" i="4"/>
  <c r="BA470" i="4"/>
  <c r="BA469" i="4"/>
  <c r="BA468" i="4"/>
  <c r="BA467" i="4"/>
  <c r="BA466" i="4"/>
  <c r="BA465" i="4"/>
  <c r="BA464" i="4"/>
  <c r="BA463" i="4"/>
  <c r="BA462" i="4"/>
  <c r="BA461" i="4"/>
  <c r="BA460" i="4"/>
  <c r="BA459" i="4"/>
  <c r="BA458" i="4"/>
  <c r="BA457" i="4"/>
  <c r="BA456" i="4"/>
  <c r="BA455" i="4"/>
  <c r="BA454" i="4"/>
  <c r="BA453" i="4"/>
  <c r="BA452" i="4"/>
  <c r="BA451" i="4"/>
  <c r="BA450" i="4"/>
  <c r="BA449" i="4"/>
  <c r="BA448" i="4"/>
  <c r="BA447" i="4"/>
  <c r="BA446" i="4"/>
  <c r="BA445" i="4"/>
  <c r="BA444" i="4"/>
  <c r="BA443" i="4"/>
  <c r="BA442" i="4"/>
  <c r="BA441" i="4"/>
  <c r="BA440" i="4"/>
  <c r="BA439" i="4"/>
  <c r="BA438" i="4"/>
  <c r="BA437" i="4"/>
  <c r="BA436" i="4"/>
  <c r="BA435" i="4"/>
  <c r="BA434" i="4"/>
  <c r="BA433" i="4"/>
  <c r="BA432" i="4"/>
  <c r="BA431" i="4"/>
  <c r="BA429" i="4"/>
  <c r="BA428" i="4"/>
  <c r="BA427" i="4"/>
  <c r="BA426" i="4"/>
  <c r="BA425" i="4"/>
  <c r="BA424" i="4"/>
  <c r="BA423" i="4"/>
  <c r="BA417" i="4"/>
  <c r="BA412" i="4"/>
  <c r="BA411" i="4"/>
  <c r="BA410" i="4"/>
  <c r="BA409" i="4"/>
  <c r="BA407" i="4"/>
  <c r="BA406" i="4"/>
  <c r="BA405" i="4"/>
  <c r="BA404" i="4"/>
  <c r="BA403" i="4"/>
  <c r="BA402" i="4"/>
  <c r="BA400" i="4"/>
  <c r="BA395" i="4"/>
  <c r="BA394" i="4"/>
  <c r="BA393" i="4"/>
  <c r="BA392" i="4"/>
  <c r="BA391" i="4"/>
  <c r="BA390" i="4"/>
  <c r="BA389" i="4"/>
  <c r="BA388" i="4"/>
  <c r="BA387" i="4"/>
  <c r="BA384" i="4"/>
  <c r="BA383" i="4"/>
  <c r="BA382" i="4"/>
  <c r="BA381" i="4"/>
  <c r="BA379" i="4"/>
  <c r="BA373" i="4"/>
  <c r="BA372" i="4"/>
  <c r="BA370" i="4"/>
  <c r="BA369" i="4"/>
  <c r="BA367" i="4"/>
  <c r="BA366" i="4"/>
  <c r="BA362" i="4"/>
  <c r="BA361" i="4"/>
  <c r="BA360" i="4"/>
  <c r="BA358" i="4"/>
  <c r="BA357" i="4"/>
  <c r="BA356" i="4"/>
  <c r="BA355" i="4"/>
  <c r="BA354" i="4"/>
  <c r="BA352" i="4"/>
  <c r="BA351" i="4"/>
  <c r="BA350" i="4"/>
  <c r="BA349" i="4"/>
  <c r="BA348" i="4"/>
  <c r="BA346" i="4"/>
  <c r="BA341" i="4"/>
  <c r="BA340" i="4"/>
  <c r="BA339" i="4"/>
  <c r="BA338" i="4"/>
  <c r="BA336" i="4"/>
  <c r="BA331" i="4"/>
  <c r="BA330" i="4"/>
  <c r="BA329" i="4"/>
  <c r="BA328" i="4"/>
  <c r="BA327" i="4"/>
  <c r="BA324" i="4"/>
  <c r="BA323" i="4"/>
  <c r="BA319" i="4"/>
  <c r="BA317" i="4"/>
  <c r="BA315" i="4"/>
  <c r="BA313" i="4"/>
  <c r="BA312" i="4"/>
  <c r="BA311" i="4"/>
  <c r="BA310" i="4"/>
  <c r="BA308" i="4"/>
  <c r="BA307" i="4"/>
  <c r="BA306" i="4"/>
  <c r="BA304" i="4"/>
  <c r="BA300" i="4"/>
  <c r="BA299" i="4"/>
  <c r="BA298" i="4"/>
  <c r="BA297" i="4"/>
  <c r="BA296" i="4"/>
  <c r="BA295" i="4"/>
  <c r="BA294" i="4"/>
  <c r="BA293" i="4"/>
  <c r="BA292" i="4"/>
  <c r="BA291" i="4"/>
  <c r="BA290" i="4"/>
  <c r="BA289" i="4"/>
  <c r="BA288" i="4"/>
  <c r="BA287" i="4"/>
  <c r="BA286" i="4"/>
  <c r="BA285" i="4"/>
  <c r="BA284" i="4"/>
  <c r="BA283" i="4"/>
  <c r="BA282" i="4"/>
  <c r="BA281" i="4"/>
  <c r="BA280" i="4"/>
  <c r="BA279" i="4"/>
  <c r="BA276" i="4"/>
  <c r="BA275" i="4"/>
  <c r="BA274" i="4"/>
  <c r="BA273" i="4"/>
  <c r="BA271" i="4"/>
  <c r="BA270" i="4"/>
  <c r="BA269" i="4"/>
  <c r="BA268" i="4"/>
  <c r="BA267" i="4"/>
  <c r="BA266" i="4"/>
  <c r="BA265" i="4"/>
  <c r="BA264" i="4"/>
  <c r="BA263" i="4"/>
  <c r="BA262" i="4"/>
  <c r="BA261" i="4"/>
  <c r="BA260" i="4"/>
  <c r="BA259" i="4"/>
  <c r="BA256" i="4"/>
  <c r="BA249" i="4"/>
  <c r="BA248" i="4"/>
  <c r="BA247" i="4"/>
  <c r="BA246" i="4"/>
  <c r="BA245" i="4"/>
  <c r="BA244" i="4"/>
  <c r="BA243" i="4"/>
  <c r="BA242" i="4"/>
  <c r="BA241" i="4"/>
  <c r="BA240" i="4"/>
  <c r="BA239" i="4"/>
  <c r="BA238" i="4"/>
  <c r="BA237" i="4"/>
  <c r="BA233" i="4"/>
  <c r="BA232" i="4"/>
  <c r="BA231" i="4"/>
  <c r="BA230" i="4"/>
  <c r="BA229" i="4"/>
  <c r="BA228" i="4"/>
  <c r="BA225" i="4"/>
  <c r="BA222" i="4"/>
  <c r="BA221" i="4"/>
  <c r="BA220" i="4"/>
  <c r="BA219" i="4"/>
  <c r="BA218" i="4"/>
  <c r="BA217" i="4"/>
  <c r="BA216" i="4"/>
  <c r="BA215" i="4"/>
  <c r="BA214" i="4"/>
  <c r="BA213" i="4"/>
  <c r="BA212" i="4"/>
  <c r="BA211" i="4"/>
  <c r="BA210" i="4"/>
  <c r="BA209" i="4"/>
  <c r="BA208" i="4"/>
  <c r="BA207" i="4"/>
  <c r="BA205" i="4"/>
  <c r="BA203" i="4"/>
  <c r="BA201" i="4"/>
  <c r="BA199" i="4"/>
  <c r="BA198" i="4"/>
  <c r="BA196" i="4"/>
  <c r="BA193" i="4"/>
  <c r="BA190" i="4"/>
  <c r="BA187" i="4"/>
  <c r="BA186" i="4"/>
  <c r="BA185" i="4"/>
  <c r="BA184" i="4"/>
  <c r="BA183" i="4"/>
  <c r="BA182" i="4"/>
  <c r="BA181" i="4"/>
  <c r="BA180" i="4"/>
  <c r="BA179" i="4"/>
  <c r="BA178" i="4"/>
  <c r="BA177" i="4"/>
  <c r="BA176" i="4"/>
  <c r="BA175" i="4"/>
  <c r="BA174" i="4"/>
  <c r="BA173" i="4"/>
  <c r="BA172" i="4"/>
  <c r="BA171" i="4"/>
  <c r="BA170" i="4"/>
  <c r="BA169" i="4"/>
  <c r="BA168" i="4"/>
  <c r="BA167" i="4"/>
  <c r="BA164" i="4"/>
  <c r="BA163" i="4"/>
  <c r="BA162" i="4"/>
  <c r="BA161" i="4"/>
  <c r="BA160" i="4"/>
  <c r="BA159" i="4"/>
  <c r="BA158" i="4"/>
  <c r="BA157" i="4"/>
  <c r="BA156" i="4"/>
  <c r="BA155" i="4"/>
  <c r="BA154" i="4"/>
  <c r="BA153" i="4"/>
  <c r="BA152" i="4"/>
  <c r="BA151" i="4"/>
  <c r="BA150" i="4"/>
  <c r="BA149" i="4"/>
  <c r="BA148" i="4"/>
  <c r="BA147" i="4"/>
  <c r="BA146" i="4"/>
  <c r="BA145" i="4"/>
  <c r="BA144" i="4"/>
  <c r="BA143" i="4"/>
  <c r="BA142" i="4"/>
  <c r="BA141" i="4"/>
  <c r="BA140" i="4"/>
  <c r="BA139" i="4"/>
  <c r="BA138" i="4"/>
  <c r="BA137" i="4"/>
  <c r="BA136" i="4"/>
  <c r="BA135" i="4"/>
  <c r="BA134" i="4"/>
  <c r="BA133" i="4"/>
  <c r="BA132" i="4"/>
  <c r="BA130" i="4"/>
  <c r="BA127" i="4"/>
  <c r="BA126" i="4"/>
  <c r="BA124" i="4"/>
  <c r="BA123" i="4"/>
  <c r="BA121" i="4"/>
  <c r="BA120" i="4"/>
  <c r="BA118" i="4"/>
  <c r="BA115" i="4"/>
  <c r="BA113" i="4"/>
  <c r="BA112" i="4"/>
  <c r="BA111" i="4"/>
  <c r="BA110" i="4"/>
  <c r="BA109" i="4"/>
  <c r="BA108" i="4"/>
  <c r="BA107" i="4"/>
  <c r="BA106" i="4"/>
  <c r="BA103" i="4"/>
  <c r="BA102" i="4"/>
  <c r="BA100" i="4"/>
  <c r="BA97" i="4"/>
  <c r="BA96" i="4"/>
  <c r="BA94" i="4"/>
  <c r="BA93" i="4"/>
  <c r="BA92" i="4"/>
  <c r="BA91" i="4"/>
  <c r="BA90" i="4"/>
  <c r="BA89" i="4"/>
  <c r="BA88" i="4"/>
  <c r="BA87" i="4"/>
  <c r="BA86" i="4"/>
  <c r="BA85" i="4"/>
  <c r="BA84" i="4"/>
  <c r="BA83" i="4"/>
  <c r="BA82" i="4"/>
  <c r="BA81" i="4"/>
  <c r="BA80" i="4"/>
  <c r="BA79" i="4"/>
  <c r="BA78" i="4"/>
  <c r="BA77" i="4"/>
  <c r="BA76" i="4"/>
  <c r="BA75" i="4"/>
  <c r="BA74" i="4"/>
  <c r="BA73" i="4"/>
  <c r="BA72" i="4"/>
  <c r="BA71" i="4"/>
  <c r="BA70" i="4"/>
  <c r="BA69" i="4"/>
  <c r="BA68" i="4"/>
  <c r="BA67" i="4"/>
  <c r="BE67" i="4" s="1"/>
  <c r="BA66" i="4"/>
  <c r="BA64" i="4"/>
  <c r="BA63" i="4"/>
  <c r="BA62" i="4"/>
  <c r="BA61" i="4"/>
  <c r="BA60" i="4"/>
  <c r="BA58" i="4"/>
  <c r="BA57" i="4"/>
  <c r="BA56" i="4"/>
  <c r="BA55" i="4"/>
  <c r="BA54" i="4"/>
  <c r="BA53" i="4"/>
  <c r="BE53" i="4" s="1"/>
  <c r="BA52" i="4"/>
  <c r="BA50" i="4"/>
  <c r="BA49" i="4"/>
  <c r="BA47" i="4"/>
  <c r="BA46" i="4"/>
  <c r="BA45" i="4"/>
  <c r="BE45" i="4" s="1"/>
  <c r="BA44" i="4"/>
  <c r="BA43" i="4"/>
  <c r="BA41" i="4"/>
  <c r="BA40" i="4"/>
  <c r="BA39" i="4"/>
  <c r="BA38" i="4"/>
  <c r="BA37" i="4"/>
  <c r="BA36" i="4"/>
  <c r="BA35" i="4"/>
  <c r="BA34" i="4"/>
  <c r="BA33" i="4"/>
  <c r="BA32" i="4"/>
  <c r="BA31" i="4"/>
  <c r="BA30" i="4"/>
  <c r="BA29" i="4"/>
  <c r="BA28" i="4"/>
  <c r="BA27" i="4"/>
  <c r="BA26" i="4"/>
  <c r="BA25" i="4"/>
  <c r="BA24" i="4"/>
  <c r="BA23" i="4"/>
  <c r="BA22" i="4"/>
  <c r="BA21" i="4"/>
  <c r="BA20" i="4"/>
  <c r="BA19" i="4"/>
  <c r="BA18" i="4"/>
  <c r="BA17" i="4"/>
  <c r="BA16" i="4"/>
  <c r="BA15" i="4"/>
  <c r="BA14" i="4"/>
  <c r="BA13" i="4"/>
  <c r="BA12" i="4"/>
  <c r="BA11" i="4"/>
  <c r="BA10" i="4"/>
  <c r="BA9" i="4"/>
  <c r="AU485" i="4"/>
  <c r="AT485" i="4"/>
  <c r="AS485" i="4"/>
  <c r="AR485" i="4"/>
  <c r="AU484" i="4"/>
  <c r="AT484" i="4"/>
  <c r="AS484" i="4"/>
  <c r="AR484" i="4"/>
  <c r="AU483" i="4"/>
  <c r="AT483" i="4"/>
  <c r="AS483" i="4"/>
  <c r="AR483" i="4"/>
  <c r="AU482" i="4"/>
  <c r="AT482" i="4"/>
  <c r="AS482" i="4"/>
  <c r="AR482" i="4"/>
  <c r="AU481" i="4"/>
  <c r="AT481" i="4"/>
  <c r="AS481" i="4"/>
  <c r="AR481" i="4"/>
  <c r="AT480" i="4"/>
  <c r="AS480" i="4"/>
  <c r="AR480" i="4"/>
  <c r="AU479" i="4"/>
  <c r="AT479" i="4"/>
  <c r="AS479" i="4"/>
  <c r="AR479" i="4"/>
  <c r="AU478" i="4"/>
  <c r="AT478" i="4"/>
  <c r="AS478" i="4"/>
  <c r="AR478" i="4"/>
  <c r="AU477" i="4"/>
  <c r="AT477" i="4"/>
  <c r="AS477" i="4"/>
  <c r="AR477" i="4"/>
  <c r="AU476" i="4"/>
  <c r="AT476" i="4"/>
  <c r="AS476" i="4"/>
  <c r="AR476" i="4"/>
  <c r="AU475" i="4"/>
  <c r="AT475" i="4"/>
  <c r="AS475" i="4"/>
  <c r="AR475" i="4"/>
  <c r="AT474" i="4"/>
  <c r="AS474" i="4"/>
  <c r="AR474" i="4"/>
  <c r="AU473" i="4"/>
  <c r="AT473" i="4"/>
  <c r="AS473" i="4"/>
  <c r="AR473" i="4"/>
  <c r="AU472" i="4"/>
  <c r="AT472" i="4"/>
  <c r="AS472" i="4"/>
  <c r="AR472" i="4"/>
  <c r="AU471" i="4"/>
  <c r="AT471" i="4"/>
  <c r="AS471" i="4"/>
  <c r="AR471" i="4"/>
  <c r="AU470" i="4"/>
  <c r="AT470" i="4"/>
  <c r="AS470" i="4"/>
  <c r="AR470" i="4"/>
  <c r="AU469" i="4"/>
  <c r="AT469" i="4"/>
  <c r="AS469" i="4"/>
  <c r="AR469" i="4"/>
  <c r="AU468" i="4"/>
  <c r="AT468" i="4"/>
  <c r="AS468" i="4"/>
  <c r="AR468" i="4"/>
  <c r="AU467" i="4"/>
  <c r="AT467" i="4"/>
  <c r="AS467" i="4"/>
  <c r="AR467" i="4"/>
  <c r="AU466" i="4"/>
  <c r="AT466" i="4"/>
  <c r="AS466" i="4"/>
  <c r="AR466" i="4"/>
  <c r="AT465" i="4"/>
  <c r="AS465" i="4"/>
  <c r="AR465" i="4"/>
  <c r="AU464" i="4"/>
  <c r="AT464" i="4"/>
  <c r="AS464" i="4"/>
  <c r="AR464" i="4"/>
  <c r="AU463" i="4"/>
  <c r="AT463" i="4"/>
  <c r="AS463" i="4"/>
  <c r="AR463" i="4"/>
  <c r="AU462" i="4"/>
  <c r="AT462" i="4"/>
  <c r="AS462" i="4"/>
  <c r="AR462" i="4"/>
  <c r="AU461" i="4"/>
  <c r="AT461" i="4"/>
  <c r="AS461" i="4"/>
  <c r="AR461" i="4"/>
  <c r="AU460" i="4"/>
  <c r="AT460" i="4"/>
  <c r="AS460" i="4"/>
  <c r="AR460" i="4"/>
  <c r="AU459" i="4"/>
  <c r="AT459" i="4"/>
  <c r="AS459" i="4"/>
  <c r="AR459" i="4"/>
  <c r="AU458" i="4"/>
  <c r="AT458" i="4"/>
  <c r="AS458" i="4"/>
  <c r="AR458" i="4"/>
  <c r="AU457" i="4"/>
  <c r="AT457" i="4"/>
  <c r="AS457" i="4"/>
  <c r="AR457" i="4"/>
  <c r="AU456" i="4"/>
  <c r="AT456" i="4"/>
  <c r="AS456" i="4"/>
  <c r="AR456" i="4"/>
  <c r="AU455" i="4"/>
  <c r="AT455" i="4"/>
  <c r="AS455" i="4"/>
  <c r="AR455" i="4"/>
  <c r="AU454" i="4"/>
  <c r="AT454" i="4"/>
  <c r="AS454" i="4"/>
  <c r="AR454" i="4"/>
  <c r="AU453" i="4"/>
  <c r="AT453" i="4"/>
  <c r="AS453" i="4"/>
  <c r="AR453" i="4"/>
  <c r="AU452" i="4"/>
  <c r="AT452" i="4"/>
  <c r="AS452" i="4"/>
  <c r="AR452" i="4"/>
  <c r="AU451" i="4"/>
  <c r="AT451" i="4"/>
  <c r="AS451" i="4"/>
  <c r="AR451" i="4"/>
  <c r="AU450" i="4"/>
  <c r="AT450" i="4"/>
  <c r="AS450" i="4"/>
  <c r="AR450" i="4"/>
  <c r="AU449" i="4"/>
  <c r="AT449" i="4"/>
  <c r="AS449" i="4"/>
  <c r="AR449" i="4"/>
  <c r="AU448" i="4"/>
  <c r="AT448" i="4"/>
  <c r="AS448" i="4"/>
  <c r="AR448" i="4"/>
  <c r="AU447" i="4"/>
  <c r="AT447" i="4"/>
  <c r="AS447" i="4"/>
  <c r="AR447" i="4"/>
  <c r="AU446" i="4"/>
  <c r="AT446" i="4"/>
  <c r="AS446" i="4"/>
  <c r="AR446" i="4"/>
  <c r="AU445" i="4"/>
  <c r="AT445" i="4"/>
  <c r="AS445" i="4"/>
  <c r="AR445" i="4"/>
  <c r="AU444" i="4"/>
  <c r="AT444" i="4"/>
  <c r="AS444" i="4"/>
  <c r="AR444" i="4"/>
  <c r="AU443" i="4"/>
  <c r="AT443" i="4"/>
  <c r="AS443" i="4"/>
  <c r="AR443" i="4"/>
  <c r="AU442" i="4"/>
  <c r="AT442" i="4"/>
  <c r="AS442" i="4"/>
  <c r="AR442" i="4"/>
  <c r="AU441" i="4"/>
  <c r="AT441" i="4"/>
  <c r="AS441" i="4"/>
  <c r="AR441" i="4"/>
  <c r="AU440" i="4"/>
  <c r="AT440" i="4"/>
  <c r="AS440" i="4"/>
  <c r="AR440" i="4"/>
  <c r="AU439" i="4"/>
  <c r="AT439" i="4"/>
  <c r="AS439" i="4"/>
  <c r="AR439" i="4"/>
  <c r="AU438" i="4"/>
  <c r="AT438" i="4"/>
  <c r="AS438" i="4"/>
  <c r="AR438" i="4"/>
  <c r="AU437" i="4"/>
  <c r="AT437" i="4"/>
  <c r="AS437" i="4"/>
  <c r="AR437" i="4"/>
  <c r="AU436" i="4"/>
  <c r="AT436" i="4"/>
  <c r="AS436" i="4"/>
  <c r="AR436" i="4"/>
  <c r="AU435" i="4"/>
  <c r="AT435" i="4"/>
  <c r="AS435" i="4"/>
  <c r="AR435" i="4"/>
  <c r="AS434" i="4"/>
  <c r="AR434" i="4"/>
  <c r="AU433" i="4"/>
  <c r="AT433" i="4"/>
  <c r="AS433" i="4"/>
  <c r="AR433" i="4"/>
  <c r="AU432" i="4"/>
  <c r="AT432" i="4"/>
  <c r="AS432" i="4"/>
  <c r="AR432" i="4"/>
  <c r="AU431" i="4"/>
  <c r="AT431" i="4"/>
  <c r="AS431" i="4"/>
  <c r="AR431" i="4"/>
  <c r="AU430" i="4"/>
  <c r="AT430" i="4"/>
  <c r="AR430" i="4"/>
  <c r="AU429" i="4"/>
  <c r="AT429" i="4"/>
  <c r="AS429" i="4"/>
  <c r="AR429" i="4"/>
  <c r="AU428" i="4"/>
  <c r="AT428" i="4"/>
  <c r="AS428" i="4"/>
  <c r="AR428" i="4"/>
  <c r="AU427" i="4"/>
  <c r="AT427" i="4"/>
  <c r="AS427" i="4"/>
  <c r="AR427" i="4"/>
  <c r="AS426" i="4"/>
  <c r="AR426" i="4"/>
  <c r="AU425" i="4"/>
  <c r="AT425" i="4"/>
  <c r="AS425" i="4"/>
  <c r="AR425" i="4"/>
  <c r="AU424" i="4"/>
  <c r="AT424" i="4"/>
  <c r="AS424" i="4"/>
  <c r="AR424" i="4"/>
  <c r="AU423" i="4"/>
  <c r="AT423" i="4"/>
  <c r="AS423" i="4"/>
  <c r="AR423" i="4"/>
  <c r="AU422" i="4"/>
  <c r="AT422" i="4"/>
  <c r="AR422" i="4"/>
  <c r="AU421" i="4"/>
  <c r="AT421" i="4"/>
  <c r="AR421" i="4"/>
  <c r="AU420" i="4"/>
  <c r="AT420" i="4"/>
  <c r="AR420" i="4"/>
  <c r="AU419" i="4"/>
  <c r="AT419" i="4"/>
  <c r="AR419" i="4"/>
  <c r="AU418" i="4"/>
  <c r="AT418" i="4"/>
  <c r="AR418" i="4"/>
  <c r="AU417" i="4"/>
  <c r="AT417" i="4"/>
  <c r="AS417" i="4"/>
  <c r="AR417" i="4"/>
  <c r="AT416" i="4"/>
  <c r="AR416" i="4"/>
  <c r="AU415" i="4"/>
  <c r="AT415" i="4"/>
  <c r="AR415" i="4"/>
  <c r="AU414" i="4"/>
  <c r="AT414" i="4"/>
  <c r="AR414" i="4"/>
  <c r="AU413" i="4"/>
  <c r="AT413" i="4"/>
  <c r="AR413" i="4"/>
  <c r="AU412" i="4"/>
  <c r="AT412" i="4"/>
  <c r="AS412" i="4"/>
  <c r="AR412" i="4"/>
  <c r="AT411" i="4"/>
  <c r="AS411" i="4"/>
  <c r="AR411" i="4"/>
  <c r="AU410" i="4"/>
  <c r="AT410" i="4"/>
  <c r="AS410" i="4"/>
  <c r="AR410" i="4"/>
  <c r="AU409" i="4"/>
  <c r="AT409" i="4"/>
  <c r="AS409" i="4"/>
  <c r="AR409" i="4"/>
  <c r="AT408" i="4"/>
  <c r="AR408" i="4"/>
  <c r="AU407" i="4"/>
  <c r="AT407" i="4"/>
  <c r="AS407" i="4"/>
  <c r="AR407" i="4"/>
  <c r="AT406" i="4"/>
  <c r="AS406" i="4"/>
  <c r="AR406" i="4"/>
  <c r="AT405" i="4"/>
  <c r="AS405" i="4"/>
  <c r="AR405" i="4"/>
  <c r="AU404" i="4"/>
  <c r="AT404" i="4"/>
  <c r="AS404" i="4"/>
  <c r="AR404" i="4"/>
  <c r="AU403" i="4"/>
  <c r="AT403" i="4"/>
  <c r="AS403" i="4"/>
  <c r="AR403" i="4"/>
  <c r="AU402" i="4"/>
  <c r="AT402" i="4"/>
  <c r="AS402" i="4"/>
  <c r="AR402" i="4"/>
  <c r="AT401" i="4"/>
  <c r="AR401" i="4"/>
  <c r="AU400" i="4"/>
  <c r="AT400" i="4"/>
  <c r="AS400" i="4"/>
  <c r="AR400" i="4"/>
  <c r="AU399" i="4"/>
  <c r="AT399" i="4"/>
  <c r="AR399" i="4"/>
  <c r="AU398" i="4"/>
  <c r="AT398" i="4"/>
  <c r="AR398" i="4"/>
  <c r="AU397" i="4"/>
  <c r="AT397" i="4"/>
  <c r="AR397" i="4"/>
  <c r="AU396" i="4"/>
  <c r="AT396" i="4"/>
  <c r="AR396" i="4"/>
  <c r="AU395" i="4"/>
  <c r="AT395" i="4"/>
  <c r="AS395" i="4"/>
  <c r="AR395" i="4"/>
  <c r="AU394" i="4"/>
  <c r="AT394" i="4"/>
  <c r="AS394" i="4"/>
  <c r="AR394" i="4"/>
  <c r="AU393" i="4"/>
  <c r="AT393" i="4"/>
  <c r="AS393" i="4"/>
  <c r="AR393" i="4"/>
  <c r="AU392" i="4"/>
  <c r="AT392" i="4"/>
  <c r="AS392" i="4"/>
  <c r="AR392" i="4"/>
  <c r="AU391" i="4"/>
  <c r="AT391" i="4"/>
  <c r="AS391" i="4"/>
  <c r="AR391" i="4"/>
  <c r="AU390" i="4"/>
  <c r="AT390" i="4"/>
  <c r="AS390" i="4"/>
  <c r="AR390" i="4"/>
  <c r="AU389" i="4"/>
  <c r="AT389" i="4"/>
  <c r="AS389" i="4"/>
  <c r="AR389" i="4"/>
  <c r="AT388" i="4"/>
  <c r="AS388" i="4"/>
  <c r="AR388" i="4"/>
  <c r="AU387" i="4"/>
  <c r="AT387" i="4"/>
  <c r="AS387" i="4"/>
  <c r="AR387" i="4"/>
  <c r="AU386" i="4"/>
  <c r="AT386" i="4"/>
  <c r="AR386" i="4"/>
  <c r="AT385" i="4"/>
  <c r="AR385" i="4"/>
  <c r="AU384" i="4"/>
  <c r="AT384" i="4"/>
  <c r="AS384" i="4"/>
  <c r="AR384" i="4"/>
  <c r="AU383" i="4"/>
  <c r="AT383" i="4"/>
  <c r="AS383" i="4"/>
  <c r="AR383" i="4"/>
  <c r="AT382" i="4"/>
  <c r="AS382" i="4"/>
  <c r="AR382" i="4"/>
  <c r="AT381" i="4"/>
  <c r="AS381" i="4"/>
  <c r="AR381" i="4"/>
  <c r="AT380" i="4"/>
  <c r="AR380" i="4"/>
  <c r="AT379" i="4"/>
  <c r="AS379" i="4"/>
  <c r="AR379" i="4"/>
  <c r="AT378" i="4"/>
  <c r="AR378" i="4"/>
  <c r="AU377" i="4"/>
  <c r="AT377" i="4"/>
  <c r="AR377" i="4"/>
  <c r="AT376" i="4"/>
  <c r="AR376" i="4"/>
  <c r="AU375" i="4"/>
  <c r="AT375" i="4"/>
  <c r="AR375" i="4"/>
  <c r="AU374" i="4"/>
  <c r="AT374" i="4"/>
  <c r="AR374" i="4"/>
  <c r="AU373" i="4"/>
  <c r="AT373" i="4"/>
  <c r="AS373" i="4"/>
  <c r="AR373" i="4"/>
  <c r="AT372" i="4"/>
  <c r="AS372" i="4"/>
  <c r="AR372" i="4"/>
  <c r="AU371" i="4"/>
  <c r="AT371" i="4"/>
  <c r="AR371" i="4"/>
  <c r="AT370" i="4"/>
  <c r="AS370" i="4"/>
  <c r="AR370" i="4"/>
  <c r="AU369" i="4"/>
  <c r="AT369" i="4"/>
  <c r="AS369" i="4"/>
  <c r="AR369" i="4"/>
  <c r="AU368" i="4"/>
  <c r="AT368" i="4"/>
  <c r="AR368" i="4"/>
  <c r="AU367" i="4"/>
  <c r="AT367" i="4"/>
  <c r="AS367" i="4"/>
  <c r="AR367" i="4"/>
  <c r="AU366" i="4"/>
  <c r="AT366" i="4"/>
  <c r="AS366" i="4"/>
  <c r="AR366" i="4"/>
  <c r="AU365" i="4"/>
  <c r="AT365" i="4"/>
  <c r="AR365" i="4"/>
  <c r="AU364" i="4"/>
  <c r="AT364" i="4"/>
  <c r="AR364" i="4"/>
  <c r="AU363" i="4"/>
  <c r="AT363" i="4"/>
  <c r="AR363" i="4"/>
  <c r="AT362" i="4"/>
  <c r="AS362" i="4"/>
  <c r="AR362" i="4"/>
  <c r="AU361" i="4"/>
  <c r="AT361" i="4"/>
  <c r="AS361" i="4"/>
  <c r="AR361" i="4"/>
  <c r="AU360" i="4"/>
  <c r="AT360" i="4"/>
  <c r="AS360" i="4"/>
  <c r="AR360" i="4"/>
  <c r="AU359" i="4"/>
  <c r="AT359" i="4"/>
  <c r="AR359" i="4"/>
  <c r="AU358" i="4"/>
  <c r="AT358" i="4"/>
  <c r="AS358" i="4"/>
  <c r="AR358" i="4"/>
  <c r="AT357" i="4"/>
  <c r="AS357" i="4"/>
  <c r="AR357" i="4"/>
  <c r="AT356" i="4"/>
  <c r="AS356" i="4"/>
  <c r="AR356" i="4"/>
  <c r="AU355" i="4"/>
  <c r="AT355" i="4"/>
  <c r="AS355" i="4"/>
  <c r="AR355" i="4"/>
  <c r="AU354" i="4"/>
  <c r="AT354" i="4"/>
  <c r="AS354" i="4"/>
  <c r="AR354" i="4"/>
  <c r="AT353" i="4"/>
  <c r="AR353" i="4"/>
  <c r="AT352" i="4"/>
  <c r="AS352" i="4"/>
  <c r="AR352" i="4"/>
  <c r="AU351" i="4"/>
  <c r="AT351" i="4"/>
  <c r="AS351" i="4"/>
  <c r="AR351" i="4"/>
  <c r="AT350" i="4"/>
  <c r="AS350" i="4"/>
  <c r="AR350" i="4"/>
  <c r="AT349" i="4"/>
  <c r="AS349" i="4"/>
  <c r="AR349" i="4"/>
  <c r="AU348" i="4"/>
  <c r="AT348" i="4"/>
  <c r="AS348" i="4"/>
  <c r="AR348" i="4"/>
  <c r="AT347" i="4"/>
  <c r="AR347" i="4"/>
  <c r="AU346" i="4"/>
  <c r="AT346" i="4"/>
  <c r="AS346" i="4"/>
  <c r="AR346" i="4"/>
  <c r="AU345" i="4"/>
  <c r="AT345" i="4"/>
  <c r="AR345" i="4"/>
  <c r="AT344" i="4"/>
  <c r="AR344" i="4"/>
  <c r="AT343" i="4"/>
  <c r="AR343" i="4"/>
  <c r="AT342" i="4"/>
  <c r="AR342" i="4"/>
  <c r="AT341" i="4"/>
  <c r="AS341" i="4"/>
  <c r="AR341" i="4"/>
  <c r="AT340" i="4"/>
  <c r="AS340" i="4"/>
  <c r="AR340" i="4"/>
  <c r="AT339" i="4"/>
  <c r="AS339" i="4"/>
  <c r="AR339" i="4"/>
  <c r="AU338" i="4"/>
  <c r="AT338" i="4"/>
  <c r="AS338" i="4"/>
  <c r="AR338" i="4"/>
  <c r="AU337" i="4"/>
  <c r="AT337" i="4"/>
  <c r="AR337" i="4"/>
  <c r="AU336" i="4"/>
  <c r="AT336" i="4"/>
  <c r="AS336" i="4"/>
  <c r="AR336" i="4"/>
  <c r="AU335" i="4"/>
  <c r="AT335" i="4"/>
  <c r="AR335" i="4"/>
  <c r="AU334" i="4"/>
  <c r="AT334" i="4"/>
  <c r="AR334" i="4"/>
  <c r="AU333" i="4"/>
  <c r="AT333" i="4"/>
  <c r="AR333" i="4"/>
  <c r="AU332" i="4"/>
  <c r="AT332" i="4"/>
  <c r="AR332" i="4"/>
  <c r="AU331" i="4"/>
  <c r="AT331" i="4"/>
  <c r="AS331" i="4"/>
  <c r="AR331" i="4"/>
  <c r="AU330" i="4"/>
  <c r="AT330" i="4"/>
  <c r="AS330" i="4"/>
  <c r="AR330" i="4"/>
  <c r="AU329" i="4"/>
  <c r="AT329" i="4"/>
  <c r="AS329" i="4"/>
  <c r="AR329" i="4"/>
  <c r="AT328" i="4"/>
  <c r="AS328" i="4"/>
  <c r="AR328" i="4"/>
  <c r="AU327" i="4"/>
  <c r="AT327" i="4"/>
  <c r="AS327" i="4"/>
  <c r="AR327" i="4"/>
  <c r="AT326" i="4"/>
  <c r="AR326" i="4"/>
  <c r="AU325" i="4"/>
  <c r="AT325" i="4"/>
  <c r="AR325" i="4"/>
  <c r="AU324" i="4"/>
  <c r="AT324" i="4"/>
  <c r="AS324" i="4"/>
  <c r="AR324" i="4"/>
  <c r="AU323" i="4"/>
  <c r="AT323" i="4"/>
  <c r="AS323" i="4"/>
  <c r="AR323" i="4"/>
  <c r="AU322" i="4"/>
  <c r="AT322" i="4"/>
  <c r="AR322" i="4"/>
  <c r="AT321" i="4"/>
  <c r="AR321" i="4"/>
  <c r="AU320" i="4"/>
  <c r="AT320" i="4"/>
  <c r="AR320" i="4"/>
  <c r="AU319" i="4"/>
  <c r="AT319" i="4"/>
  <c r="AS319" i="4"/>
  <c r="AR319" i="4"/>
  <c r="AU318" i="4"/>
  <c r="AT318" i="4"/>
  <c r="AR318" i="4"/>
  <c r="AT317" i="4"/>
  <c r="AS317" i="4"/>
  <c r="AR317" i="4"/>
  <c r="AU316" i="4"/>
  <c r="AT316" i="4"/>
  <c r="AR316" i="4"/>
  <c r="AT315" i="4"/>
  <c r="AS315" i="4"/>
  <c r="AR315" i="4"/>
  <c r="AU314" i="4"/>
  <c r="AT314" i="4"/>
  <c r="AR314" i="4"/>
  <c r="AU313" i="4"/>
  <c r="AT313" i="4"/>
  <c r="AS313" i="4"/>
  <c r="AR313" i="4"/>
  <c r="AU312" i="4"/>
  <c r="AT312" i="4"/>
  <c r="AS312" i="4"/>
  <c r="AR312" i="4"/>
  <c r="AU311" i="4"/>
  <c r="AT311" i="4"/>
  <c r="AS311" i="4"/>
  <c r="AR311" i="4"/>
  <c r="AU310" i="4"/>
  <c r="AT310" i="4"/>
  <c r="AS310" i="4"/>
  <c r="AR310" i="4"/>
  <c r="AT309" i="4"/>
  <c r="AR309" i="4"/>
  <c r="AU308" i="4"/>
  <c r="AT308" i="4"/>
  <c r="AS308" i="4"/>
  <c r="AR308" i="4"/>
  <c r="AU307" i="4"/>
  <c r="AT307" i="4"/>
  <c r="AS307" i="4"/>
  <c r="AR307" i="4"/>
  <c r="AT306" i="4"/>
  <c r="AS306" i="4"/>
  <c r="AR306" i="4"/>
  <c r="AT305" i="4"/>
  <c r="AR305" i="4"/>
  <c r="AT304" i="4"/>
  <c r="AS304" i="4"/>
  <c r="AR304" i="4"/>
  <c r="AU303" i="4"/>
  <c r="AT303" i="4"/>
  <c r="AR303" i="4"/>
  <c r="AU302" i="4"/>
  <c r="AT302" i="4"/>
  <c r="AR302" i="4"/>
  <c r="AU301" i="4"/>
  <c r="AT301" i="4"/>
  <c r="AR301" i="4"/>
  <c r="AT300" i="4"/>
  <c r="AS300" i="4"/>
  <c r="AR300" i="4"/>
  <c r="AT299" i="4"/>
  <c r="AS299" i="4"/>
  <c r="AR299" i="4"/>
  <c r="AU298" i="4"/>
  <c r="AT298" i="4"/>
  <c r="AS298" i="4"/>
  <c r="AR298" i="4"/>
  <c r="AU297" i="4"/>
  <c r="AT297" i="4"/>
  <c r="AS297" i="4"/>
  <c r="AR297" i="4"/>
  <c r="AU296" i="4"/>
  <c r="AT296" i="4"/>
  <c r="AS296" i="4"/>
  <c r="AR296" i="4"/>
  <c r="AU295" i="4"/>
  <c r="AT295" i="4"/>
  <c r="AS295" i="4"/>
  <c r="AR295" i="4"/>
  <c r="AU294" i="4"/>
  <c r="AT294" i="4"/>
  <c r="AS294" i="4"/>
  <c r="AR294" i="4"/>
  <c r="AU293" i="4"/>
  <c r="AT293" i="4"/>
  <c r="AS293" i="4"/>
  <c r="AR293" i="4"/>
  <c r="AU292" i="4"/>
  <c r="AT292" i="4"/>
  <c r="AS292" i="4"/>
  <c r="AR292" i="4"/>
  <c r="AU291" i="4"/>
  <c r="AT291" i="4"/>
  <c r="AS291" i="4"/>
  <c r="AR291" i="4"/>
  <c r="AU290" i="4"/>
  <c r="AT290" i="4"/>
  <c r="AS290" i="4"/>
  <c r="AR290" i="4"/>
  <c r="AT289" i="4"/>
  <c r="AS289" i="4"/>
  <c r="AR289" i="4"/>
  <c r="AT288" i="4"/>
  <c r="AS288" i="4"/>
  <c r="AR288" i="4"/>
  <c r="AU287" i="4"/>
  <c r="AT287" i="4"/>
  <c r="AS287" i="4"/>
  <c r="AR287" i="4"/>
  <c r="AU286" i="4"/>
  <c r="AT286" i="4"/>
  <c r="AS286" i="4"/>
  <c r="AR286" i="4"/>
  <c r="AT285" i="4"/>
  <c r="AS285" i="4"/>
  <c r="AR285" i="4"/>
  <c r="AT284" i="4"/>
  <c r="AS284" i="4"/>
  <c r="AR284" i="4"/>
  <c r="AU283" i="4"/>
  <c r="AT283" i="4"/>
  <c r="AS283" i="4"/>
  <c r="AR283" i="4"/>
  <c r="AT282" i="4"/>
  <c r="AS282" i="4"/>
  <c r="AR282" i="4"/>
  <c r="AU281" i="4"/>
  <c r="AT281" i="4"/>
  <c r="AS281" i="4"/>
  <c r="AR281" i="4"/>
  <c r="AT280" i="4"/>
  <c r="AS280" i="4"/>
  <c r="AR280" i="4"/>
  <c r="AT279" i="4"/>
  <c r="AS279" i="4"/>
  <c r="AR279" i="4"/>
  <c r="AT278" i="4"/>
  <c r="AR278" i="4"/>
  <c r="AT277" i="4"/>
  <c r="AR277" i="4"/>
  <c r="AU276" i="4"/>
  <c r="AT276" i="4"/>
  <c r="AS276" i="4"/>
  <c r="AR276" i="4"/>
  <c r="AU275" i="4"/>
  <c r="AT275" i="4"/>
  <c r="AS275" i="4"/>
  <c r="AR275" i="4"/>
  <c r="AU274" i="4"/>
  <c r="AT274" i="4"/>
  <c r="AS274" i="4"/>
  <c r="AR274" i="4"/>
  <c r="AU273" i="4"/>
  <c r="AT273" i="4"/>
  <c r="AS273" i="4"/>
  <c r="AR273" i="4"/>
  <c r="AT272" i="4"/>
  <c r="AR272" i="4"/>
  <c r="AU271" i="4"/>
  <c r="AT271" i="4"/>
  <c r="AS271" i="4"/>
  <c r="AR271" i="4"/>
  <c r="AU270" i="4"/>
  <c r="AT270" i="4"/>
  <c r="AS270" i="4"/>
  <c r="AR270" i="4"/>
  <c r="AU269" i="4"/>
  <c r="AT269" i="4"/>
  <c r="AS269" i="4"/>
  <c r="AR269" i="4"/>
  <c r="AU268" i="4"/>
  <c r="AT268" i="4"/>
  <c r="AS268" i="4"/>
  <c r="AR268" i="4"/>
  <c r="AT267" i="4"/>
  <c r="AS267" i="4"/>
  <c r="AR267" i="4"/>
  <c r="AU266" i="4"/>
  <c r="AT266" i="4"/>
  <c r="AS266" i="4"/>
  <c r="AR266" i="4"/>
  <c r="AU265" i="4"/>
  <c r="AT265" i="4"/>
  <c r="AS265" i="4"/>
  <c r="AR265" i="4"/>
  <c r="AU264" i="4"/>
  <c r="AT264" i="4"/>
  <c r="AS264" i="4"/>
  <c r="AR264" i="4"/>
  <c r="AU263" i="4"/>
  <c r="AT263" i="4"/>
  <c r="AS263" i="4"/>
  <c r="AR263" i="4"/>
  <c r="AU262" i="4"/>
  <c r="AT262" i="4"/>
  <c r="AS262" i="4"/>
  <c r="AR262" i="4"/>
  <c r="AT261" i="4"/>
  <c r="AS261" i="4"/>
  <c r="AR261" i="4"/>
  <c r="AU260" i="4"/>
  <c r="AT260" i="4"/>
  <c r="AS260" i="4"/>
  <c r="AR260" i="4"/>
  <c r="AT259" i="4"/>
  <c r="AS259" i="4"/>
  <c r="AR259" i="4"/>
  <c r="AU258" i="4"/>
  <c r="AT258" i="4"/>
  <c r="AR258" i="4"/>
  <c r="AT257" i="4"/>
  <c r="AR257" i="4"/>
  <c r="AU256" i="4"/>
  <c r="AT256" i="4"/>
  <c r="AS256" i="4"/>
  <c r="AR256" i="4"/>
  <c r="AT255" i="4"/>
  <c r="AR255" i="4"/>
  <c r="AU254" i="4"/>
  <c r="AT254" i="4"/>
  <c r="AR254" i="4"/>
  <c r="AU253" i="4"/>
  <c r="AT253" i="4"/>
  <c r="AR253" i="4"/>
  <c r="AU252" i="4"/>
  <c r="AT252" i="4"/>
  <c r="AR252" i="4"/>
  <c r="AU251" i="4"/>
  <c r="AT251" i="4"/>
  <c r="AR251" i="4"/>
  <c r="AU250" i="4"/>
  <c r="AT250" i="4"/>
  <c r="AR250" i="4"/>
  <c r="AU249" i="4"/>
  <c r="AT249" i="4"/>
  <c r="AS249" i="4"/>
  <c r="AR249" i="4"/>
  <c r="AU248" i="4"/>
  <c r="AT248" i="4"/>
  <c r="AS248" i="4"/>
  <c r="AR248" i="4"/>
  <c r="AU247" i="4"/>
  <c r="AT247" i="4"/>
  <c r="AS247" i="4"/>
  <c r="AR247" i="4"/>
  <c r="AU246" i="4"/>
  <c r="AT246" i="4"/>
  <c r="AS246" i="4"/>
  <c r="AR246" i="4"/>
  <c r="AU245" i="4"/>
  <c r="AT245" i="4"/>
  <c r="AS245" i="4"/>
  <c r="AR245" i="4"/>
  <c r="AT244" i="4"/>
  <c r="AS244" i="4"/>
  <c r="AR244" i="4"/>
  <c r="AT243" i="4"/>
  <c r="AS243" i="4"/>
  <c r="AR243" i="4"/>
  <c r="AU242" i="4"/>
  <c r="AT242" i="4"/>
  <c r="AS242" i="4"/>
  <c r="AR242" i="4"/>
  <c r="AU241" i="4"/>
  <c r="AT241" i="4"/>
  <c r="AS241" i="4"/>
  <c r="AR241" i="4"/>
  <c r="AU240" i="4"/>
  <c r="AT240" i="4"/>
  <c r="AS240" i="4"/>
  <c r="AR240" i="4"/>
  <c r="AU239" i="4"/>
  <c r="AT239" i="4"/>
  <c r="AS239" i="4"/>
  <c r="AR239" i="4"/>
  <c r="AU238" i="4"/>
  <c r="AT238" i="4"/>
  <c r="AS238" i="4"/>
  <c r="AR238" i="4"/>
  <c r="AU237" i="4"/>
  <c r="AT237" i="4"/>
  <c r="AS237" i="4"/>
  <c r="AR237" i="4"/>
  <c r="AU236" i="4"/>
  <c r="AT236" i="4"/>
  <c r="AR236" i="4"/>
  <c r="AU235" i="4"/>
  <c r="AT235" i="4"/>
  <c r="AR235" i="4"/>
  <c r="AU234" i="4"/>
  <c r="AT234" i="4"/>
  <c r="AR234" i="4"/>
  <c r="AU233" i="4"/>
  <c r="AT233" i="4"/>
  <c r="AS233" i="4"/>
  <c r="AR233" i="4"/>
  <c r="AT232" i="4"/>
  <c r="AS232" i="4"/>
  <c r="AR232" i="4"/>
  <c r="AT231" i="4"/>
  <c r="AS231" i="4"/>
  <c r="AR231" i="4"/>
  <c r="AU230" i="4"/>
  <c r="AT230" i="4"/>
  <c r="AS230" i="4"/>
  <c r="AR230" i="4"/>
  <c r="AU229" i="4"/>
  <c r="AT229" i="4"/>
  <c r="AS229" i="4"/>
  <c r="AR229" i="4"/>
  <c r="AU228" i="4"/>
  <c r="AT228" i="4"/>
  <c r="AS228" i="4"/>
  <c r="AR228" i="4"/>
  <c r="AU227" i="4"/>
  <c r="AT227" i="4"/>
  <c r="AR227" i="4"/>
  <c r="AU226" i="4"/>
  <c r="AT226" i="4"/>
  <c r="AR226" i="4"/>
  <c r="AU225" i="4"/>
  <c r="AT225" i="4"/>
  <c r="AS225" i="4"/>
  <c r="AR225" i="4"/>
  <c r="AU224" i="4"/>
  <c r="AT224" i="4"/>
  <c r="AR224" i="4"/>
  <c r="AU223" i="4"/>
  <c r="AT223" i="4"/>
  <c r="AR223" i="4"/>
  <c r="AU222" i="4"/>
  <c r="AT222" i="4"/>
  <c r="AS222" i="4"/>
  <c r="AR222" i="4"/>
  <c r="AU221" i="4"/>
  <c r="AT221" i="4"/>
  <c r="AS221" i="4"/>
  <c r="AR221" i="4"/>
  <c r="AU220" i="4"/>
  <c r="AT220" i="4"/>
  <c r="AS220" i="4"/>
  <c r="AR220" i="4"/>
  <c r="AS219" i="4"/>
  <c r="AR219" i="4"/>
  <c r="AU218" i="4"/>
  <c r="AT218" i="4"/>
  <c r="AS218" i="4"/>
  <c r="AR218" i="4"/>
  <c r="AU217" i="4"/>
  <c r="AT217" i="4"/>
  <c r="AS217" i="4"/>
  <c r="AR217" i="4"/>
  <c r="AU216" i="4"/>
  <c r="AT216" i="4"/>
  <c r="AS216" i="4"/>
  <c r="AR216" i="4"/>
  <c r="AU215" i="4"/>
  <c r="AT215" i="4"/>
  <c r="AS215" i="4"/>
  <c r="AR215" i="4"/>
  <c r="AU214" i="4"/>
  <c r="AT214" i="4"/>
  <c r="AS214" i="4"/>
  <c r="AR214" i="4"/>
  <c r="AU213" i="4"/>
  <c r="AT213" i="4"/>
  <c r="AS213" i="4"/>
  <c r="AR213" i="4"/>
  <c r="AU212" i="4"/>
  <c r="AT212" i="4"/>
  <c r="AS212" i="4"/>
  <c r="AR212" i="4"/>
  <c r="AU211" i="4"/>
  <c r="AT211" i="4"/>
  <c r="AS211" i="4"/>
  <c r="AR211" i="4"/>
  <c r="AU210" i="4"/>
  <c r="AT210" i="4"/>
  <c r="AS210" i="4"/>
  <c r="AR210" i="4"/>
  <c r="AU209" i="4"/>
  <c r="AT209" i="4"/>
  <c r="AS209" i="4"/>
  <c r="AR209" i="4"/>
  <c r="AU208" i="4"/>
  <c r="AT208" i="4"/>
  <c r="AS208" i="4"/>
  <c r="AR208" i="4"/>
  <c r="AU207" i="4"/>
  <c r="AT207" i="4"/>
  <c r="AS207" i="4"/>
  <c r="AR207" i="4"/>
  <c r="AU206" i="4"/>
  <c r="AT206" i="4"/>
  <c r="AR206" i="4"/>
  <c r="AU205" i="4"/>
  <c r="AT205" i="4"/>
  <c r="AS205" i="4"/>
  <c r="AR205" i="4"/>
  <c r="AU204" i="4"/>
  <c r="AT204" i="4"/>
  <c r="AR204" i="4"/>
  <c r="AU203" i="4"/>
  <c r="AT203" i="4"/>
  <c r="AS203" i="4"/>
  <c r="AR203" i="4"/>
  <c r="AU202" i="4"/>
  <c r="AT202" i="4"/>
  <c r="AR202" i="4"/>
  <c r="AT201" i="4"/>
  <c r="AS201" i="4"/>
  <c r="AR201" i="4"/>
  <c r="AU200" i="4"/>
  <c r="AT200" i="4"/>
  <c r="AR200" i="4"/>
  <c r="AU199" i="4"/>
  <c r="AT199" i="4"/>
  <c r="AS199" i="4"/>
  <c r="AR199" i="4"/>
  <c r="AT198" i="4"/>
  <c r="AS198" i="4"/>
  <c r="AR198" i="4"/>
  <c r="AU197" i="4"/>
  <c r="AT197" i="4"/>
  <c r="AR197" i="4"/>
  <c r="AU196" i="4"/>
  <c r="AT196" i="4"/>
  <c r="AS196" i="4"/>
  <c r="AR196" i="4"/>
  <c r="AU195" i="4"/>
  <c r="AT195" i="4"/>
  <c r="AR195" i="4"/>
  <c r="AU194" i="4"/>
  <c r="AT194" i="4"/>
  <c r="AR194" i="4"/>
  <c r="AU193" i="4"/>
  <c r="AT193" i="4"/>
  <c r="AS193" i="4"/>
  <c r="AR193" i="4"/>
  <c r="AU192" i="4"/>
  <c r="AT192" i="4"/>
  <c r="AR192" i="4"/>
  <c r="AU191" i="4"/>
  <c r="AT191" i="4"/>
  <c r="AR191" i="4"/>
  <c r="AU190" i="4"/>
  <c r="AT190" i="4"/>
  <c r="AS190" i="4"/>
  <c r="AR190" i="4"/>
  <c r="AU189" i="4"/>
  <c r="AT189" i="4"/>
  <c r="AR189" i="4"/>
  <c r="AU188" i="4"/>
  <c r="AT188" i="4"/>
  <c r="AR188" i="4"/>
  <c r="AU187" i="4"/>
  <c r="AT187" i="4"/>
  <c r="AS187" i="4"/>
  <c r="AR187" i="4"/>
  <c r="AU186" i="4"/>
  <c r="AT186" i="4"/>
  <c r="AS186" i="4"/>
  <c r="AR186" i="4"/>
  <c r="AU185" i="4"/>
  <c r="AT185" i="4"/>
  <c r="AS185" i="4"/>
  <c r="AR185" i="4"/>
  <c r="AU184" i="4"/>
  <c r="AT184" i="4"/>
  <c r="AS184" i="4"/>
  <c r="AR184" i="4"/>
  <c r="AU183" i="4"/>
  <c r="AT183" i="4"/>
  <c r="AS183" i="4"/>
  <c r="AR183" i="4"/>
  <c r="AT182" i="4"/>
  <c r="AS182" i="4"/>
  <c r="AR182" i="4"/>
  <c r="AU181" i="4"/>
  <c r="AT181" i="4"/>
  <c r="AS181" i="4"/>
  <c r="AR181" i="4"/>
  <c r="AU180" i="4"/>
  <c r="AT180" i="4"/>
  <c r="AS180" i="4"/>
  <c r="AR180" i="4"/>
  <c r="AT179" i="4"/>
  <c r="AS179" i="4"/>
  <c r="AR179" i="4"/>
  <c r="AU178" i="4"/>
  <c r="AT178" i="4"/>
  <c r="AS178" i="4"/>
  <c r="AR178" i="4"/>
  <c r="AU177" i="4"/>
  <c r="AT177" i="4"/>
  <c r="AS177" i="4"/>
  <c r="AR177" i="4"/>
  <c r="AT176" i="4"/>
  <c r="AS176" i="4"/>
  <c r="AR176" i="4"/>
  <c r="AU175" i="4"/>
  <c r="AT175" i="4"/>
  <c r="AS175" i="4"/>
  <c r="AR175" i="4"/>
  <c r="AU174" i="4"/>
  <c r="AT174" i="4"/>
  <c r="AS174" i="4"/>
  <c r="AR174" i="4"/>
  <c r="AU173" i="4"/>
  <c r="AT173" i="4"/>
  <c r="AS173" i="4"/>
  <c r="AR173" i="4"/>
  <c r="AU172" i="4"/>
  <c r="AT172" i="4"/>
  <c r="AS172" i="4"/>
  <c r="AR172" i="4"/>
  <c r="AU171" i="4"/>
  <c r="AT171" i="4"/>
  <c r="AS171" i="4"/>
  <c r="AR171" i="4"/>
  <c r="AU170" i="4"/>
  <c r="AT170" i="4"/>
  <c r="AS170" i="4"/>
  <c r="AR170" i="4"/>
  <c r="AU169" i="4"/>
  <c r="AT169" i="4"/>
  <c r="AS169" i="4"/>
  <c r="AR169" i="4"/>
  <c r="AU168" i="4"/>
  <c r="AT168" i="4"/>
  <c r="AS168" i="4"/>
  <c r="AR168" i="4"/>
  <c r="AU167" i="4"/>
  <c r="AT167" i="4"/>
  <c r="AS167" i="4"/>
  <c r="AR167" i="4"/>
  <c r="AU166" i="4"/>
  <c r="AT166" i="4"/>
  <c r="AR166" i="4"/>
  <c r="AU165" i="4"/>
  <c r="AT165" i="4"/>
  <c r="AR165" i="4"/>
  <c r="AU164" i="4"/>
  <c r="AT164" i="4"/>
  <c r="AS164" i="4"/>
  <c r="AR164" i="4"/>
  <c r="AT163" i="4"/>
  <c r="AS163" i="4"/>
  <c r="AR163" i="4"/>
  <c r="AU162" i="4"/>
  <c r="AT162" i="4"/>
  <c r="AS162" i="4"/>
  <c r="AU161" i="4"/>
  <c r="AT161" i="4"/>
  <c r="AS161" i="4"/>
  <c r="AR161" i="4"/>
  <c r="AU160" i="4"/>
  <c r="AT160" i="4"/>
  <c r="AS160" i="4"/>
  <c r="AR160" i="4"/>
  <c r="AU159" i="4"/>
  <c r="AT159" i="4"/>
  <c r="AS159" i="4"/>
  <c r="AR159" i="4"/>
  <c r="AU158" i="4"/>
  <c r="AT158" i="4"/>
  <c r="AS158" i="4"/>
  <c r="AR158" i="4"/>
  <c r="AT157" i="4"/>
  <c r="AS157" i="4"/>
  <c r="AR157" i="4"/>
  <c r="AU156" i="4"/>
  <c r="AT156" i="4"/>
  <c r="AS156" i="4"/>
  <c r="AR156" i="4"/>
  <c r="AU155" i="4"/>
  <c r="AT155" i="4"/>
  <c r="AS155" i="4"/>
  <c r="AR155" i="4"/>
  <c r="AU154" i="4"/>
  <c r="AT154" i="4"/>
  <c r="AS154" i="4"/>
  <c r="AR154" i="4"/>
  <c r="AT153" i="4"/>
  <c r="AS153" i="4"/>
  <c r="AR153" i="4"/>
  <c r="AU152" i="4"/>
  <c r="AT152" i="4"/>
  <c r="AS152" i="4"/>
  <c r="AR152" i="4"/>
  <c r="AT151" i="4"/>
  <c r="AS151" i="4"/>
  <c r="AR151" i="4"/>
  <c r="AU150" i="4"/>
  <c r="AT150" i="4"/>
  <c r="AS150" i="4"/>
  <c r="AR150" i="4"/>
  <c r="AU149" i="4"/>
  <c r="AT149" i="4"/>
  <c r="AS149" i="4"/>
  <c r="AR149" i="4"/>
  <c r="AT148" i="4"/>
  <c r="AS148" i="4"/>
  <c r="AR148" i="4"/>
  <c r="AU147" i="4"/>
  <c r="AT147" i="4"/>
  <c r="AS147" i="4"/>
  <c r="AR147" i="4"/>
  <c r="AU146" i="4"/>
  <c r="AT146" i="4"/>
  <c r="AS146" i="4"/>
  <c r="AR146" i="4"/>
  <c r="AT145" i="4"/>
  <c r="AS145" i="4"/>
  <c r="AR145" i="4"/>
  <c r="AU144" i="4"/>
  <c r="AT144" i="4"/>
  <c r="AS144" i="4"/>
  <c r="AR144" i="4"/>
  <c r="AU143" i="4"/>
  <c r="AT143" i="4"/>
  <c r="AS143" i="4"/>
  <c r="AR143" i="4"/>
  <c r="AU142" i="4"/>
  <c r="AT142" i="4"/>
  <c r="AS142" i="4"/>
  <c r="AR142" i="4"/>
  <c r="AU141" i="4"/>
  <c r="AT141" i="4"/>
  <c r="AS141" i="4"/>
  <c r="AR141" i="4"/>
  <c r="AU140" i="4"/>
  <c r="AT140" i="4"/>
  <c r="AS140" i="4"/>
  <c r="AR140" i="4"/>
  <c r="AU139" i="4"/>
  <c r="AT139" i="4"/>
  <c r="AS139" i="4"/>
  <c r="AR139" i="4"/>
  <c r="AU138" i="4"/>
  <c r="AT138" i="4"/>
  <c r="AS138" i="4"/>
  <c r="AR138" i="4"/>
  <c r="AU137" i="4"/>
  <c r="AT137" i="4"/>
  <c r="AS137" i="4"/>
  <c r="AR137" i="4"/>
  <c r="AU136" i="4"/>
  <c r="AT136" i="4"/>
  <c r="AS136" i="4"/>
  <c r="AR136" i="4"/>
  <c r="AU135" i="4"/>
  <c r="AT135" i="4"/>
  <c r="AS135" i="4"/>
  <c r="AR135" i="4"/>
  <c r="AT134" i="4"/>
  <c r="AS134" i="4"/>
  <c r="AR134" i="4"/>
  <c r="AU133" i="4"/>
  <c r="AT133" i="4"/>
  <c r="AS133" i="4"/>
  <c r="AR133" i="4"/>
  <c r="AU132" i="4"/>
  <c r="AT132" i="4"/>
  <c r="AS132" i="4"/>
  <c r="AR132" i="4"/>
  <c r="AU131" i="4"/>
  <c r="AT131" i="4"/>
  <c r="AR131" i="4"/>
  <c r="AU130" i="4"/>
  <c r="AT130" i="4"/>
  <c r="AS130" i="4"/>
  <c r="AR130" i="4"/>
  <c r="AT129" i="4"/>
  <c r="AR129" i="4"/>
  <c r="AT128" i="4"/>
  <c r="AR128" i="4"/>
  <c r="AU127" i="4"/>
  <c r="AT127" i="4"/>
  <c r="AS127" i="4"/>
  <c r="AR127" i="4"/>
  <c r="AT126" i="4"/>
  <c r="AS126" i="4"/>
  <c r="AR126" i="4"/>
  <c r="AT125" i="4"/>
  <c r="AR125" i="4"/>
  <c r="AU124" i="4"/>
  <c r="AT124" i="4"/>
  <c r="AS124" i="4"/>
  <c r="AR124" i="4"/>
  <c r="AT123" i="4"/>
  <c r="AS123" i="4"/>
  <c r="AR123" i="4"/>
  <c r="AT122" i="4"/>
  <c r="AR122" i="4"/>
  <c r="AU121" i="4"/>
  <c r="AT121" i="4"/>
  <c r="AS121" i="4"/>
  <c r="AR121" i="4"/>
  <c r="AU120" i="4"/>
  <c r="AT120" i="4"/>
  <c r="AS120" i="4"/>
  <c r="AR120" i="4"/>
  <c r="AT119" i="4"/>
  <c r="AR119" i="4"/>
  <c r="AU118" i="4"/>
  <c r="AT118" i="4"/>
  <c r="AS118" i="4"/>
  <c r="AR118" i="4"/>
  <c r="AU117" i="4"/>
  <c r="AT117" i="4"/>
  <c r="AR117" i="4"/>
  <c r="AU116" i="4"/>
  <c r="AT116" i="4"/>
  <c r="AR116" i="4"/>
  <c r="AU115" i="4"/>
  <c r="AT115" i="4"/>
  <c r="AS115" i="4"/>
  <c r="AR115" i="4"/>
  <c r="AT114" i="4"/>
  <c r="AR114" i="4"/>
  <c r="AU113" i="4"/>
  <c r="AT113" i="4"/>
  <c r="AS113" i="4"/>
  <c r="AR113" i="4"/>
  <c r="AU112" i="4"/>
  <c r="AT112" i="4"/>
  <c r="AS112" i="4"/>
  <c r="AR112" i="4"/>
  <c r="AU111" i="4"/>
  <c r="AT111" i="4"/>
  <c r="AS111" i="4"/>
  <c r="AR111" i="4"/>
  <c r="AU110" i="4"/>
  <c r="AT110" i="4"/>
  <c r="AS110" i="4"/>
  <c r="AR110" i="4"/>
  <c r="AU109" i="4"/>
  <c r="AT109" i="4"/>
  <c r="AS109" i="4"/>
  <c r="AR109" i="4"/>
  <c r="AU108" i="4"/>
  <c r="AT108" i="4"/>
  <c r="AS108" i="4"/>
  <c r="AR108" i="4"/>
  <c r="AT107" i="4"/>
  <c r="AS107" i="4"/>
  <c r="AR107" i="4"/>
  <c r="AU106" i="4"/>
  <c r="AT106" i="4"/>
  <c r="AS106" i="4"/>
  <c r="AR106" i="4"/>
  <c r="AU105" i="4"/>
  <c r="AT105" i="4"/>
  <c r="AR105" i="4"/>
  <c r="AT104" i="4"/>
  <c r="AR104" i="4"/>
  <c r="AU103" i="4"/>
  <c r="AT103" i="4"/>
  <c r="AS103" i="4"/>
  <c r="AR103" i="4"/>
  <c r="AU102" i="4"/>
  <c r="AT102" i="4"/>
  <c r="AS102" i="4"/>
  <c r="AR102" i="4"/>
  <c r="AU101" i="4"/>
  <c r="AT101" i="4"/>
  <c r="AR101" i="4"/>
  <c r="AU100" i="4"/>
  <c r="AT100" i="4"/>
  <c r="AS100" i="4"/>
  <c r="AR100" i="4"/>
  <c r="AU99" i="4"/>
  <c r="AT99" i="4"/>
  <c r="AR99" i="4"/>
  <c r="AU98" i="4"/>
  <c r="AT98" i="4"/>
  <c r="AR98" i="4"/>
  <c r="AU97" i="4"/>
  <c r="AT97" i="4"/>
  <c r="AS97" i="4"/>
  <c r="AR97" i="4"/>
  <c r="AU96" i="4"/>
  <c r="AT96" i="4"/>
  <c r="AS96" i="4"/>
  <c r="AR96" i="4"/>
  <c r="AU95" i="4"/>
  <c r="AT95" i="4"/>
  <c r="AR95" i="4"/>
  <c r="AU94" i="4"/>
  <c r="AT94" i="4"/>
  <c r="AS94" i="4"/>
  <c r="AR94" i="4"/>
  <c r="AU93" i="4"/>
  <c r="AT93" i="4"/>
  <c r="AS93" i="4"/>
  <c r="AR93" i="4"/>
  <c r="AU92" i="4"/>
  <c r="AT92" i="4"/>
  <c r="AS92" i="4"/>
  <c r="AR92" i="4"/>
  <c r="AS91" i="4"/>
  <c r="AR91" i="4"/>
  <c r="AU90" i="4"/>
  <c r="AT90" i="4"/>
  <c r="AS90" i="4"/>
  <c r="AR90" i="4"/>
  <c r="AT89" i="4"/>
  <c r="AS89" i="4"/>
  <c r="AR89" i="4"/>
  <c r="AU88" i="4"/>
  <c r="AT88" i="4"/>
  <c r="AS88" i="4"/>
  <c r="AR88" i="4"/>
  <c r="AU87" i="4"/>
  <c r="AT87" i="4"/>
  <c r="AS87" i="4"/>
  <c r="AR87" i="4"/>
  <c r="AU86" i="4"/>
  <c r="AT86" i="4"/>
  <c r="AS86" i="4"/>
  <c r="AR86" i="4"/>
  <c r="AU85" i="4"/>
  <c r="AT85" i="4"/>
  <c r="AS85" i="4"/>
  <c r="AR85" i="4"/>
  <c r="AU84" i="4"/>
  <c r="AT84" i="4"/>
  <c r="AS84" i="4"/>
  <c r="AR84" i="4"/>
  <c r="AU83" i="4"/>
  <c r="AT83" i="4"/>
  <c r="AS83" i="4"/>
  <c r="AR83" i="4"/>
  <c r="AU82" i="4"/>
  <c r="AT82" i="4"/>
  <c r="AS82" i="4"/>
  <c r="AR82" i="4"/>
  <c r="AU81" i="4"/>
  <c r="AT81" i="4"/>
  <c r="AS81" i="4"/>
  <c r="AR81" i="4"/>
  <c r="AU80" i="4"/>
  <c r="AT80" i="4"/>
  <c r="AS80" i="4"/>
  <c r="AR80" i="4"/>
  <c r="AU79" i="4"/>
  <c r="AT79" i="4"/>
  <c r="AS79" i="4"/>
  <c r="AR79" i="4"/>
  <c r="AU78" i="4"/>
  <c r="AT78" i="4"/>
  <c r="AS78" i="4"/>
  <c r="AR78" i="4"/>
  <c r="AU77" i="4"/>
  <c r="AT77" i="4"/>
  <c r="AS77" i="4"/>
  <c r="AR77" i="4"/>
  <c r="AU76" i="4"/>
  <c r="AT76" i="4"/>
  <c r="AS76" i="4"/>
  <c r="AR76" i="4"/>
  <c r="AU75" i="4"/>
  <c r="AT75" i="4"/>
  <c r="AS75" i="4"/>
  <c r="AR75" i="4"/>
  <c r="AU74" i="4"/>
  <c r="AT74" i="4"/>
  <c r="AS74" i="4"/>
  <c r="AR74" i="4"/>
  <c r="AS73" i="4"/>
  <c r="AR73" i="4"/>
  <c r="AU72" i="4"/>
  <c r="AT72" i="4"/>
  <c r="AS72" i="4"/>
  <c r="AR72" i="4"/>
  <c r="AT71" i="4"/>
  <c r="AS71" i="4"/>
  <c r="AR71" i="4"/>
  <c r="AU70" i="4"/>
  <c r="AT70" i="4"/>
  <c r="AS70" i="4"/>
  <c r="AR70" i="4"/>
  <c r="AU69" i="4"/>
  <c r="AT69" i="4"/>
  <c r="AS69" i="4"/>
  <c r="AR69" i="4"/>
  <c r="AU68" i="4"/>
  <c r="AT68" i="4"/>
  <c r="AS68" i="4"/>
  <c r="AR68" i="4"/>
  <c r="AU67" i="4"/>
  <c r="AT67" i="4"/>
  <c r="AS67" i="4"/>
  <c r="AR67" i="4"/>
  <c r="AT66" i="4"/>
  <c r="AS66" i="4"/>
  <c r="AR66" i="4"/>
  <c r="AU65" i="4"/>
  <c r="AT65" i="4"/>
  <c r="AR65" i="4"/>
  <c r="AT64" i="4"/>
  <c r="AS64" i="4"/>
  <c r="AR64" i="4"/>
  <c r="AU63" i="4"/>
  <c r="AT63" i="4"/>
  <c r="AS63" i="4"/>
  <c r="AR63" i="4"/>
  <c r="AU62" i="4"/>
  <c r="AT62" i="4"/>
  <c r="AS62" i="4"/>
  <c r="AR62" i="4"/>
  <c r="AU61" i="4"/>
  <c r="AT61" i="4"/>
  <c r="AS61" i="4"/>
  <c r="AR61" i="4"/>
  <c r="AT60" i="4"/>
  <c r="AS60" i="4"/>
  <c r="AR60" i="4"/>
  <c r="AT59" i="4"/>
  <c r="AR59" i="4"/>
  <c r="AU58" i="4"/>
  <c r="AT58" i="4"/>
  <c r="AS58" i="4"/>
  <c r="AR58" i="4"/>
  <c r="AU57" i="4"/>
  <c r="AT57" i="4"/>
  <c r="AS57" i="4"/>
  <c r="AR57" i="4"/>
  <c r="AU56" i="4"/>
  <c r="AT56" i="4"/>
  <c r="AS56" i="4"/>
  <c r="AR56" i="4"/>
  <c r="AU55" i="4"/>
  <c r="AT55" i="4"/>
  <c r="AS55" i="4"/>
  <c r="AR55" i="4"/>
  <c r="AT54" i="4"/>
  <c r="AS54" i="4"/>
  <c r="AR54" i="4"/>
  <c r="AT53" i="4"/>
  <c r="AS53" i="4"/>
  <c r="AR53" i="4"/>
  <c r="AU52" i="4"/>
  <c r="AT52" i="4"/>
  <c r="AS52" i="4"/>
  <c r="AR52" i="4"/>
  <c r="AU51" i="4"/>
  <c r="AT51" i="4"/>
  <c r="AR51" i="4"/>
  <c r="AU50" i="4"/>
  <c r="AT50" i="4"/>
  <c r="AS50" i="4"/>
  <c r="AR50" i="4"/>
  <c r="AU49" i="4"/>
  <c r="AT49" i="4"/>
  <c r="AS49" i="4"/>
  <c r="AR49" i="4"/>
  <c r="AU48" i="4"/>
  <c r="AT48" i="4"/>
  <c r="AR48" i="4"/>
  <c r="AT47" i="4"/>
  <c r="AS47" i="4"/>
  <c r="AR47" i="4"/>
  <c r="AU46" i="4"/>
  <c r="AT46" i="4"/>
  <c r="AS46" i="4"/>
  <c r="AR46" i="4"/>
  <c r="AU45" i="4"/>
  <c r="AT45" i="4"/>
  <c r="AS45" i="4"/>
  <c r="AR45" i="4"/>
  <c r="AT44" i="4"/>
  <c r="AS44" i="4"/>
  <c r="AR44" i="4"/>
  <c r="AU43" i="4"/>
  <c r="AT43" i="4"/>
  <c r="AS43" i="4"/>
  <c r="AR43" i="4"/>
  <c r="AU42" i="4"/>
  <c r="AT42" i="4"/>
  <c r="AR42" i="4"/>
  <c r="AU41" i="4"/>
  <c r="AT41" i="4"/>
  <c r="AS41" i="4"/>
  <c r="AR41" i="4"/>
  <c r="AU40" i="4"/>
  <c r="AT40" i="4"/>
  <c r="AS40" i="4"/>
  <c r="AR40" i="4"/>
  <c r="AT39" i="4"/>
  <c r="AS39" i="4"/>
  <c r="AR39" i="4"/>
  <c r="AU38" i="4"/>
  <c r="AT38" i="4"/>
  <c r="AS38" i="4"/>
  <c r="AR38" i="4"/>
  <c r="AU37" i="4"/>
  <c r="AT37" i="4"/>
  <c r="AS37" i="4"/>
  <c r="AR37" i="4"/>
  <c r="AU36" i="4"/>
  <c r="AT36" i="4"/>
  <c r="AS36" i="4"/>
  <c r="AR36" i="4"/>
  <c r="AU35" i="4"/>
  <c r="AT35" i="4"/>
  <c r="AS35" i="4"/>
  <c r="AR35" i="4"/>
  <c r="AU34" i="4"/>
  <c r="AT34" i="4"/>
  <c r="AS34" i="4"/>
  <c r="AR34" i="4"/>
  <c r="AT33" i="4"/>
  <c r="AS33" i="4"/>
  <c r="AR33" i="4"/>
  <c r="AU32" i="4"/>
  <c r="AT32" i="4"/>
  <c r="AS32" i="4"/>
  <c r="AR32" i="4"/>
  <c r="AU31" i="4"/>
  <c r="AT31" i="4"/>
  <c r="AS31" i="4"/>
  <c r="AR31" i="4"/>
  <c r="AU30" i="4"/>
  <c r="AT30" i="4"/>
  <c r="AS30" i="4"/>
  <c r="AR30" i="4"/>
  <c r="AT29" i="4"/>
  <c r="AS29" i="4"/>
  <c r="AR29" i="4"/>
  <c r="AT28" i="4"/>
  <c r="AS28" i="4"/>
  <c r="AR28" i="4"/>
  <c r="AU27" i="4"/>
  <c r="AT27" i="4"/>
  <c r="AS27" i="4"/>
  <c r="AR27" i="4"/>
  <c r="AT26" i="4"/>
  <c r="AS26" i="4"/>
  <c r="AR26" i="4"/>
  <c r="AT25" i="4"/>
  <c r="AS25" i="4"/>
  <c r="AR25" i="4"/>
  <c r="AT24" i="4"/>
  <c r="AS24" i="4"/>
  <c r="AR24" i="4"/>
  <c r="AT23" i="4"/>
  <c r="AS23" i="4"/>
  <c r="AR23" i="4"/>
  <c r="AT22" i="4"/>
  <c r="AS22" i="4"/>
  <c r="AR22" i="4"/>
  <c r="AT21" i="4"/>
  <c r="AS21" i="4"/>
  <c r="AR21" i="4"/>
  <c r="AT20" i="4"/>
  <c r="AS20" i="4"/>
  <c r="AR20" i="4"/>
  <c r="AT19" i="4"/>
  <c r="AS19" i="4"/>
  <c r="AR19" i="4"/>
  <c r="AU18" i="4"/>
  <c r="AT18" i="4"/>
  <c r="AS18" i="4"/>
  <c r="AR18" i="4"/>
  <c r="AT17" i="4"/>
  <c r="AS17" i="4"/>
  <c r="AR17" i="4"/>
  <c r="AU16" i="4"/>
  <c r="AT16" i="4"/>
  <c r="AS16" i="4"/>
  <c r="AR16" i="4"/>
  <c r="AU15" i="4"/>
  <c r="AT15" i="4"/>
  <c r="AS15" i="4"/>
  <c r="AR15" i="4"/>
  <c r="AT14" i="4"/>
  <c r="AS14" i="4"/>
  <c r="AR14" i="4"/>
  <c r="AU13" i="4"/>
  <c r="AT13" i="4"/>
  <c r="AS13" i="4"/>
  <c r="AR13" i="4"/>
  <c r="AU12" i="4"/>
  <c r="AT12" i="4"/>
  <c r="AS12" i="4"/>
  <c r="AR12" i="4"/>
  <c r="AU11" i="4"/>
  <c r="AT11" i="4"/>
  <c r="AS11" i="4"/>
  <c r="AR11" i="4"/>
  <c r="AT10" i="4"/>
  <c r="AS10" i="4"/>
  <c r="AR10" i="4"/>
  <c r="AU9" i="4"/>
  <c r="AT9" i="4"/>
  <c r="AS9" i="4"/>
  <c r="AR9" i="4"/>
  <c r="AY468" i="4"/>
  <c r="AX468" i="4"/>
  <c r="AW468" i="4"/>
  <c r="AY412" i="4"/>
  <c r="AX412" i="4"/>
  <c r="AW412" i="4"/>
  <c r="AY69" i="4"/>
  <c r="AX69" i="4"/>
  <c r="AW69" i="4"/>
  <c r="AY68" i="4"/>
  <c r="BD68" i="4" s="1"/>
  <c r="AX68" i="4"/>
  <c r="AW68" i="4"/>
  <c r="AY67" i="4"/>
  <c r="AX67" i="4"/>
  <c r="AW67" i="4"/>
  <c r="AY66" i="4"/>
  <c r="AX66" i="4"/>
  <c r="AW66" i="4"/>
  <c r="AY65" i="4"/>
  <c r="AX65" i="4"/>
  <c r="AW65" i="4"/>
  <c r="AY64" i="4"/>
  <c r="AX64" i="4"/>
  <c r="AW64" i="4"/>
  <c r="AY63" i="4"/>
  <c r="AX63" i="4"/>
  <c r="AW63" i="4"/>
  <c r="AY62" i="4"/>
  <c r="AX62" i="4"/>
  <c r="AW62" i="4"/>
  <c r="AY61" i="4"/>
  <c r="AX61" i="4"/>
  <c r="AW61" i="4"/>
  <c r="AY60" i="4"/>
  <c r="BD60" i="4" s="1"/>
  <c r="AX60" i="4"/>
  <c r="AW60" i="4"/>
  <c r="AY59" i="4"/>
  <c r="AX59" i="4"/>
  <c r="AW59" i="4"/>
  <c r="AY58" i="4"/>
  <c r="AX58" i="4"/>
  <c r="AW58" i="4"/>
  <c r="AY57" i="4"/>
  <c r="AX57" i="4"/>
  <c r="AW57" i="4"/>
  <c r="AY56" i="4"/>
  <c r="AX56" i="4"/>
  <c r="AW56" i="4"/>
  <c r="AY55" i="4"/>
  <c r="AX55" i="4"/>
  <c r="AW55" i="4"/>
  <c r="AY54" i="4"/>
  <c r="AX54" i="4"/>
  <c r="AW54" i="4"/>
  <c r="AY53" i="4"/>
  <c r="AX53" i="4"/>
  <c r="AW53" i="4"/>
  <c r="AY52" i="4"/>
  <c r="BD52" i="4" s="1"/>
  <c r="AX52" i="4"/>
  <c r="AW52" i="4"/>
  <c r="AY51" i="4"/>
  <c r="AX51" i="4"/>
  <c r="AW51" i="4"/>
  <c r="AY50" i="4"/>
  <c r="AX50" i="4"/>
  <c r="AW50" i="4"/>
  <c r="AY49" i="4"/>
  <c r="AX49" i="4"/>
  <c r="AW49" i="4"/>
  <c r="AY48" i="4"/>
  <c r="AX48" i="4"/>
  <c r="AW48" i="4"/>
  <c r="AY47" i="4"/>
  <c r="AX47" i="4"/>
  <c r="AW47" i="4"/>
  <c r="AY46" i="4"/>
  <c r="AX46" i="4"/>
  <c r="AW46" i="4"/>
  <c r="AY45" i="4"/>
  <c r="AX45" i="4"/>
  <c r="AW45" i="4"/>
  <c r="AY44" i="4"/>
  <c r="AX44" i="4"/>
  <c r="AW44" i="4"/>
  <c r="AY43" i="4"/>
  <c r="AX43" i="4"/>
  <c r="AW43" i="4"/>
  <c r="AY42" i="4"/>
  <c r="AX42" i="4"/>
  <c r="AW42" i="4"/>
  <c r="AY41" i="4"/>
  <c r="AX41" i="4"/>
  <c r="AW41" i="4"/>
  <c r="AY40" i="4"/>
  <c r="AX40" i="4"/>
  <c r="AW40" i="4"/>
  <c r="AY39" i="4"/>
  <c r="AX39" i="4"/>
  <c r="AW39" i="4"/>
  <c r="AY38" i="4"/>
  <c r="AX38" i="4"/>
  <c r="AW38" i="4"/>
  <c r="AY37" i="4"/>
  <c r="AX37" i="4"/>
  <c r="AW37" i="4"/>
  <c r="AY36" i="4"/>
  <c r="AX36" i="4"/>
  <c r="AW36" i="4"/>
  <c r="AY35" i="4"/>
  <c r="AX35" i="4"/>
  <c r="AW35" i="4"/>
  <c r="AY34" i="4"/>
  <c r="AX34" i="4"/>
  <c r="AW34" i="4"/>
  <c r="AY33" i="4"/>
  <c r="AX33" i="4"/>
  <c r="AW33" i="4"/>
  <c r="AY32" i="4"/>
  <c r="AX32" i="4"/>
  <c r="AW32" i="4"/>
  <c r="AY31" i="4"/>
  <c r="AX31" i="4"/>
  <c r="AW31" i="4"/>
  <c r="AV495" i="4"/>
  <c r="AM495" i="4"/>
  <c r="AV494" i="4"/>
  <c r="AM494" i="4"/>
  <c r="AV493" i="4"/>
  <c r="AM493" i="4"/>
  <c r="BJ492" i="4"/>
  <c r="BI492" i="4"/>
  <c r="BH492" i="4"/>
  <c r="BG492" i="4"/>
  <c r="BF492" i="4"/>
  <c r="AZ492" i="4"/>
  <c r="AY492" i="4"/>
  <c r="AX492" i="4"/>
  <c r="AW492" i="4"/>
  <c r="AV492" i="4"/>
  <c r="AM492" i="4"/>
  <c r="BJ491" i="4"/>
  <c r="BI491" i="4"/>
  <c r="BH491" i="4"/>
  <c r="BG491" i="4"/>
  <c r="BF491" i="4"/>
  <c r="AZ491" i="4"/>
  <c r="AW491" i="4"/>
  <c r="AV491" i="4"/>
  <c r="AM491" i="4"/>
  <c r="U491" i="4"/>
  <c r="AY491" i="4" s="1"/>
  <c r="S491" i="4"/>
  <c r="AX491" i="4" s="1"/>
  <c r="BJ490" i="4"/>
  <c r="BI490" i="4"/>
  <c r="BH490" i="4"/>
  <c r="BG490" i="4"/>
  <c r="BF490" i="4"/>
  <c r="AZ490" i="4"/>
  <c r="AY490" i="4"/>
  <c r="AX490" i="4"/>
  <c r="AW490" i="4"/>
  <c r="AV490" i="4"/>
  <c r="AM490" i="4"/>
  <c r="BJ489" i="4"/>
  <c r="BI489" i="4"/>
  <c r="BH489" i="4"/>
  <c r="BG489" i="4"/>
  <c r="BF489" i="4"/>
  <c r="AZ489" i="4"/>
  <c r="AY489" i="4"/>
  <c r="AX489" i="4"/>
  <c r="AW489" i="4"/>
  <c r="AV489" i="4"/>
  <c r="AM489" i="4"/>
  <c r="BJ488" i="4"/>
  <c r="BI488" i="4"/>
  <c r="BH488" i="4"/>
  <c r="BG488" i="4"/>
  <c r="BF488" i="4"/>
  <c r="AZ488" i="4"/>
  <c r="AY488" i="4"/>
  <c r="AX488" i="4"/>
  <c r="AW488" i="4"/>
  <c r="AV488" i="4"/>
  <c r="AM488" i="4"/>
  <c r="BJ487" i="4"/>
  <c r="BI487" i="4"/>
  <c r="BH487" i="4"/>
  <c r="BG487" i="4"/>
  <c r="BF487" i="4"/>
  <c r="AZ487" i="4"/>
  <c r="AY487" i="4"/>
  <c r="AX487" i="4"/>
  <c r="AW487" i="4"/>
  <c r="AV487" i="4"/>
  <c r="AM487" i="4"/>
  <c r="BJ486" i="4"/>
  <c r="BI486" i="4"/>
  <c r="BH486" i="4"/>
  <c r="BG486" i="4"/>
  <c r="BF486" i="4"/>
  <c r="AY486" i="4"/>
  <c r="AX486" i="4"/>
  <c r="AW486" i="4"/>
  <c r="AV486" i="4"/>
  <c r="AM486" i="4"/>
  <c r="BJ485" i="4"/>
  <c r="BI485" i="4"/>
  <c r="BH485" i="4"/>
  <c r="BG485" i="4"/>
  <c r="BF485" i="4"/>
  <c r="AY485" i="4"/>
  <c r="AX485" i="4"/>
  <c r="AW485" i="4"/>
  <c r="AV485" i="4"/>
  <c r="AH485" i="4"/>
  <c r="AE485" i="4"/>
  <c r="B485" i="4"/>
  <c r="BJ484" i="4"/>
  <c r="BI484" i="4"/>
  <c r="BH484" i="4"/>
  <c r="BG484" i="4"/>
  <c r="BF484" i="4"/>
  <c r="AY484" i="4"/>
  <c r="AX484" i="4"/>
  <c r="AW484" i="4"/>
  <c r="AV484" i="4"/>
  <c r="AH484" i="4"/>
  <c r="AE484" i="4"/>
  <c r="B484" i="4"/>
  <c r="BJ483" i="4"/>
  <c r="BI483" i="4"/>
  <c r="BH483" i="4"/>
  <c r="BG483" i="4"/>
  <c r="BF483" i="4"/>
  <c r="AY483" i="4"/>
  <c r="AX483" i="4"/>
  <c r="AW483" i="4"/>
  <c r="AV483" i="4"/>
  <c r="AH483" i="4"/>
  <c r="AE483" i="4"/>
  <c r="B483" i="4"/>
  <c r="BJ482" i="4"/>
  <c r="BI482" i="4"/>
  <c r="BH482" i="4"/>
  <c r="BG482" i="4"/>
  <c r="BF482" i="4"/>
  <c r="AY482" i="4"/>
  <c r="AX482" i="4"/>
  <c r="AW482" i="4"/>
  <c r="AV482" i="4"/>
  <c r="AO482" i="4"/>
  <c r="AP482" i="4" s="1"/>
  <c r="AL482" i="4"/>
  <c r="AN482" i="4" s="1"/>
  <c r="AJ482" i="4"/>
  <c r="AK482" i="4" s="1"/>
  <c r="AH482" i="4"/>
  <c r="AE482" i="4"/>
  <c r="Z482" i="4"/>
  <c r="W482" i="4"/>
  <c r="B482" i="4"/>
  <c r="BJ481" i="4"/>
  <c r="BI481" i="4"/>
  <c r="BH481" i="4"/>
  <c r="BG481" i="4"/>
  <c r="BF481" i="4"/>
  <c r="AY481" i="4"/>
  <c r="AX481" i="4"/>
  <c r="AW481" i="4"/>
  <c r="AV481" i="4"/>
  <c r="AO481" i="4"/>
  <c r="AP481" i="4" s="1"/>
  <c r="AL481" i="4"/>
  <c r="AJ481" i="4"/>
  <c r="AK481" i="4" s="1"/>
  <c r="AH481" i="4"/>
  <c r="AE481" i="4"/>
  <c r="Z481" i="4"/>
  <c r="W481" i="4"/>
  <c r="B481" i="4"/>
  <c r="BI480" i="4"/>
  <c r="BH480" i="4"/>
  <c r="BG480" i="4"/>
  <c r="BF480" i="4"/>
  <c r="AY480" i="4"/>
  <c r="AX480" i="4"/>
  <c r="AW480" i="4"/>
  <c r="AO480" i="4"/>
  <c r="AP480" i="4" s="1"/>
  <c r="AL480" i="4"/>
  <c r="AN480" i="4" s="1"/>
  <c r="AJ480" i="4"/>
  <c r="AK480" i="4" s="1"/>
  <c r="AH480" i="4"/>
  <c r="AC480" i="4"/>
  <c r="Z480" i="4"/>
  <c r="W480" i="4"/>
  <c r="B480" i="4"/>
  <c r="BJ479" i="4"/>
  <c r="BI479" i="4"/>
  <c r="BH479" i="4"/>
  <c r="BG479" i="4"/>
  <c r="BF479" i="4"/>
  <c r="AY479" i="4"/>
  <c r="AX479" i="4"/>
  <c r="AW479" i="4"/>
  <c r="AV479" i="4"/>
  <c r="AO479" i="4"/>
  <c r="AP479" i="4" s="1"/>
  <c r="AL479" i="4"/>
  <c r="AJ479" i="4"/>
  <c r="AK479" i="4" s="1"/>
  <c r="AH479" i="4"/>
  <c r="AE479" i="4"/>
  <c r="Z479" i="4"/>
  <c r="W479" i="4"/>
  <c r="B479" i="4"/>
  <c r="BJ478" i="4"/>
  <c r="BI478" i="4"/>
  <c r="BH478" i="4"/>
  <c r="BG478" i="4"/>
  <c r="BF478" i="4"/>
  <c r="AY478" i="4"/>
  <c r="AX478" i="4"/>
  <c r="AW478" i="4"/>
  <c r="AV478" i="4"/>
  <c r="AO478" i="4"/>
  <c r="AP478" i="4" s="1"/>
  <c r="AL478" i="4"/>
  <c r="AJ478" i="4"/>
  <c r="AK478" i="4" s="1"/>
  <c r="AH478" i="4"/>
  <c r="AE478" i="4"/>
  <c r="Z478" i="4"/>
  <c r="W478" i="4"/>
  <c r="B478" i="4"/>
  <c r="BJ477" i="4"/>
  <c r="BI477" i="4"/>
  <c r="BH477" i="4"/>
  <c r="BG477" i="4"/>
  <c r="BF477" i="4"/>
  <c r="AY477" i="4"/>
  <c r="AX477" i="4"/>
  <c r="AW477" i="4"/>
  <c r="AV477" i="4"/>
  <c r="AO477" i="4"/>
  <c r="AP477" i="4" s="1"/>
  <c r="AL477" i="4"/>
  <c r="AN477" i="4" s="1"/>
  <c r="AJ477" i="4"/>
  <c r="AK477" i="4" s="1"/>
  <c r="AH477" i="4"/>
  <c r="AE477" i="4"/>
  <c r="Z477" i="4"/>
  <c r="W477" i="4"/>
  <c r="B477" i="4"/>
  <c r="BJ476" i="4"/>
  <c r="BI476" i="4"/>
  <c r="BH476" i="4"/>
  <c r="BG476" i="4"/>
  <c r="BF476" i="4"/>
  <c r="AY476" i="4"/>
  <c r="AX476" i="4"/>
  <c r="AW476" i="4"/>
  <c r="AV476" i="4"/>
  <c r="AO476" i="4"/>
  <c r="AP476" i="4" s="1"/>
  <c r="AL476" i="4"/>
  <c r="AN476" i="4" s="1"/>
  <c r="AJ476" i="4"/>
  <c r="AK476" i="4" s="1"/>
  <c r="AH476" i="4"/>
  <c r="AE476" i="4"/>
  <c r="Z476" i="4"/>
  <c r="W476" i="4"/>
  <c r="B476" i="4"/>
  <c r="BJ475" i="4"/>
  <c r="BI475" i="4"/>
  <c r="BH475" i="4"/>
  <c r="BG475" i="4"/>
  <c r="BF475" i="4"/>
  <c r="AY475" i="4"/>
  <c r="AX475" i="4"/>
  <c r="AW475" i="4"/>
  <c r="AV475" i="4"/>
  <c r="AO475" i="4"/>
  <c r="AP475" i="4" s="1"/>
  <c r="AL475" i="4"/>
  <c r="AN475" i="4" s="1"/>
  <c r="AJ475" i="4"/>
  <c r="AK475" i="4" s="1"/>
  <c r="AH475" i="4"/>
  <c r="AE475" i="4"/>
  <c r="Z475" i="4"/>
  <c r="W475" i="4"/>
  <c r="B475" i="4"/>
  <c r="BI474" i="4"/>
  <c r="BH474" i="4"/>
  <c r="BG474" i="4"/>
  <c r="BF474" i="4"/>
  <c r="AY474" i="4"/>
  <c r="AX474" i="4"/>
  <c r="AW474" i="4"/>
  <c r="AO474" i="4"/>
  <c r="AP474" i="4" s="1"/>
  <c r="AL474" i="4"/>
  <c r="AN474" i="4" s="1"/>
  <c r="AJ474" i="4"/>
  <c r="AK474" i="4" s="1"/>
  <c r="AH474" i="4"/>
  <c r="AC474" i="4"/>
  <c r="Z474" i="4"/>
  <c r="W474" i="4"/>
  <c r="B474" i="4"/>
  <c r="BJ473" i="4"/>
  <c r="BI473" i="4"/>
  <c r="BH473" i="4"/>
  <c r="BG473" i="4"/>
  <c r="BF473" i="4"/>
  <c r="AY473" i="4"/>
  <c r="AX473" i="4"/>
  <c r="AW473" i="4"/>
  <c r="AV473" i="4"/>
  <c r="AO473" i="4"/>
  <c r="AP473" i="4" s="1"/>
  <c r="AL473" i="4"/>
  <c r="AN473" i="4" s="1"/>
  <c r="AJ473" i="4"/>
  <c r="AK473" i="4" s="1"/>
  <c r="AH473" i="4"/>
  <c r="AE473" i="4"/>
  <c r="Z473" i="4"/>
  <c r="W473" i="4"/>
  <c r="B473" i="4"/>
  <c r="BJ472" i="4"/>
  <c r="BI472" i="4"/>
  <c r="BH472" i="4"/>
  <c r="BG472" i="4"/>
  <c r="BF472" i="4"/>
  <c r="AY472" i="4"/>
  <c r="AX472" i="4"/>
  <c r="AW472" i="4"/>
  <c r="AV472" i="4"/>
  <c r="AO472" i="4"/>
  <c r="AP472" i="4" s="1"/>
  <c r="AL472" i="4"/>
  <c r="AN472" i="4" s="1"/>
  <c r="AJ472" i="4"/>
  <c r="AK472" i="4" s="1"/>
  <c r="AH472" i="4"/>
  <c r="AE472" i="4"/>
  <c r="Z472" i="4"/>
  <c r="W472" i="4"/>
  <c r="B472" i="4"/>
  <c r="BJ471" i="4"/>
  <c r="BI471" i="4"/>
  <c r="BH471" i="4"/>
  <c r="BG471" i="4"/>
  <c r="BF471" i="4"/>
  <c r="AY471" i="4"/>
  <c r="AX471" i="4"/>
  <c r="AW471" i="4"/>
  <c r="AV471" i="4"/>
  <c r="AO471" i="4"/>
  <c r="AP471" i="4" s="1"/>
  <c r="AL471" i="4"/>
  <c r="AN471" i="4" s="1"/>
  <c r="AJ471" i="4"/>
  <c r="AK471" i="4" s="1"/>
  <c r="AH471" i="4"/>
  <c r="AE471" i="4"/>
  <c r="Z471" i="4"/>
  <c r="W471" i="4"/>
  <c r="B471" i="4"/>
  <c r="BJ470" i="4"/>
  <c r="BI470" i="4"/>
  <c r="BH470" i="4"/>
  <c r="BG470" i="4"/>
  <c r="BF470" i="4"/>
  <c r="AY470" i="4"/>
  <c r="AX470" i="4"/>
  <c r="AW470" i="4"/>
  <c r="AV470" i="4"/>
  <c r="AO470" i="4"/>
  <c r="AP470" i="4" s="1"/>
  <c r="AL470" i="4"/>
  <c r="AN470" i="4" s="1"/>
  <c r="AJ470" i="4"/>
  <c r="AK470" i="4" s="1"/>
  <c r="AH470" i="4"/>
  <c r="AE470" i="4"/>
  <c r="Z470" i="4"/>
  <c r="W470" i="4"/>
  <c r="B470" i="4"/>
  <c r="BJ469" i="4"/>
  <c r="BI469" i="4"/>
  <c r="BH469" i="4"/>
  <c r="BG469" i="4"/>
  <c r="BF469" i="4"/>
  <c r="AY469" i="4"/>
  <c r="AX469" i="4"/>
  <c r="AW469" i="4"/>
  <c r="AV469" i="4"/>
  <c r="AM469" i="4"/>
  <c r="B469" i="4"/>
  <c r="BJ468" i="4"/>
  <c r="BI468" i="4"/>
  <c r="BH468" i="4"/>
  <c r="BG468" i="4"/>
  <c r="BF468" i="4"/>
  <c r="AV468" i="4"/>
  <c r="AO468" i="4"/>
  <c r="AP468" i="4" s="1"/>
  <c r="AL468" i="4"/>
  <c r="AN468" i="4" s="1"/>
  <c r="AJ468" i="4"/>
  <c r="AK468" i="4" s="1"/>
  <c r="AH468" i="4"/>
  <c r="AE468" i="4"/>
  <c r="Z468" i="4"/>
  <c r="W468" i="4"/>
  <c r="B468" i="4"/>
  <c r="BJ467" i="4"/>
  <c r="BI467" i="4"/>
  <c r="BH467" i="4"/>
  <c r="BG467" i="4"/>
  <c r="BF467" i="4"/>
  <c r="AY467" i="4"/>
  <c r="AX467" i="4"/>
  <c r="AW467" i="4"/>
  <c r="AV467" i="4"/>
  <c r="AO467" i="4"/>
  <c r="AP467" i="4" s="1"/>
  <c r="AL467" i="4"/>
  <c r="AN467" i="4" s="1"/>
  <c r="AJ467" i="4"/>
  <c r="AK467" i="4" s="1"/>
  <c r="AH467" i="4"/>
  <c r="AE467" i="4"/>
  <c r="Z467" i="4"/>
  <c r="W467" i="4"/>
  <c r="B467" i="4"/>
  <c r="BJ466" i="4"/>
  <c r="BI466" i="4"/>
  <c r="BH466" i="4"/>
  <c r="BG466" i="4"/>
  <c r="BF466" i="4"/>
  <c r="AY466" i="4"/>
  <c r="AX466" i="4"/>
  <c r="AW466" i="4"/>
  <c r="AV466" i="4"/>
  <c r="AO466" i="4"/>
  <c r="AP466" i="4" s="1"/>
  <c r="AL466" i="4"/>
  <c r="AJ466" i="4"/>
  <c r="AK466" i="4" s="1"/>
  <c r="AH466" i="4"/>
  <c r="AE466" i="4"/>
  <c r="Z466" i="4"/>
  <c r="W466" i="4"/>
  <c r="B466" i="4"/>
  <c r="BI465" i="4"/>
  <c r="BH465" i="4"/>
  <c r="BG465" i="4"/>
  <c r="BF465" i="4"/>
  <c r="AY465" i="4"/>
  <c r="AX465" i="4"/>
  <c r="AW465" i="4"/>
  <c r="AO465" i="4"/>
  <c r="AP465" i="4" s="1"/>
  <c r="AL465" i="4"/>
  <c r="AN465" i="4" s="1"/>
  <c r="AJ465" i="4"/>
  <c r="AK465" i="4" s="1"/>
  <c r="AH465" i="4"/>
  <c r="AU465" i="4"/>
  <c r="Z465" i="4"/>
  <c r="W465" i="4"/>
  <c r="B465" i="4"/>
  <c r="BJ464" i="4"/>
  <c r="BI464" i="4"/>
  <c r="BH464" i="4"/>
  <c r="BG464" i="4"/>
  <c r="BF464" i="4"/>
  <c r="AY464" i="4"/>
  <c r="AX464" i="4"/>
  <c r="AW464" i="4"/>
  <c r="AV464" i="4"/>
  <c r="AO464" i="4"/>
  <c r="AP464" i="4" s="1"/>
  <c r="AL464" i="4"/>
  <c r="AN464" i="4" s="1"/>
  <c r="AJ464" i="4"/>
  <c r="AK464" i="4" s="1"/>
  <c r="AH464" i="4"/>
  <c r="AE464" i="4"/>
  <c r="Z464" i="4"/>
  <c r="W464" i="4"/>
  <c r="B464" i="4"/>
  <c r="BJ463" i="4"/>
  <c r="BI463" i="4"/>
  <c r="BH463" i="4"/>
  <c r="BG463" i="4"/>
  <c r="BF463" i="4"/>
  <c r="AY463" i="4"/>
  <c r="AX463" i="4"/>
  <c r="AW463" i="4"/>
  <c r="AV463" i="4"/>
  <c r="AO463" i="4"/>
  <c r="AP463" i="4" s="1"/>
  <c r="AL463" i="4"/>
  <c r="AN463" i="4" s="1"/>
  <c r="AJ463" i="4"/>
  <c r="AK463" i="4" s="1"/>
  <c r="AH463" i="4"/>
  <c r="AE463" i="4"/>
  <c r="Z463" i="4"/>
  <c r="W463" i="4"/>
  <c r="B463" i="4"/>
  <c r="BJ462" i="4"/>
  <c r="BI462" i="4"/>
  <c r="BH462" i="4"/>
  <c r="BG462" i="4"/>
  <c r="BF462" i="4"/>
  <c r="AY462" i="4"/>
  <c r="AX462" i="4"/>
  <c r="AW462" i="4"/>
  <c r="AV462" i="4"/>
  <c r="AO462" i="4"/>
  <c r="AP462" i="4" s="1"/>
  <c r="AL462" i="4"/>
  <c r="AN462" i="4" s="1"/>
  <c r="AJ462" i="4"/>
  <c r="AK462" i="4" s="1"/>
  <c r="AH462" i="4"/>
  <c r="AE462" i="4"/>
  <c r="Z462" i="4"/>
  <c r="W462" i="4"/>
  <c r="B462" i="4"/>
  <c r="BJ461" i="4"/>
  <c r="BI461" i="4"/>
  <c r="BH461" i="4"/>
  <c r="BG461" i="4"/>
  <c r="BF461" i="4"/>
  <c r="AY461" i="4"/>
  <c r="AX461" i="4"/>
  <c r="AW461" i="4"/>
  <c r="AV461" i="4"/>
  <c r="AO461" i="4"/>
  <c r="AP461" i="4" s="1"/>
  <c r="AL461" i="4"/>
  <c r="AN461" i="4" s="1"/>
  <c r="AJ461" i="4"/>
  <c r="AK461" i="4" s="1"/>
  <c r="AH461" i="4"/>
  <c r="AE461" i="4"/>
  <c r="Z461" i="4"/>
  <c r="W461" i="4"/>
  <c r="B461" i="4"/>
  <c r="BJ460" i="4"/>
  <c r="BI460" i="4"/>
  <c r="BH460" i="4"/>
  <c r="BG460" i="4"/>
  <c r="BF460" i="4"/>
  <c r="AY460" i="4"/>
  <c r="AX460" i="4"/>
  <c r="AW460" i="4"/>
  <c r="AV460" i="4"/>
  <c r="AO460" i="4"/>
  <c r="AP460" i="4" s="1"/>
  <c r="AL460" i="4"/>
  <c r="AJ460" i="4"/>
  <c r="AK460" i="4" s="1"/>
  <c r="AH460" i="4"/>
  <c r="AE460" i="4"/>
  <c r="Z460" i="4"/>
  <c r="W460" i="4"/>
  <c r="B460" i="4"/>
  <c r="BJ459" i="4"/>
  <c r="BI459" i="4"/>
  <c r="BH459" i="4"/>
  <c r="BG459" i="4"/>
  <c r="BF459" i="4"/>
  <c r="AY459" i="4"/>
  <c r="AX459" i="4"/>
  <c r="AW459" i="4"/>
  <c r="AV459" i="4"/>
  <c r="AO459" i="4"/>
  <c r="AP459" i="4" s="1"/>
  <c r="AL459" i="4"/>
  <c r="AN459" i="4" s="1"/>
  <c r="AJ459" i="4"/>
  <c r="AK459" i="4" s="1"/>
  <c r="AH459" i="4"/>
  <c r="AE459" i="4"/>
  <c r="Z459" i="4"/>
  <c r="W459" i="4"/>
  <c r="B459" i="4"/>
  <c r="BJ458" i="4"/>
  <c r="BI458" i="4"/>
  <c r="BH458" i="4"/>
  <c r="BG458" i="4"/>
  <c r="BF458" i="4"/>
  <c r="AY458" i="4"/>
  <c r="AX458" i="4"/>
  <c r="AW458" i="4"/>
  <c r="AV458" i="4"/>
  <c r="AO458" i="4"/>
  <c r="AP458" i="4" s="1"/>
  <c r="AL458" i="4"/>
  <c r="AN458" i="4" s="1"/>
  <c r="AJ458" i="4"/>
  <c r="AK458" i="4" s="1"/>
  <c r="AH458" i="4"/>
  <c r="AE458" i="4"/>
  <c r="Z458" i="4"/>
  <c r="W458" i="4"/>
  <c r="B458" i="4"/>
  <c r="BJ457" i="4"/>
  <c r="BI457" i="4"/>
  <c r="BH457" i="4"/>
  <c r="BG457" i="4"/>
  <c r="BF457" i="4"/>
  <c r="AY457" i="4"/>
  <c r="AX457" i="4"/>
  <c r="AW457" i="4"/>
  <c r="AV457" i="4"/>
  <c r="AO457" i="4"/>
  <c r="AP457" i="4" s="1"/>
  <c r="AL457" i="4"/>
  <c r="AN457" i="4" s="1"/>
  <c r="AJ457" i="4"/>
  <c r="AK457" i="4" s="1"/>
  <c r="AH457" i="4"/>
  <c r="AE457" i="4"/>
  <c r="Z457" i="4"/>
  <c r="W457" i="4"/>
  <c r="B457" i="4"/>
  <c r="BJ456" i="4"/>
  <c r="BI456" i="4"/>
  <c r="BH456" i="4"/>
  <c r="BG456" i="4"/>
  <c r="BF456" i="4"/>
  <c r="AY456" i="4"/>
  <c r="AX456" i="4"/>
  <c r="AW456" i="4"/>
  <c r="AV456" i="4"/>
  <c r="AO456" i="4"/>
  <c r="AP456" i="4" s="1"/>
  <c r="AL456" i="4"/>
  <c r="AN456" i="4" s="1"/>
  <c r="AJ456" i="4"/>
  <c r="AK456" i="4" s="1"/>
  <c r="AH456" i="4"/>
  <c r="AE456" i="4"/>
  <c r="Z456" i="4"/>
  <c r="W456" i="4"/>
  <c r="B456" i="4"/>
  <c r="BJ455" i="4"/>
  <c r="BI455" i="4"/>
  <c r="BH455" i="4"/>
  <c r="BG455" i="4"/>
  <c r="BF455" i="4"/>
  <c r="AY455" i="4"/>
  <c r="AX455" i="4"/>
  <c r="AW455" i="4"/>
  <c r="AV455" i="4"/>
  <c r="AO455" i="4"/>
  <c r="AP455" i="4" s="1"/>
  <c r="AL455" i="4"/>
  <c r="AN455" i="4" s="1"/>
  <c r="AJ455" i="4"/>
  <c r="AK455" i="4" s="1"/>
  <c r="AH455" i="4"/>
  <c r="AE455" i="4"/>
  <c r="Z455" i="4"/>
  <c r="W455" i="4"/>
  <c r="B455" i="4"/>
  <c r="BJ454" i="4"/>
  <c r="BI454" i="4"/>
  <c r="BH454" i="4"/>
  <c r="BG454" i="4"/>
  <c r="BF454" i="4"/>
  <c r="AY454" i="4"/>
  <c r="AX454" i="4"/>
  <c r="AW454" i="4"/>
  <c r="AV454" i="4"/>
  <c r="AO454" i="4"/>
  <c r="AP454" i="4" s="1"/>
  <c r="AL454" i="4"/>
  <c r="AN454" i="4" s="1"/>
  <c r="AJ454" i="4"/>
  <c r="AK454" i="4" s="1"/>
  <c r="AH454" i="4"/>
  <c r="AE454" i="4"/>
  <c r="Z454" i="4"/>
  <c r="W454" i="4"/>
  <c r="B454" i="4"/>
  <c r="BJ453" i="4"/>
  <c r="BI453" i="4"/>
  <c r="BH453" i="4"/>
  <c r="BG453" i="4"/>
  <c r="BF453" i="4"/>
  <c r="AY453" i="4"/>
  <c r="AX453" i="4"/>
  <c r="AW453" i="4"/>
  <c r="AV453" i="4"/>
  <c r="AO453" i="4"/>
  <c r="AP453" i="4" s="1"/>
  <c r="AL453" i="4"/>
  <c r="AN453" i="4" s="1"/>
  <c r="AJ453" i="4"/>
  <c r="AK453" i="4" s="1"/>
  <c r="AH453" i="4"/>
  <c r="AE453" i="4"/>
  <c r="Z453" i="4"/>
  <c r="W453" i="4"/>
  <c r="B453" i="4"/>
  <c r="BJ452" i="4"/>
  <c r="BI452" i="4"/>
  <c r="BH452" i="4"/>
  <c r="BG452" i="4"/>
  <c r="BF452" i="4"/>
  <c r="AY452" i="4"/>
  <c r="AX452" i="4"/>
  <c r="AW452" i="4"/>
  <c r="AV452" i="4"/>
  <c r="AO452" i="4"/>
  <c r="AP452" i="4" s="1"/>
  <c r="AL452" i="4"/>
  <c r="AN452" i="4" s="1"/>
  <c r="AJ452" i="4"/>
  <c r="AK452" i="4" s="1"/>
  <c r="AH452" i="4"/>
  <c r="AE452" i="4"/>
  <c r="Z452" i="4"/>
  <c r="W452" i="4"/>
  <c r="B452" i="4"/>
  <c r="BJ451" i="4"/>
  <c r="BI451" i="4"/>
  <c r="BH451" i="4"/>
  <c r="BG451" i="4"/>
  <c r="BF451" i="4"/>
  <c r="AY451" i="4"/>
  <c r="AX451" i="4"/>
  <c r="AW451" i="4"/>
  <c r="AV451" i="4"/>
  <c r="AO451" i="4"/>
  <c r="AP451" i="4" s="1"/>
  <c r="AL451" i="4"/>
  <c r="AN451" i="4" s="1"/>
  <c r="AJ451" i="4"/>
  <c r="AK451" i="4" s="1"/>
  <c r="AH451" i="4"/>
  <c r="AE451" i="4"/>
  <c r="Z451" i="4"/>
  <c r="W451" i="4"/>
  <c r="B451" i="4"/>
  <c r="BJ450" i="4"/>
  <c r="BI450" i="4"/>
  <c r="BH450" i="4"/>
  <c r="BG450" i="4"/>
  <c r="BF450" i="4"/>
  <c r="AY450" i="4"/>
  <c r="AX450" i="4"/>
  <c r="AW450" i="4"/>
  <c r="AV450" i="4"/>
  <c r="AO450" i="4"/>
  <c r="AP450" i="4" s="1"/>
  <c r="AL450" i="4"/>
  <c r="AN450" i="4" s="1"/>
  <c r="AJ450" i="4"/>
  <c r="AK450" i="4" s="1"/>
  <c r="AH450" i="4"/>
  <c r="AE450" i="4"/>
  <c r="Z450" i="4"/>
  <c r="W450" i="4"/>
  <c r="B450" i="4"/>
  <c r="BJ449" i="4"/>
  <c r="BI449" i="4"/>
  <c r="BH449" i="4"/>
  <c r="BG449" i="4"/>
  <c r="BF449" i="4"/>
  <c r="AY449" i="4"/>
  <c r="AX449" i="4"/>
  <c r="AW449" i="4"/>
  <c r="AV449" i="4"/>
  <c r="AO449" i="4"/>
  <c r="AP449" i="4" s="1"/>
  <c r="AL449" i="4"/>
  <c r="AN449" i="4" s="1"/>
  <c r="AJ449" i="4"/>
  <c r="AK449" i="4" s="1"/>
  <c r="AH449" i="4"/>
  <c r="AE449" i="4"/>
  <c r="Z449" i="4"/>
  <c r="W449" i="4"/>
  <c r="B449" i="4"/>
  <c r="BJ448" i="4"/>
  <c r="BI448" i="4"/>
  <c r="BH448" i="4"/>
  <c r="BG448" i="4"/>
  <c r="BF448" i="4"/>
  <c r="AY448" i="4"/>
  <c r="AX448" i="4"/>
  <c r="AW448" i="4"/>
  <c r="AV448" i="4"/>
  <c r="AO448" i="4"/>
  <c r="AP448" i="4" s="1"/>
  <c r="AL448" i="4"/>
  <c r="AN448" i="4" s="1"/>
  <c r="AJ448" i="4"/>
  <c r="AK448" i="4" s="1"/>
  <c r="AH448" i="4"/>
  <c r="AE448" i="4"/>
  <c r="Z448" i="4"/>
  <c r="W448" i="4"/>
  <c r="B448" i="4"/>
  <c r="BJ447" i="4"/>
  <c r="BI447" i="4"/>
  <c r="BH447" i="4"/>
  <c r="BG447" i="4"/>
  <c r="BF447" i="4"/>
  <c r="AY447" i="4"/>
  <c r="AX447" i="4"/>
  <c r="AW447" i="4"/>
  <c r="AV447" i="4"/>
  <c r="AO447" i="4"/>
  <c r="AP447" i="4" s="1"/>
  <c r="AL447" i="4"/>
  <c r="AN447" i="4" s="1"/>
  <c r="AJ447" i="4"/>
  <c r="AK447" i="4" s="1"/>
  <c r="AH447" i="4"/>
  <c r="AE447" i="4"/>
  <c r="Z447" i="4"/>
  <c r="W447" i="4"/>
  <c r="B447" i="4"/>
  <c r="BJ446" i="4"/>
  <c r="BI446" i="4"/>
  <c r="BH446" i="4"/>
  <c r="BG446" i="4"/>
  <c r="BF446" i="4"/>
  <c r="AY446" i="4"/>
  <c r="AX446" i="4"/>
  <c r="AW446" i="4"/>
  <c r="AV446" i="4"/>
  <c r="AO446" i="4"/>
  <c r="AP446" i="4" s="1"/>
  <c r="AL446" i="4"/>
  <c r="AJ446" i="4"/>
  <c r="AK446" i="4" s="1"/>
  <c r="AH446" i="4"/>
  <c r="AE446" i="4"/>
  <c r="Z446" i="4"/>
  <c r="W446" i="4"/>
  <c r="B446" i="4"/>
  <c r="BJ445" i="4"/>
  <c r="BI445" i="4"/>
  <c r="BH445" i="4"/>
  <c r="BG445" i="4"/>
  <c r="BF445" i="4"/>
  <c r="AY445" i="4"/>
  <c r="AX445" i="4"/>
  <c r="AW445" i="4"/>
  <c r="AV445" i="4"/>
  <c r="AO445" i="4"/>
  <c r="AP445" i="4" s="1"/>
  <c r="AL445" i="4"/>
  <c r="AN445" i="4" s="1"/>
  <c r="AJ445" i="4"/>
  <c r="AK445" i="4" s="1"/>
  <c r="AH445" i="4"/>
  <c r="AE445" i="4"/>
  <c r="Z445" i="4"/>
  <c r="W445" i="4"/>
  <c r="B445" i="4"/>
  <c r="BJ444" i="4"/>
  <c r="BI444" i="4"/>
  <c r="BH444" i="4"/>
  <c r="BG444" i="4"/>
  <c r="BF444" i="4"/>
  <c r="AY444" i="4"/>
  <c r="AX444" i="4"/>
  <c r="AW444" i="4"/>
  <c r="AV444" i="4"/>
  <c r="AO444" i="4"/>
  <c r="AP444" i="4" s="1"/>
  <c r="AL444" i="4"/>
  <c r="AN444" i="4" s="1"/>
  <c r="AJ444" i="4"/>
  <c r="AK444" i="4" s="1"/>
  <c r="AH444" i="4"/>
  <c r="AE444" i="4"/>
  <c r="Z444" i="4"/>
  <c r="W444" i="4"/>
  <c r="B444" i="4"/>
  <c r="BJ443" i="4"/>
  <c r="BI443" i="4"/>
  <c r="BH443" i="4"/>
  <c r="BG443" i="4"/>
  <c r="BF443" i="4"/>
  <c r="AY443" i="4"/>
  <c r="AX443" i="4"/>
  <c r="AW443" i="4"/>
  <c r="AV443" i="4"/>
  <c r="AO443" i="4"/>
  <c r="AP443" i="4" s="1"/>
  <c r="AL443" i="4"/>
  <c r="AN443" i="4" s="1"/>
  <c r="AJ443" i="4"/>
  <c r="AK443" i="4" s="1"/>
  <c r="AH443" i="4"/>
  <c r="AE443" i="4"/>
  <c r="Z443" i="4"/>
  <c r="W443" i="4"/>
  <c r="B443" i="4"/>
  <c r="BJ442" i="4"/>
  <c r="BI442" i="4"/>
  <c r="BH442" i="4"/>
  <c r="BG442" i="4"/>
  <c r="BF442" i="4"/>
  <c r="AY442" i="4"/>
  <c r="AX442" i="4"/>
  <c r="AW442" i="4"/>
  <c r="AV442" i="4"/>
  <c r="AO442" i="4"/>
  <c r="AP442" i="4" s="1"/>
  <c r="AL442" i="4"/>
  <c r="AN442" i="4" s="1"/>
  <c r="AJ442" i="4"/>
  <c r="AK442" i="4" s="1"/>
  <c r="AH442" i="4"/>
  <c r="AE442" i="4"/>
  <c r="Z442" i="4"/>
  <c r="W442" i="4"/>
  <c r="B442" i="4"/>
  <c r="BJ441" i="4"/>
  <c r="BI441" i="4"/>
  <c r="BH441" i="4"/>
  <c r="BG441" i="4"/>
  <c r="BF441" i="4"/>
  <c r="AY441" i="4"/>
  <c r="AX441" i="4"/>
  <c r="AW441" i="4"/>
  <c r="AV441" i="4"/>
  <c r="AO441" i="4"/>
  <c r="AP441" i="4" s="1"/>
  <c r="AL441" i="4"/>
  <c r="AN441" i="4" s="1"/>
  <c r="AJ441" i="4"/>
  <c r="AK441" i="4" s="1"/>
  <c r="AH441" i="4"/>
  <c r="AE441" i="4"/>
  <c r="Z441" i="4"/>
  <c r="W441" i="4"/>
  <c r="B441" i="4"/>
  <c r="BJ440" i="4"/>
  <c r="BI440" i="4"/>
  <c r="BH440" i="4"/>
  <c r="BG440" i="4"/>
  <c r="BF440" i="4"/>
  <c r="AY440" i="4"/>
  <c r="AX440" i="4"/>
  <c r="AW440" i="4"/>
  <c r="AV440" i="4"/>
  <c r="AO440" i="4"/>
  <c r="AP440" i="4" s="1"/>
  <c r="AL440" i="4"/>
  <c r="AN440" i="4" s="1"/>
  <c r="AJ440" i="4"/>
  <c r="AK440" i="4" s="1"/>
  <c r="AH440" i="4"/>
  <c r="AE440" i="4"/>
  <c r="Z440" i="4"/>
  <c r="W440" i="4"/>
  <c r="B440" i="4"/>
  <c r="BJ439" i="4"/>
  <c r="BI439" i="4"/>
  <c r="BH439" i="4"/>
  <c r="BG439" i="4"/>
  <c r="BF439" i="4"/>
  <c r="AY439" i="4"/>
  <c r="AX439" i="4"/>
  <c r="AW439" i="4"/>
  <c r="AV439" i="4"/>
  <c r="AO439" i="4"/>
  <c r="AP439" i="4" s="1"/>
  <c r="AL439" i="4"/>
  <c r="AN439" i="4" s="1"/>
  <c r="AJ439" i="4"/>
  <c r="AK439" i="4" s="1"/>
  <c r="AH439" i="4"/>
  <c r="AE439" i="4"/>
  <c r="Z439" i="4"/>
  <c r="W439" i="4"/>
  <c r="B439" i="4"/>
  <c r="BJ438" i="4"/>
  <c r="BI438" i="4"/>
  <c r="BH438" i="4"/>
  <c r="BG438" i="4"/>
  <c r="BF438" i="4"/>
  <c r="AY438" i="4"/>
  <c r="AX438" i="4"/>
  <c r="AW438" i="4"/>
  <c r="AV438" i="4"/>
  <c r="AO438" i="4"/>
  <c r="AP438" i="4" s="1"/>
  <c r="AL438" i="4"/>
  <c r="AN438" i="4" s="1"/>
  <c r="AJ438" i="4"/>
  <c r="AK438" i="4" s="1"/>
  <c r="AH438" i="4"/>
  <c r="AE438" i="4"/>
  <c r="Z438" i="4"/>
  <c r="W438" i="4"/>
  <c r="B438" i="4"/>
  <c r="BJ437" i="4"/>
  <c r="BI437" i="4"/>
  <c r="BH437" i="4"/>
  <c r="BG437" i="4"/>
  <c r="BF437" i="4"/>
  <c r="AY437" i="4"/>
  <c r="AX437" i="4"/>
  <c r="AW437" i="4"/>
  <c r="AV437" i="4"/>
  <c r="AO437" i="4"/>
  <c r="AP437" i="4" s="1"/>
  <c r="AL437" i="4"/>
  <c r="AJ437" i="4"/>
  <c r="AK437" i="4" s="1"/>
  <c r="AH437" i="4"/>
  <c r="AE437" i="4"/>
  <c r="Z437" i="4"/>
  <c r="W437" i="4"/>
  <c r="B437" i="4"/>
  <c r="BJ436" i="4"/>
  <c r="BI436" i="4"/>
  <c r="BH436" i="4"/>
  <c r="BG436" i="4"/>
  <c r="BF436" i="4"/>
  <c r="AY436" i="4"/>
  <c r="AX436" i="4"/>
  <c r="AW436" i="4"/>
  <c r="AV436" i="4"/>
  <c r="AO436" i="4"/>
  <c r="AP436" i="4" s="1"/>
  <c r="AL436" i="4"/>
  <c r="AN436" i="4" s="1"/>
  <c r="AJ436" i="4"/>
  <c r="AK436" i="4" s="1"/>
  <c r="AH436" i="4"/>
  <c r="AE436" i="4"/>
  <c r="Z436" i="4"/>
  <c r="W436" i="4"/>
  <c r="B436" i="4"/>
  <c r="BJ435" i="4"/>
  <c r="BI435" i="4"/>
  <c r="BH435" i="4"/>
  <c r="BG435" i="4"/>
  <c r="BF435" i="4"/>
  <c r="AY435" i="4"/>
  <c r="AX435" i="4"/>
  <c r="AW435" i="4"/>
  <c r="AV435" i="4"/>
  <c r="AM435" i="4"/>
  <c r="B435" i="4"/>
  <c r="BH434" i="4"/>
  <c r="BG434" i="4"/>
  <c r="BF434" i="4"/>
  <c r="AY434" i="4"/>
  <c r="AX434" i="4"/>
  <c r="AW434" i="4"/>
  <c r="AF434" i="4"/>
  <c r="AB434" i="4"/>
  <c r="AA434" i="4"/>
  <c r="BI434" i="4" s="1"/>
  <c r="X434" i="4"/>
  <c r="V434" i="4"/>
  <c r="BJ433" i="4"/>
  <c r="BI433" i="4"/>
  <c r="BH433" i="4"/>
  <c r="BG433" i="4"/>
  <c r="BF433" i="4"/>
  <c r="AY433" i="4"/>
  <c r="AX433" i="4"/>
  <c r="AW433" i="4"/>
  <c r="AV433" i="4"/>
  <c r="AO433" i="4"/>
  <c r="AP433" i="4" s="1"/>
  <c r="AL433" i="4"/>
  <c r="AN433" i="4" s="1"/>
  <c r="AJ433" i="4"/>
  <c r="AK433" i="4" s="1"/>
  <c r="AH433" i="4"/>
  <c r="AE433" i="4"/>
  <c r="Z433" i="4"/>
  <c r="W433" i="4"/>
  <c r="B433" i="4"/>
  <c r="BJ432" i="4"/>
  <c r="BI432" i="4"/>
  <c r="BH432" i="4"/>
  <c r="BG432" i="4"/>
  <c r="BF432" i="4"/>
  <c r="AY432" i="4"/>
  <c r="AX432" i="4"/>
  <c r="AW432" i="4"/>
  <c r="AV432" i="4"/>
  <c r="AO432" i="4"/>
  <c r="AP432" i="4" s="1"/>
  <c r="AL432" i="4"/>
  <c r="AN432" i="4" s="1"/>
  <c r="AJ432" i="4"/>
  <c r="AK432" i="4" s="1"/>
  <c r="AH432" i="4"/>
  <c r="AE432" i="4"/>
  <c r="Z432" i="4"/>
  <c r="W432" i="4"/>
  <c r="B432" i="4"/>
  <c r="BJ431" i="4"/>
  <c r="BI431" i="4"/>
  <c r="BH431" i="4"/>
  <c r="BG431" i="4"/>
  <c r="BF431" i="4"/>
  <c r="AY431" i="4"/>
  <c r="AX431" i="4"/>
  <c r="AW431" i="4"/>
  <c r="AV431" i="4"/>
  <c r="AO431" i="4"/>
  <c r="AP431" i="4" s="1"/>
  <c r="AL431" i="4"/>
  <c r="AN431" i="4" s="1"/>
  <c r="AJ431" i="4"/>
  <c r="AK431" i="4" s="1"/>
  <c r="AH431" i="4"/>
  <c r="AE431" i="4"/>
  <c r="Z431" i="4"/>
  <c r="W431" i="4"/>
  <c r="B431" i="4"/>
  <c r="BJ430" i="4"/>
  <c r="BI430" i="4"/>
  <c r="BH430" i="4"/>
  <c r="BG430" i="4"/>
  <c r="BF430" i="4"/>
  <c r="AY430" i="4"/>
  <c r="AX430" i="4"/>
  <c r="AW430" i="4"/>
  <c r="AV430" i="4"/>
  <c r="AO430" i="4"/>
  <c r="AP430" i="4" s="1"/>
  <c r="AL430" i="4"/>
  <c r="AN430" i="4" s="1"/>
  <c r="AJ430" i="4"/>
  <c r="AK430" i="4" s="1"/>
  <c r="AH430" i="4"/>
  <c r="AD430" i="4"/>
  <c r="AI430" i="4" s="1"/>
  <c r="Z430" i="4"/>
  <c r="W430" i="4"/>
  <c r="BJ429" i="4"/>
  <c r="BI429" i="4"/>
  <c r="BH429" i="4"/>
  <c r="BG429" i="4"/>
  <c r="BF429" i="4"/>
  <c r="AY429" i="4"/>
  <c r="AX429" i="4"/>
  <c r="AW429" i="4"/>
  <c r="AV429" i="4"/>
  <c r="AO429" i="4"/>
  <c r="AP429" i="4" s="1"/>
  <c r="AL429" i="4"/>
  <c r="AN429" i="4" s="1"/>
  <c r="AJ429" i="4"/>
  <c r="AK429" i="4" s="1"/>
  <c r="AH429" i="4"/>
  <c r="AE429" i="4"/>
  <c r="Z429" i="4"/>
  <c r="W429" i="4"/>
  <c r="B429" i="4"/>
  <c r="BJ428" i="4"/>
  <c r="BI428" i="4"/>
  <c r="BH428" i="4"/>
  <c r="BG428" i="4"/>
  <c r="BF428" i="4"/>
  <c r="AY428" i="4"/>
  <c r="AX428" i="4"/>
  <c r="AW428" i="4"/>
  <c r="AV428" i="4"/>
  <c r="AO428" i="4"/>
  <c r="AP428" i="4" s="1"/>
  <c r="AL428" i="4"/>
  <c r="AN428" i="4" s="1"/>
  <c r="AJ428" i="4"/>
  <c r="AK428" i="4" s="1"/>
  <c r="AH428" i="4"/>
  <c r="AE428" i="4"/>
  <c r="Z428" i="4"/>
  <c r="W428" i="4"/>
  <c r="B428" i="4"/>
  <c r="BJ427" i="4"/>
  <c r="BI427" i="4"/>
  <c r="BH427" i="4"/>
  <c r="BG427" i="4"/>
  <c r="BF427" i="4"/>
  <c r="AY427" i="4"/>
  <c r="AX427" i="4"/>
  <c r="AW427" i="4"/>
  <c r="AV427" i="4"/>
  <c r="AO427" i="4"/>
  <c r="AP427" i="4" s="1"/>
  <c r="AL427" i="4"/>
  <c r="AN427" i="4" s="1"/>
  <c r="AJ427" i="4"/>
  <c r="AK427" i="4" s="1"/>
  <c r="AH427" i="4"/>
  <c r="AE427" i="4"/>
  <c r="Z427" i="4"/>
  <c r="W427" i="4"/>
  <c r="B427" i="4"/>
  <c r="BH426" i="4"/>
  <c r="BG426" i="4"/>
  <c r="BF426" i="4"/>
  <c r="AY426" i="4"/>
  <c r="AX426" i="4"/>
  <c r="AW426" i="4"/>
  <c r="AF426" i="4"/>
  <c r="AC426" i="4"/>
  <c r="BJ426" i="4" s="1"/>
  <c r="AB426" i="4"/>
  <c r="AA426" i="4"/>
  <c r="X426" i="4"/>
  <c r="V426" i="4"/>
  <c r="BJ425" i="4"/>
  <c r="BI425" i="4"/>
  <c r="BH425" i="4"/>
  <c r="BG425" i="4"/>
  <c r="BF425" i="4"/>
  <c r="AY425" i="4"/>
  <c r="AX425" i="4"/>
  <c r="AW425" i="4"/>
  <c r="AV425" i="4"/>
  <c r="AO425" i="4"/>
  <c r="AP425" i="4" s="1"/>
  <c r="AL425" i="4"/>
  <c r="AN425" i="4" s="1"/>
  <c r="AJ425" i="4"/>
  <c r="AK425" i="4" s="1"/>
  <c r="AE425" i="4"/>
  <c r="Z425" i="4"/>
  <c r="W425" i="4"/>
  <c r="B425" i="4"/>
  <c r="BJ424" i="4"/>
  <c r="BI424" i="4"/>
  <c r="BH424" i="4"/>
  <c r="BG424" i="4"/>
  <c r="BF424" i="4"/>
  <c r="AY424" i="4"/>
  <c r="AX424" i="4"/>
  <c r="AW424" i="4"/>
  <c r="AV424" i="4"/>
  <c r="AE424" i="4"/>
  <c r="B424" i="4"/>
  <c r="BJ423" i="4"/>
  <c r="BI423" i="4"/>
  <c r="BH423" i="4"/>
  <c r="BG423" i="4"/>
  <c r="BF423" i="4"/>
  <c r="AY423" i="4"/>
  <c r="AX423" i="4"/>
  <c r="AW423" i="4"/>
  <c r="AV423" i="4"/>
  <c r="AO423" i="4"/>
  <c r="AP423" i="4" s="1"/>
  <c r="AL423" i="4"/>
  <c r="AN423" i="4" s="1"/>
  <c r="AJ423" i="4"/>
  <c r="AK423" i="4" s="1"/>
  <c r="AE423" i="4"/>
  <c r="Z423" i="4"/>
  <c r="W423" i="4"/>
  <c r="B423" i="4"/>
  <c r="BJ422" i="4"/>
  <c r="BI422" i="4"/>
  <c r="BH422" i="4"/>
  <c r="BG422" i="4"/>
  <c r="BF422" i="4"/>
  <c r="AY422" i="4"/>
  <c r="AX422" i="4"/>
  <c r="AW422" i="4"/>
  <c r="AV422" i="4"/>
  <c r="AO422" i="4"/>
  <c r="AP422" i="4" s="1"/>
  <c r="AL422" i="4"/>
  <c r="AN422" i="4" s="1"/>
  <c r="AJ422" i="4"/>
  <c r="AK422" i="4" s="1"/>
  <c r="AS422" i="4"/>
  <c r="Z422" i="4"/>
  <c r="W422" i="4"/>
  <c r="B422" i="4"/>
  <c r="BJ421" i="4"/>
  <c r="BI421" i="4"/>
  <c r="BH421" i="4"/>
  <c r="BG421" i="4"/>
  <c r="BF421" i="4"/>
  <c r="AY421" i="4"/>
  <c r="AX421" i="4"/>
  <c r="AW421" i="4"/>
  <c r="AV421" i="4"/>
  <c r="AO421" i="4"/>
  <c r="AP421" i="4" s="1"/>
  <c r="AL421" i="4"/>
  <c r="AN421" i="4" s="1"/>
  <c r="AJ421" i="4"/>
  <c r="AK421" i="4" s="1"/>
  <c r="AS421" i="4"/>
  <c r="Z421" i="4"/>
  <c r="W421" i="4"/>
  <c r="B421" i="4"/>
  <c r="BJ420" i="4"/>
  <c r="BI420" i="4"/>
  <c r="BH420" i="4"/>
  <c r="BG420" i="4"/>
  <c r="BF420" i="4"/>
  <c r="AY420" i="4"/>
  <c r="AX420" i="4"/>
  <c r="AW420" i="4"/>
  <c r="AV420" i="4"/>
  <c r="AO420" i="4"/>
  <c r="AP420" i="4" s="1"/>
  <c r="AL420" i="4"/>
  <c r="AN420" i="4" s="1"/>
  <c r="AJ420" i="4"/>
  <c r="AK420" i="4" s="1"/>
  <c r="BA420" i="4"/>
  <c r="Z420" i="4"/>
  <c r="W420" i="4"/>
  <c r="B420" i="4"/>
  <c r="BJ419" i="4"/>
  <c r="BI419" i="4"/>
  <c r="BH419" i="4"/>
  <c r="BG419" i="4"/>
  <c r="BF419" i="4"/>
  <c r="AY419" i="4"/>
  <c r="AX419" i="4"/>
  <c r="AW419" i="4"/>
  <c r="AV419" i="4"/>
  <c r="AO419" i="4"/>
  <c r="AP419" i="4" s="1"/>
  <c r="AL419" i="4"/>
  <c r="AN419" i="4" s="1"/>
  <c r="AJ419" i="4"/>
  <c r="AK419" i="4" s="1"/>
  <c r="AS419" i="4"/>
  <c r="Z419" i="4"/>
  <c r="W419" i="4"/>
  <c r="B419" i="4"/>
  <c r="BJ418" i="4"/>
  <c r="BI418" i="4"/>
  <c r="BH418" i="4"/>
  <c r="BG418" i="4"/>
  <c r="BF418" i="4"/>
  <c r="AY418" i="4"/>
  <c r="AX418" i="4"/>
  <c r="AW418" i="4"/>
  <c r="AV418" i="4"/>
  <c r="AO418" i="4"/>
  <c r="AP418" i="4" s="1"/>
  <c r="AL418" i="4"/>
  <c r="AN418" i="4" s="1"/>
  <c r="AJ418" i="4"/>
  <c r="AK418" i="4" s="1"/>
  <c r="AE418" i="4"/>
  <c r="Z418" i="4"/>
  <c r="W418" i="4"/>
  <c r="B418" i="4"/>
  <c r="BJ417" i="4"/>
  <c r="BI417" i="4"/>
  <c r="BH417" i="4"/>
  <c r="BG417" i="4"/>
  <c r="BF417" i="4"/>
  <c r="AY417" i="4"/>
  <c r="AX417" i="4"/>
  <c r="AW417" i="4"/>
  <c r="AV417" i="4"/>
  <c r="AO417" i="4"/>
  <c r="AP417" i="4" s="1"/>
  <c r="AL417" i="4"/>
  <c r="AN417" i="4" s="1"/>
  <c r="AJ417" i="4"/>
  <c r="AK417" i="4" s="1"/>
  <c r="AE417" i="4"/>
  <c r="Z417" i="4"/>
  <c r="W417" i="4"/>
  <c r="B417" i="4"/>
  <c r="BI416" i="4"/>
  <c r="BH416" i="4"/>
  <c r="BG416" i="4"/>
  <c r="BF416" i="4"/>
  <c r="AY416" i="4"/>
  <c r="AX416" i="4"/>
  <c r="AW416" i="4"/>
  <c r="AO416" i="4"/>
  <c r="AP416" i="4" s="1"/>
  <c r="AL416" i="4"/>
  <c r="AN416" i="4" s="1"/>
  <c r="AJ416" i="4"/>
  <c r="AK416" i="4" s="1"/>
  <c r="AS416" i="4"/>
  <c r="AC416" i="4"/>
  <c r="Z416" i="4"/>
  <c r="W416" i="4"/>
  <c r="B416" i="4"/>
  <c r="BJ415" i="4"/>
  <c r="BI415" i="4"/>
  <c r="BH415" i="4"/>
  <c r="BG415" i="4"/>
  <c r="BF415" i="4"/>
  <c r="AY415" i="4"/>
  <c r="AX415" i="4"/>
  <c r="AW415" i="4"/>
  <c r="AV415" i="4"/>
  <c r="AO415" i="4"/>
  <c r="AP415" i="4" s="1"/>
  <c r="AL415" i="4"/>
  <c r="AN415" i="4" s="1"/>
  <c r="AJ415" i="4"/>
  <c r="AK415" i="4" s="1"/>
  <c r="AS415" i="4"/>
  <c r="Z415" i="4"/>
  <c r="W415" i="4"/>
  <c r="B415" i="4"/>
  <c r="BJ414" i="4"/>
  <c r="BI414" i="4"/>
  <c r="BH414" i="4"/>
  <c r="BG414" i="4"/>
  <c r="BF414" i="4"/>
  <c r="AY414" i="4"/>
  <c r="AX414" i="4"/>
  <c r="AW414" i="4"/>
  <c r="AV414" i="4"/>
  <c r="AO414" i="4"/>
  <c r="AP414" i="4" s="1"/>
  <c r="AL414" i="4"/>
  <c r="AN414" i="4" s="1"/>
  <c r="AJ414" i="4"/>
  <c r="AK414" i="4" s="1"/>
  <c r="AE414" i="4"/>
  <c r="Z414" i="4"/>
  <c r="W414" i="4"/>
  <c r="B414" i="4"/>
  <c r="BJ413" i="4"/>
  <c r="BI413" i="4"/>
  <c r="BH413" i="4"/>
  <c r="BG413" i="4"/>
  <c r="BF413" i="4"/>
  <c r="AY413" i="4"/>
  <c r="AX413" i="4"/>
  <c r="AW413" i="4"/>
  <c r="AV413" i="4"/>
  <c r="AO413" i="4"/>
  <c r="AP413" i="4" s="1"/>
  <c r="AL413" i="4"/>
  <c r="AN413" i="4" s="1"/>
  <c r="AJ413" i="4"/>
  <c r="AK413" i="4" s="1"/>
  <c r="AD413" i="4"/>
  <c r="AI413" i="4" s="1"/>
  <c r="Z413" i="4"/>
  <c r="W413" i="4"/>
  <c r="B413" i="4"/>
  <c r="BJ412" i="4"/>
  <c r="BI412" i="4"/>
  <c r="BH412" i="4"/>
  <c r="BG412" i="4"/>
  <c r="BF412" i="4"/>
  <c r="AV412" i="4"/>
  <c r="AO412" i="4"/>
  <c r="AP412" i="4" s="1"/>
  <c r="AL412" i="4"/>
  <c r="AN412" i="4" s="1"/>
  <c r="AJ412" i="4"/>
  <c r="AK412" i="4" s="1"/>
  <c r="AE412" i="4"/>
  <c r="Z412" i="4"/>
  <c r="W412" i="4"/>
  <c r="B412" i="4"/>
  <c r="BI411" i="4"/>
  <c r="BH411" i="4"/>
  <c r="BG411" i="4"/>
  <c r="BF411" i="4"/>
  <c r="AY411" i="4"/>
  <c r="AX411" i="4"/>
  <c r="AW411" i="4"/>
  <c r="AO411" i="4"/>
  <c r="AP411" i="4" s="1"/>
  <c r="AL411" i="4"/>
  <c r="AN411" i="4" s="1"/>
  <c r="AJ411" i="4"/>
  <c r="AK411" i="4" s="1"/>
  <c r="AC411" i="4"/>
  <c r="BT411" i="4" s="1"/>
  <c r="Z411" i="4"/>
  <c r="W411" i="4"/>
  <c r="B411" i="4"/>
  <c r="BJ410" i="4"/>
  <c r="BI410" i="4"/>
  <c r="BH410" i="4"/>
  <c r="BG410" i="4"/>
  <c r="BF410" i="4"/>
  <c r="AY410" i="4"/>
  <c r="AX410" i="4"/>
  <c r="AW410" i="4"/>
  <c r="AV410" i="4"/>
  <c r="AO410" i="4"/>
  <c r="AP410" i="4" s="1"/>
  <c r="AL410" i="4"/>
  <c r="AN410" i="4" s="1"/>
  <c r="AJ410" i="4"/>
  <c r="AK410" i="4" s="1"/>
  <c r="AE410" i="4"/>
  <c r="Z410" i="4"/>
  <c r="W410" i="4"/>
  <c r="B410" i="4"/>
  <c r="BJ409" i="4"/>
  <c r="BI409" i="4"/>
  <c r="BH409" i="4"/>
  <c r="BG409" i="4"/>
  <c r="BF409" i="4"/>
  <c r="AY409" i="4"/>
  <c r="AX409" i="4"/>
  <c r="AW409" i="4"/>
  <c r="AV409" i="4"/>
  <c r="AO409" i="4"/>
  <c r="AP409" i="4" s="1"/>
  <c r="AL409" i="4"/>
  <c r="AN409" i="4" s="1"/>
  <c r="AJ409" i="4"/>
  <c r="AK409" i="4" s="1"/>
  <c r="AE409" i="4"/>
  <c r="Z409" i="4"/>
  <c r="W409" i="4"/>
  <c r="B409" i="4"/>
  <c r="BI408" i="4"/>
  <c r="BH408" i="4"/>
  <c r="BG408" i="4"/>
  <c r="BF408" i="4"/>
  <c r="AY408" i="4"/>
  <c r="AX408" i="4"/>
  <c r="AW408" i="4"/>
  <c r="AO408" i="4"/>
  <c r="AP408" i="4" s="1"/>
  <c r="AL408" i="4"/>
  <c r="AN408" i="4" s="1"/>
  <c r="AJ408" i="4"/>
  <c r="AK408" i="4" s="1"/>
  <c r="AD408" i="4"/>
  <c r="AI408" i="4" s="1"/>
  <c r="AC408" i="4"/>
  <c r="BT408" i="4" s="1"/>
  <c r="Z408" i="4"/>
  <c r="W408" i="4"/>
  <c r="B408" i="4"/>
  <c r="BJ407" i="4"/>
  <c r="BI407" i="4"/>
  <c r="BH407" i="4"/>
  <c r="BG407" i="4"/>
  <c r="BF407" i="4"/>
  <c r="AY407" i="4"/>
  <c r="AX407" i="4"/>
  <c r="AW407" i="4"/>
  <c r="AV407" i="4"/>
  <c r="AM407" i="4"/>
  <c r="B407" i="4"/>
  <c r="BI406" i="4"/>
  <c r="BH406" i="4"/>
  <c r="BG406" i="4"/>
  <c r="BF406" i="4"/>
  <c r="AY406" i="4"/>
  <c r="AX406" i="4"/>
  <c r="AW406" i="4"/>
  <c r="AO406" i="4"/>
  <c r="AP406" i="4" s="1"/>
  <c r="AL406" i="4"/>
  <c r="AN406" i="4" s="1"/>
  <c r="AJ406" i="4"/>
  <c r="AK406" i="4" s="1"/>
  <c r="AC406" i="4"/>
  <c r="BT406" i="4" s="1"/>
  <c r="Z406" i="4"/>
  <c r="W406" i="4"/>
  <c r="B406" i="4"/>
  <c r="BI405" i="4"/>
  <c r="BH405" i="4"/>
  <c r="BG405" i="4"/>
  <c r="BF405" i="4"/>
  <c r="AY405" i="4"/>
  <c r="AX405" i="4"/>
  <c r="AW405" i="4"/>
  <c r="AO405" i="4"/>
  <c r="AP405" i="4" s="1"/>
  <c r="AL405" i="4"/>
  <c r="AN405" i="4" s="1"/>
  <c r="AJ405" i="4"/>
  <c r="AK405" i="4" s="1"/>
  <c r="AC405" i="4"/>
  <c r="BT405" i="4" s="1"/>
  <c r="Z405" i="4"/>
  <c r="W405" i="4"/>
  <c r="B405" i="4"/>
  <c r="BJ404" i="4"/>
  <c r="BI404" i="4"/>
  <c r="BH404" i="4"/>
  <c r="BG404" i="4"/>
  <c r="BF404" i="4"/>
  <c r="AY404" i="4"/>
  <c r="AX404" i="4"/>
  <c r="AW404" i="4"/>
  <c r="AV404" i="4"/>
  <c r="AM404" i="4"/>
  <c r="B404" i="4"/>
  <c r="BJ403" i="4"/>
  <c r="AV403" i="4"/>
  <c r="AE403" i="4"/>
  <c r="B403" i="4"/>
  <c r="BJ402" i="4"/>
  <c r="BI402" i="4"/>
  <c r="BH402" i="4"/>
  <c r="BG402" i="4"/>
  <c r="BF402" i="4"/>
  <c r="AY402" i="4"/>
  <c r="AX402" i="4"/>
  <c r="AW402" i="4"/>
  <c r="AV402" i="4"/>
  <c r="AO402" i="4"/>
  <c r="AP402" i="4" s="1"/>
  <c r="AL402" i="4"/>
  <c r="AN402" i="4" s="1"/>
  <c r="AJ402" i="4"/>
  <c r="AK402" i="4" s="1"/>
  <c r="AE402" i="4"/>
  <c r="Z402" i="4"/>
  <c r="W402" i="4"/>
  <c r="B402" i="4"/>
  <c r="BI401" i="4"/>
  <c r="BH401" i="4"/>
  <c r="BG401" i="4"/>
  <c r="BF401" i="4"/>
  <c r="AY401" i="4"/>
  <c r="AX401" i="4"/>
  <c r="AW401" i="4"/>
  <c r="AO401" i="4"/>
  <c r="AP401" i="4" s="1"/>
  <c r="AL401" i="4"/>
  <c r="AN401" i="4" s="1"/>
  <c r="AJ401" i="4"/>
  <c r="AK401" i="4" s="1"/>
  <c r="AD401" i="4"/>
  <c r="AI401" i="4" s="1"/>
  <c r="AC401" i="4"/>
  <c r="BT401" i="4" s="1"/>
  <c r="Z401" i="4"/>
  <c r="W401" i="4"/>
  <c r="B401" i="4"/>
  <c r="BJ400" i="4"/>
  <c r="BI400" i="4"/>
  <c r="BH400" i="4"/>
  <c r="BG400" i="4"/>
  <c r="BF400" i="4"/>
  <c r="AY400" i="4"/>
  <c r="AX400" i="4"/>
  <c r="AW400" i="4"/>
  <c r="AV400" i="4"/>
  <c r="AM400" i="4"/>
  <c r="B400" i="4"/>
  <c r="BJ399" i="4"/>
  <c r="BI399" i="4"/>
  <c r="BH399" i="4"/>
  <c r="BG399" i="4"/>
  <c r="BF399" i="4"/>
  <c r="AY399" i="4"/>
  <c r="AX399" i="4"/>
  <c r="AW399" i="4"/>
  <c r="AV399" i="4"/>
  <c r="AO399" i="4"/>
  <c r="AP399" i="4" s="1"/>
  <c r="AL399" i="4"/>
  <c r="AN399" i="4" s="1"/>
  <c r="AJ399" i="4"/>
  <c r="AK399" i="4" s="1"/>
  <c r="AD399" i="4"/>
  <c r="AI399" i="4" s="1"/>
  <c r="Z399" i="4"/>
  <c r="W399" i="4"/>
  <c r="B399" i="4"/>
  <c r="BJ398" i="4"/>
  <c r="BI398" i="4"/>
  <c r="BH398" i="4"/>
  <c r="BG398" i="4"/>
  <c r="BF398" i="4"/>
  <c r="AY398" i="4"/>
  <c r="AX398" i="4"/>
  <c r="AW398" i="4"/>
  <c r="AV398" i="4"/>
  <c r="AO398" i="4"/>
  <c r="AP398" i="4" s="1"/>
  <c r="AL398" i="4"/>
  <c r="AN398" i="4" s="1"/>
  <c r="AJ398" i="4"/>
  <c r="AK398" i="4" s="1"/>
  <c r="AD398" i="4"/>
  <c r="AI398" i="4" s="1"/>
  <c r="Z398" i="4"/>
  <c r="W398" i="4"/>
  <c r="B398" i="4"/>
  <c r="BJ397" i="4"/>
  <c r="BI397" i="4"/>
  <c r="BH397" i="4"/>
  <c r="BG397" i="4"/>
  <c r="BF397" i="4"/>
  <c r="AY397" i="4"/>
  <c r="AX397" i="4"/>
  <c r="AW397" i="4"/>
  <c r="AV397" i="4"/>
  <c r="AO397" i="4"/>
  <c r="AP397" i="4" s="1"/>
  <c r="AL397" i="4"/>
  <c r="AN397" i="4" s="1"/>
  <c r="AJ397" i="4"/>
  <c r="AK397" i="4" s="1"/>
  <c r="AD397" i="4"/>
  <c r="AI397" i="4" s="1"/>
  <c r="Z397" i="4"/>
  <c r="W397" i="4"/>
  <c r="B397" i="4"/>
  <c r="BJ396" i="4"/>
  <c r="BI396" i="4"/>
  <c r="BH396" i="4"/>
  <c r="BG396" i="4"/>
  <c r="BF396" i="4"/>
  <c r="AY396" i="4"/>
  <c r="AX396" i="4"/>
  <c r="AW396" i="4"/>
  <c r="AV396" i="4"/>
  <c r="AO396" i="4"/>
  <c r="AP396" i="4" s="1"/>
  <c r="AL396" i="4"/>
  <c r="AN396" i="4" s="1"/>
  <c r="AJ396" i="4"/>
  <c r="AK396" i="4" s="1"/>
  <c r="AD396" i="4"/>
  <c r="AI396" i="4" s="1"/>
  <c r="Z396" i="4"/>
  <c r="W396" i="4"/>
  <c r="B396" i="4"/>
  <c r="BJ395" i="4"/>
  <c r="BI395" i="4"/>
  <c r="BH395" i="4"/>
  <c r="BG395" i="4"/>
  <c r="BF395" i="4"/>
  <c r="AY395" i="4"/>
  <c r="AX395" i="4"/>
  <c r="AW395" i="4"/>
  <c r="AV395" i="4"/>
  <c r="AO395" i="4"/>
  <c r="AP395" i="4" s="1"/>
  <c r="AL395" i="4"/>
  <c r="AN395" i="4" s="1"/>
  <c r="AJ395" i="4"/>
  <c r="AK395" i="4" s="1"/>
  <c r="AE395" i="4"/>
  <c r="Z395" i="4"/>
  <c r="W395" i="4"/>
  <c r="B395" i="4"/>
  <c r="BJ394" i="4"/>
  <c r="BI394" i="4"/>
  <c r="BH394" i="4"/>
  <c r="BG394" i="4"/>
  <c r="BF394" i="4"/>
  <c r="AY394" i="4"/>
  <c r="AX394" i="4"/>
  <c r="AW394" i="4"/>
  <c r="AV394" i="4"/>
  <c r="AO394" i="4"/>
  <c r="AP394" i="4" s="1"/>
  <c r="AL394" i="4"/>
  <c r="AN394" i="4" s="1"/>
  <c r="AJ394" i="4"/>
  <c r="AK394" i="4" s="1"/>
  <c r="AE394" i="4"/>
  <c r="Z394" i="4"/>
  <c r="W394" i="4"/>
  <c r="B394" i="4"/>
  <c r="BJ393" i="4"/>
  <c r="BI393" i="4"/>
  <c r="BH393" i="4"/>
  <c r="BG393" i="4"/>
  <c r="BF393" i="4"/>
  <c r="AY393" i="4"/>
  <c r="AX393" i="4"/>
  <c r="AW393" i="4"/>
  <c r="AV393" i="4"/>
  <c r="AO393" i="4"/>
  <c r="AP393" i="4" s="1"/>
  <c r="AL393" i="4"/>
  <c r="AN393" i="4" s="1"/>
  <c r="AJ393" i="4"/>
  <c r="AK393" i="4" s="1"/>
  <c r="AE393" i="4"/>
  <c r="Z393" i="4"/>
  <c r="W393" i="4"/>
  <c r="B393" i="4"/>
  <c r="BJ392" i="4"/>
  <c r="BI392" i="4"/>
  <c r="BH392" i="4"/>
  <c r="BG392" i="4"/>
  <c r="BF392" i="4"/>
  <c r="AY392" i="4"/>
  <c r="AX392" i="4"/>
  <c r="AW392" i="4"/>
  <c r="AV392" i="4"/>
  <c r="AM392" i="4"/>
  <c r="B392" i="4"/>
  <c r="BJ391" i="4"/>
  <c r="BI391" i="4"/>
  <c r="BH391" i="4"/>
  <c r="BG391" i="4"/>
  <c r="BF391" i="4"/>
  <c r="AY391" i="4"/>
  <c r="AX391" i="4"/>
  <c r="AW391" i="4"/>
  <c r="AV391" i="4"/>
  <c r="AO391" i="4"/>
  <c r="AP391" i="4" s="1"/>
  <c r="AL391" i="4"/>
  <c r="AN391" i="4" s="1"/>
  <c r="AJ391" i="4"/>
  <c r="AK391" i="4" s="1"/>
  <c r="AE391" i="4"/>
  <c r="Z391" i="4"/>
  <c r="W391" i="4"/>
  <c r="B391" i="4"/>
  <c r="BJ390" i="4"/>
  <c r="BI390" i="4"/>
  <c r="BH390" i="4"/>
  <c r="BG390" i="4"/>
  <c r="BF390" i="4"/>
  <c r="AY390" i="4"/>
  <c r="AX390" i="4"/>
  <c r="AW390" i="4"/>
  <c r="AV390" i="4"/>
  <c r="AO390" i="4"/>
  <c r="AP390" i="4" s="1"/>
  <c r="AL390" i="4"/>
  <c r="AN390" i="4" s="1"/>
  <c r="AJ390" i="4"/>
  <c r="AK390" i="4" s="1"/>
  <c r="AE390" i="4"/>
  <c r="Z390" i="4"/>
  <c r="W390" i="4"/>
  <c r="B390" i="4"/>
  <c r="BJ389" i="4"/>
  <c r="BI389" i="4"/>
  <c r="BH389" i="4"/>
  <c r="BG389" i="4"/>
  <c r="BF389" i="4"/>
  <c r="AY389" i="4"/>
  <c r="AX389" i="4"/>
  <c r="AW389" i="4"/>
  <c r="AV389" i="4"/>
  <c r="AO389" i="4"/>
  <c r="AP389" i="4" s="1"/>
  <c r="AL389" i="4"/>
  <c r="AN389" i="4" s="1"/>
  <c r="AJ389" i="4"/>
  <c r="AK389" i="4" s="1"/>
  <c r="AE389" i="4"/>
  <c r="Z389" i="4"/>
  <c r="W389" i="4"/>
  <c r="B389" i="4"/>
  <c r="BI388" i="4"/>
  <c r="BH388" i="4"/>
  <c r="BG388" i="4"/>
  <c r="BF388" i="4"/>
  <c r="AY388" i="4"/>
  <c r="AX388" i="4"/>
  <c r="AW388" i="4"/>
  <c r="AO388" i="4"/>
  <c r="AP388" i="4" s="1"/>
  <c r="AL388" i="4"/>
  <c r="AN388" i="4" s="1"/>
  <c r="AJ388" i="4"/>
  <c r="AK388" i="4" s="1"/>
  <c r="AC388" i="4"/>
  <c r="BT388" i="4" s="1"/>
  <c r="Z388" i="4"/>
  <c r="W388" i="4"/>
  <c r="B388" i="4"/>
  <c r="BJ387" i="4"/>
  <c r="BI387" i="4"/>
  <c r="BH387" i="4"/>
  <c r="BG387" i="4"/>
  <c r="BF387" i="4"/>
  <c r="AY387" i="4"/>
  <c r="AX387" i="4"/>
  <c r="AW387" i="4"/>
  <c r="AV387" i="4"/>
  <c r="AM387" i="4"/>
  <c r="B387" i="4"/>
  <c r="BJ386" i="4"/>
  <c r="BI386" i="4"/>
  <c r="BH386" i="4"/>
  <c r="BG386" i="4"/>
  <c r="BF386" i="4"/>
  <c r="AY386" i="4"/>
  <c r="AX386" i="4"/>
  <c r="AW386" i="4"/>
  <c r="AV386" i="4"/>
  <c r="AO386" i="4"/>
  <c r="AP386" i="4" s="1"/>
  <c r="AL386" i="4"/>
  <c r="AN386" i="4" s="1"/>
  <c r="AJ386" i="4"/>
  <c r="AK386" i="4" s="1"/>
  <c r="AD386" i="4"/>
  <c r="AI386" i="4" s="1"/>
  <c r="Z386" i="4"/>
  <c r="W386" i="4"/>
  <c r="B386" i="4"/>
  <c r="BI385" i="4"/>
  <c r="BH385" i="4"/>
  <c r="BG385" i="4"/>
  <c r="BF385" i="4"/>
  <c r="AY385" i="4"/>
  <c r="AX385" i="4"/>
  <c r="AW385" i="4"/>
  <c r="AO385" i="4"/>
  <c r="AP385" i="4" s="1"/>
  <c r="AL385" i="4"/>
  <c r="AN385" i="4" s="1"/>
  <c r="AJ385" i="4"/>
  <c r="AK385" i="4" s="1"/>
  <c r="AD385" i="4"/>
  <c r="AI385" i="4" s="1"/>
  <c r="AC385" i="4"/>
  <c r="BT385" i="4" s="1"/>
  <c r="Z385" i="4"/>
  <c r="W385" i="4"/>
  <c r="B385" i="4"/>
  <c r="BJ384" i="4"/>
  <c r="BI384" i="4"/>
  <c r="BH384" i="4"/>
  <c r="BG384" i="4"/>
  <c r="BF384" i="4"/>
  <c r="AY384" i="4"/>
  <c r="AX384" i="4"/>
  <c r="AW384" i="4"/>
  <c r="AV384" i="4"/>
  <c r="AM384" i="4"/>
  <c r="B384" i="4"/>
  <c r="BJ383" i="4"/>
  <c r="BI383" i="4"/>
  <c r="BH383" i="4"/>
  <c r="BG383" i="4"/>
  <c r="BF383" i="4"/>
  <c r="AY383" i="4"/>
  <c r="AX383" i="4"/>
  <c r="AW383" i="4"/>
  <c r="AV383" i="4"/>
  <c r="AM383" i="4"/>
  <c r="B383" i="4"/>
  <c r="BI382" i="4"/>
  <c r="BH382" i="4"/>
  <c r="BG382" i="4"/>
  <c r="BF382" i="4"/>
  <c r="AY382" i="4"/>
  <c r="AX382" i="4"/>
  <c r="AW382" i="4"/>
  <c r="AO382" i="4"/>
  <c r="AP382" i="4" s="1"/>
  <c r="AL382" i="4"/>
  <c r="AN382" i="4" s="1"/>
  <c r="AJ382" i="4"/>
  <c r="AK382" i="4" s="1"/>
  <c r="AC382" i="4"/>
  <c r="BT382" i="4" s="1"/>
  <c r="Z382" i="4"/>
  <c r="W382" i="4"/>
  <c r="B382" i="4"/>
  <c r="BI381" i="4"/>
  <c r="BH381" i="4"/>
  <c r="BG381" i="4"/>
  <c r="BF381" i="4"/>
  <c r="AY381" i="4"/>
  <c r="AX381" i="4"/>
  <c r="AW381" i="4"/>
  <c r="AO381" i="4"/>
  <c r="AP381" i="4" s="1"/>
  <c r="AL381" i="4"/>
  <c r="AN381" i="4" s="1"/>
  <c r="AJ381" i="4"/>
  <c r="AK381" i="4" s="1"/>
  <c r="AC381" i="4"/>
  <c r="BT381" i="4" s="1"/>
  <c r="Z381" i="4"/>
  <c r="W381" i="4"/>
  <c r="B381" i="4"/>
  <c r="BI380" i="4"/>
  <c r="BH380" i="4"/>
  <c r="BG380" i="4"/>
  <c r="BF380" i="4"/>
  <c r="AY380" i="4"/>
  <c r="AX380" i="4"/>
  <c r="AW380" i="4"/>
  <c r="AO380" i="4"/>
  <c r="AP380" i="4" s="1"/>
  <c r="AL380" i="4"/>
  <c r="AN380" i="4" s="1"/>
  <c r="AJ380" i="4"/>
  <c r="AK380" i="4" s="1"/>
  <c r="AD380" i="4"/>
  <c r="AI380" i="4" s="1"/>
  <c r="AC380" i="4"/>
  <c r="Z380" i="4"/>
  <c r="W380" i="4"/>
  <c r="B380" i="4"/>
  <c r="BI379" i="4"/>
  <c r="BH379" i="4"/>
  <c r="BG379" i="4"/>
  <c r="BF379" i="4"/>
  <c r="AY379" i="4"/>
  <c r="AX379" i="4"/>
  <c r="AW379" i="4"/>
  <c r="AO379" i="4"/>
  <c r="AP379" i="4" s="1"/>
  <c r="AL379" i="4"/>
  <c r="AN379" i="4" s="1"/>
  <c r="AJ379" i="4"/>
  <c r="AK379" i="4" s="1"/>
  <c r="AC379" i="4"/>
  <c r="BT379" i="4" s="1"/>
  <c r="Z379" i="4"/>
  <c r="W379" i="4"/>
  <c r="B379" i="4"/>
  <c r="BI378" i="4"/>
  <c r="BH378" i="4"/>
  <c r="BG378" i="4"/>
  <c r="BF378" i="4"/>
  <c r="AY378" i="4"/>
  <c r="AX378" i="4"/>
  <c r="AW378" i="4"/>
  <c r="AO378" i="4"/>
  <c r="AP378" i="4" s="1"/>
  <c r="AL378" i="4"/>
  <c r="AN378" i="4" s="1"/>
  <c r="AJ378" i="4"/>
  <c r="AK378" i="4" s="1"/>
  <c r="AD378" i="4"/>
  <c r="AI378" i="4" s="1"/>
  <c r="AC378" i="4"/>
  <c r="BT378" i="4" s="1"/>
  <c r="Z378" i="4"/>
  <c r="W378" i="4"/>
  <c r="B378" i="4"/>
  <c r="BJ377" i="4"/>
  <c r="BI377" i="4"/>
  <c r="BH377" i="4"/>
  <c r="BG377" i="4"/>
  <c r="BF377" i="4"/>
  <c r="AY377" i="4"/>
  <c r="AX377" i="4"/>
  <c r="AW377" i="4"/>
  <c r="AV377" i="4"/>
  <c r="AO377" i="4"/>
  <c r="AP377" i="4" s="1"/>
  <c r="AL377" i="4"/>
  <c r="AN377" i="4" s="1"/>
  <c r="AJ377" i="4"/>
  <c r="AK377" i="4" s="1"/>
  <c r="AD377" i="4"/>
  <c r="AI377" i="4" s="1"/>
  <c r="Z377" i="4"/>
  <c r="W377" i="4"/>
  <c r="B377" i="4"/>
  <c r="BI376" i="4"/>
  <c r="BH376" i="4"/>
  <c r="BG376" i="4"/>
  <c r="BF376" i="4"/>
  <c r="AY376" i="4"/>
  <c r="AX376" i="4"/>
  <c r="AW376" i="4"/>
  <c r="AO376" i="4"/>
  <c r="AP376" i="4" s="1"/>
  <c r="AL376" i="4"/>
  <c r="AN376" i="4" s="1"/>
  <c r="AJ376" i="4"/>
  <c r="AK376" i="4" s="1"/>
  <c r="AD376" i="4"/>
  <c r="AI376" i="4" s="1"/>
  <c r="AC376" i="4"/>
  <c r="BT376" i="4" s="1"/>
  <c r="Z376" i="4"/>
  <c r="W376" i="4"/>
  <c r="B376" i="4"/>
  <c r="BJ375" i="4"/>
  <c r="BI375" i="4"/>
  <c r="BH375" i="4"/>
  <c r="BG375" i="4"/>
  <c r="BF375" i="4"/>
  <c r="AY375" i="4"/>
  <c r="AX375" i="4"/>
  <c r="AW375" i="4"/>
  <c r="AV375" i="4"/>
  <c r="AO375" i="4"/>
  <c r="AP375" i="4" s="1"/>
  <c r="AL375" i="4"/>
  <c r="AN375" i="4" s="1"/>
  <c r="AJ375" i="4"/>
  <c r="AK375" i="4" s="1"/>
  <c r="AD375" i="4"/>
  <c r="AI375" i="4" s="1"/>
  <c r="Z375" i="4"/>
  <c r="W375" i="4"/>
  <c r="B375" i="4"/>
  <c r="BJ374" i="4"/>
  <c r="BI374" i="4"/>
  <c r="BH374" i="4"/>
  <c r="BG374" i="4"/>
  <c r="BF374" i="4"/>
  <c r="AY374" i="4"/>
  <c r="AX374" i="4"/>
  <c r="AW374" i="4"/>
  <c r="AV374" i="4"/>
  <c r="AO374" i="4"/>
  <c r="AP374" i="4" s="1"/>
  <c r="AL374" i="4"/>
  <c r="AN374" i="4" s="1"/>
  <c r="AJ374" i="4"/>
  <c r="AK374" i="4" s="1"/>
  <c r="AD374" i="4"/>
  <c r="AI374" i="4" s="1"/>
  <c r="Z374" i="4"/>
  <c r="W374" i="4"/>
  <c r="B374" i="4"/>
  <c r="BJ373" i="4"/>
  <c r="BI373" i="4"/>
  <c r="BH373" i="4"/>
  <c r="BG373" i="4"/>
  <c r="BF373" i="4"/>
  <c r="AY373" i="4"/>
  <c r="AX373" i="4"/>
  <c r="AW373" i="4"/>
  <c r="AV373" i="4"/>
  <c r="AO373" i="4"/>
  <c r="AP373" i="4" s="1"/>
  <c r="AL373" i="4"/>
  <c r="AN373" i="4" s="1"/>
  <c r="AJ373" i="4"/>
  <c r="AK373" i="4" s="1"/>
  <c r="AE373" i="4"/>
  <c r="Z373" i="4"/>
  <c r="W373" i="4"/>
  <c r="B373" i="4"/>
  <c r="BI372" i="4"/>
  <c r="BH372" i="4"/>
  <c r="BG372" i="4"/>
  <c r="BF372" i="4"/>
  <c r="AY372" i="4"/>
  <c r="AX372" i="4"/>
  <c r="AW372" i="4"/>
  <c r="AO372" i="4"/>
  <c r="AP372" i="4" s="1"/>
  <c r="AL372" i="4"/>
  <c r="AN372" i="4" s="1"/>
  <c r="AJ372" i="4"/>
  <c r="AK372" i="4" s="1"/>
  <c r="AC372" i="4"/>
  <c r="Z372" i="4"/>
  <c r="W372" i="4"/>
  <c r="B372" i="4"/>
  <c r="BJ371" i="4"/>
  <c r="BI371" i="4"/>
  <c r="BH371" i="4"/>
  <c r="BG371" i="4"/>
  <c r="BF371" i="4"/>
  <c r="AY371" i="4"/>
  <c r="AX371" i="4"/>
  <c r="AW371" i="4"/>
  <c r="AV371" i="4"/>
  <c r="AO371" i="4"/>
  <c r="AP371" i="4" s="1"/>
  <c r="AL371" i="4"/>
  <c r="AN371" i="4" s="1"/>
  <c r="AJ371" i="4"/>
  <c r="AK371" i="4" s="1"/>
  <c r="AD371" i="4"/>
  <c r="AI371" i="4" s="1"/>
  <c r="Z371" i="4"/>
  <c r="W371" i="4"/>
  <c r="B371" i="4"/>
  <c r="BI370" i="4"/>
  <c r="BH370" i="4"/>
  <c r="BG370" i="4"/>
  <c r="BF370" i="4"/>
  <c r="AY370" i="4"/>
  <c r="AX370" i="4"/>
  <c r="AW370" i="4"/>
  <c r="AO370" i="4"/>
  <c r="AP370" i="4" s="1"/>
  <c r="AL370" i="4"/>
  <c r="AN370" i="4" s="1"/>
  <c r="AJ370" i="4"/>
  <c r="AK370" i="4" s="1"/>
  <c r="AC370" i="4"/>
  <c r="BT370" i="4" s="1"/>
  <c r="Z370" i="4"/>
  <c r="W370" i="4"/>
  <c r="B370" i="4"/>
  <c r="BJ369" i="4"/>
  <c r="BI369" i="4"/>
  <c r="BH369" i="4"/>
  <c r="BG369" i="4"/>
  <c r="BF369" i="4"/>
  <c r="AY369" i="4"/>
  <c r="AX369" i="4"/>
  <c r="AW369" i="4"/>
  <c r="AV369" i="4"/>
  <c r="AO369" i="4"/>
  <c r="AP369" i="4" s="1"/>
  <c r="AL369" i="4"/>
  <c r="AN369" i="4" s="1"/>
  <c r="AJ369" i="4"/>
  <c r="AK369" i="4" s="1"/>
  <c r="AE369" i="4"/>
  <c r="Z369" i="4"/>
  <c r="W369" i="4"/>
  <c r="B369" i="4"/>
  <c r="BJ368" i="4"/>
  <c r="BI368" i="4"/>
  <c r="BH368" i="4"/>
  <c r="BG368" i="4"/>
  <c r="BF368" i="4"/>
  <c r="AY368" i="4"/>
  <c r="AX368" i="4"/>
  <c r="AW368" i="4"/>
  <c r="AV368" i="4"/>
  <c r="AO368" i="4"/>
  <c r="AP368" i="4" s="1"/>
  <c r="AL368" i="4"/>
  <c r="AN368" i="4" s="1"/>
  <c r="AJ368" i="4"/>
  <c r="AK368" i="4" s="1"/>
  <c r="AD368" i="4"/>
  <c r="AI368" i="4" s="1"/>
  <c r="Z368" i="4"/>
  <c r="W368" i="4"/>
  <c r="B368" i="4"/>
  <c r="BJ367" i="4"/>
  <c r="BI367" i="4"/>
  <c r="BH367" i="4"/>
  <c r="BG367" i="4"/>
  <c r="BF367" i="4"/>
  <c r="AY367" i="4"/>
  <c r="AX367" i="4"/>
  <c r="AW367" i="4"/>
  <c r="AV367" i="4"/>
  <c r="AO367" i="4"/>
  <c r="AP367" i="4" s="1"/>
  <c r="AL367" i="4"/>
  <c r="AN367" i="4" s="1"/>
  <c r="AJ367" i="4"/>
  <c r="AK367" i="4" s="1"/>
  <c r="AE367" i="4"/>
  <c r="Z367" i="4"/>
  <c r="W367" i="4"/>
  <c r="B367" i="4"/>
  <c r="BJ366" i="4"/>
  <c r="BI366" i="4"/>
  <c r="BH366" i="4"/>
  <c r="BG366" i="4"/>
  <c r="BF366" i="4"/>
  <c r="AY366" i="4"/>
  <c r="AX366" i="4"/>
  <c r="AW366" i="4"/>
  <c r="AV366" i="4"/>
  <c r="AO366" i="4"/>
  <c r="AP366" i="4" s="1"/>
  <c r="AL366" i="4"/>
  <c r="AN366" i="4" s="1"/>
  <c r="AJ366" i="4"/>
  <c r="AK366" i="4" s="1"/>
  <c r="AE366" i="4"/>
  <c r="Z366" i="4"/>
  <c r="W366" i="4"/>
  <c r="B366" i="4"/>
  <c r="BJ365" i="4"/>
  <c r="BI365" i="4"/>
  <c r="BH365" i="4"/>
  <c r="BG365" i="4"/>
  <c r="BF365" i="4"/>
  <c r="AY365" i="4"/>
  <c r="AX365" i="4"/>
  <c r="AW365" i="4"/>
  <c r="AV365" i="4"/>
  <c r="AO365" i="4"/>
  <c r="AP365" i="4" s="1"/>
  <c r="AL365" i="4"/>
  <c r="AN365" i="4" s="1"/>
  <c r="AJ365" i="4"/>
  <c r="AK365" i="4" s="1"/>
  <c r="AD365" i="4"/>
  <c r="AI365" i="4" s="1"/>
  <c r="Z365" i="4"/>
  <c r="W365" i="4"/>
  <c r="B365" i="4"/>
  <c r="BJ364" i="4"/>
  <c r="BI364" i="4"/>
  <c r="BH364" i="4"/>
  <c r="BG364" i="4"/>
  <c r="BF364" i="4"/>
  <c r="AY364" i="4"/>
  <c r="AX364" i="4"/>
  <c r="AW364" i="4"/>
  <c r="AV364" i="4"/>
  <c r="AO364" i="4"/>
  <c r="AP364" i="4" s="1"/>
  <c r="AL364" i="4"/>
  <c r="AN364" i="4" s="1"/>
  <c r="AJ364" i="4"/>
  <c r="AK364" i="4" s="1"/>
  <c r="AD364" i="4"/>
  <c r="AI364" i="4" s="1"/>
  <c r="Z364" i="4"/>
  <c r="W364" i="4"/>
  <c r="B364" i="4"/>
  <c r="BJ363" i="4"/>
  <c r="BI363" i="4"/>
  <c r="BH363" i="4"/>
  <c r="BG363" i="4"/>
  <c r="BF363" i="4"/>
  <c r="AY363" i="4"/>
  <c r="AX363" i="4"/>
  <c r="AW363" i="4"/>
  <c r="AV363" i="4"/>
  <c r="AO363" i="4"/>
  <c r="AP363" i="4" s="1"/>
  <c r="AL363" i="4"/>
  <c r="AN363" i="4" s="1"/>
  <c r="AJ363" i="4"/>
  <c r="AK363" i="4" s="1"/>
  <c r="AD363" i="4"/>
  <c r="AI363" i="4" s="1"/>
  <c r="Z363" i="4"/>
  <c r="W363" i="4"/>
  <c r="B363" i="4"/>
  <c r="BI362" i="4"/>
  <c r="BH362" i="4"/>
  <c r="BG362" i="4"/>
  <c r="BF362" i="4"/>
  <c r="AY362" i="4"/>
  <c r="AX362" i="4"/>
  <c r="AW362" i="4"/>
  <c r="AO362" i="4"/>
  <c r="AP362" i="4" s="1"/>
  <c r="AL362" i="4"/>
  <c r="AN362" i="4" s="1"/>
  <c r="AJ362" i="4"/>
  <c r="AK362" i="4" s="1"/>
  <c r="AC362" i="4"/>
  <c r="BT362" i="4" s="1"/>
  <c r="Z362" i="4"/>
  <c r="W362" i="4"/>
  <c r="B362" i="4"/>
  <c r="BJ361" i="4"/>
  <c r="BI361" i="4"/>
  <c r="BH361" i="4"/>
  <c r="BG361" i="4"/>
  <c r="BF361" i="4"/>
  <c r="AY361" i="4"/>
  <c r="AX361" i="4"/>
  <c r="AW361" i="4"/>
  <c r="AV361" i="4"/>
  <c r="AO361" i="4"/>
  <c r="AP361" i="4" s="1"/>
  <c r="AL361" i="4"/>
  <c r="AN361" i="4" s="1"/>
  <c r="AJ361" i="4"/>
  <c r="AK361" i="4" s="1"/>
  <c r="AE361" i="4"/>
  <c r="Z361" i="4"/>
  <c r="W361" i="4"/>
  <c r="B361" i="4"/>
  <c r="BJ360" i="4"/>
  <c r="BI360" i="4"/>
  <c r="BH360" i="4"/>
  <c r="BG360" i="4"/>
  <c r="BF360" i="4"/>
  <c r="AY360" i="4"/>
  <c r="AX360" i="4"/>
  <c r="AW360" i="4"/>
  <c r="AV360" i="4"/>
  <c r="AM360" i="4"/>
  <c r="B360" i="4"/>
  <c r="BJ359" i="4"/>
  <c r="BI359" i="4"/>
  <c r="BH359" i="4"/>
  <c r="BG359" i="4"/>
  <c r="BF359" i="4"/>
  <c r="AY359" i="4"/>
  <c r="AX359" i="4"/>
  <c r="AW359" i="4"/>
  <c r="AV359" i="4"/>
  <c r="AO359" i="4"/>
  <c r="AP359" i="4" s="1"/>
  <c r="AL359" i="4"/>
  <c r="AN359" i="4" s="1"/>
  <c r="AJ359" i="4"/>
  <c r="AK359" i="4" s="1"/>
  <c r="AD359" i="4"/>
  <c r="AI359" i="4" s="1"/>
  <c r="Z359" i="4"/>
  <c r="W359" i="4"/>
  <c r="B359" i="4"/>
  <c r="BJ358" i="4"/>
  <c r="BI358" i="4"/>
  <c r="BH358" i="4"/>
  <c r="BG358" i="4"/>
  <c r="BF358" i="4"/>
  <c r="AY358" i="4"/>
  <c r="AX358" i="4"/>
  <c r="AW358" i="4"/>
  <c r="AV358" i="4"/>
  <c r="AO358" i="4"/>
  <c r="AP358" i="4" s="1"/>
  <c r="AL358" i="4"/>
  <c r="AN358" i="4" s="1"/>
  <c r="AJ358" i="4"/>
  <c r="AK358" i="4" s="1"/>
  <c r="AE358" i="4"/>
  <c r="Z358" i="4"/>
  <c r="W358" i="4"/>
  <c r="B358" i="4"/>
  <c r="BI357" i="4"/>
  <c r="BH357" i="4"/>
  <c r="BG357" i="4"/>
  <c r="BF357" i="4"/>
  <c r="AY357" i="4"/>
  <c r="AX357" i="4"/>
  <c r="AW357" i="4"/>
  <c r="AO357" i="4"/>
  <c r="AP357" i="4" s="1"/>
  <c r="AL357" i="4"/>
  <c r="AN357" i="4" s="1"/>
  <c r="AJ357" i="4"/>
  <c r="AK357" i="4" s="1"/>
  <c r="AC357" i="4"/>
  <c r="BT357" i="4" s="1"/>
  <c r="Z357" i="4"/>
  <c r="W357" i="4"/>
  <c r="B357" i="4"/>
  <c r="BI356" i="4"/>
  <c r="BH356" i="4"/>
  <c r="BG356" i="4"/>
  <c r="BF356" i="4"/>
  <c r="AY356" i="4"/>
  <c r="AX356" i="4"/>
  <c r="AW356" i="4"/>
  <c r="AO356" i="4"/>
  <c r="AP356" i="4" s="1"/>
  <c r="AL356" i="4"/>
  <c r="AN356" i="4" s="1"/>
  <c r="AJ356" i="4"/>
  <c r="AK356" i="4" s="1"/>
  <c r="AC356" i="4"/>
  <c r="BT356" i="4" s="1"/>
  <c r="Z356" i="4"/>
  <c r="W356" i="4"/>
  <c r="B356" i="4"/>
  <c r="BJ355" i="4"/>
  <c r="BI355" i="4"/>
  <c r="BH355" i="4"/>
  <c r="BG355" i="4"/>
  <c r="BF355" i="4"/>
  <c r="AY355" i="4"/>
  <c r="AX355" i="4"/>
  <c r="AW355" i="4"/>
  <c r="AV355" i="4"/>
  <c r="AO355" i="4"/>
  <c r="AP355" i="4" s="1"/>
  <c r="AL355" i="4"/>
  <c r="AN355" i="4" s="1"/>
  <c r="AJ355" i="4"/>
  <c r="AK355" i="4" s="1"/>
  <c r="AE355" i="4"/>
  <c r="Z355" i="4"/>
  <c r="W355" i="4"/>
  <c r="B355" i="4"/>
  <c r="BJ354" i="4"/>
  <c r="BI354" i="4"/>
  <c r="BH354" i="4"/>
  <c r="BG354" i="4"/>
  <c r="BF354" i="4"/>
  <c r="AY354" i="4"/>
  <c r="AX354" i="4"/>
  <c r="AW354" i="4"/>
  <c r="AV354" i="4"/>
  <c r="AM354" i="4"/>
  <c r="B354" i="4"/>
  <c r="BI353" i="4"/>
  <c r="BH353" i="4"/>
  <c r="BG353" i="4"/>
  <c r="BF353" i="4"/>
  <c r="AY353" i="4"/>
  <c r="AX353" i="4"/>
  <c r="AW353" i="4"/>
  <c r="AO353" i="4"/>
  <c r="AP353" i="4" s="1"/>
  <c r="AL353" i="4"/>
  <c r="AN353" i="4" s="1"/>
  <c r="AJ353" i="4"/>
  <c r="AK353" i="4" s="1"/>
  <c r="AD353" i="4"/>
  <c r="AI353" i="4" s="1"/>
  <c r="AC353" i="4"/>
  <c r="Z353" i="4"/>
  <c r="W353" i="4"/>
  <c r="B353" i="4"/>
  <c r="BI352" i="4"/>
  <c r="BH352" i="4"/>
  <c r="BG352" i="4"/>
  <c r="BF352" i="4"/>
  <c r="AY352" i="4"/>
  <c r="AX352" i="4"/>
  <c r="AW352" i="4"/>
  <c r="AO352" i="4"/>
  <c r="AP352" i="4" s="1"/>
  <c r="AL352" i="4"/>
  <c r="AN352" i="4" s="1"/>
  <c r="AJ352" i="4"/>
  <c r="AK352" i="4" s="1"/>
  <c r="AC352" i="4"/>
  <c r="BT352" i="4" s="1"/>
  <c r="Z352" i="4"/>
  <c r="W352" i="4"/>
  <c r="B352" i="4"/>
  <c r="BJ351" i="4"/>
  <c r="BI351" i="4"/>
  <c r="BH351" i="4"/>
  <c r="BG351" i="4"/>
  <c r="BF351" i="4"/>
  <c r="AY351" i="4"/>
  <c r="AX351" i="4"/>
  <c r="AW351" i="4"/>
  <c r="AV351" i="4"/>
  <c r="AO351" i="4"/>
  <c r="AP351" i="4" s="1"/>
  <c r="AL351" i="4"/>
  <c r="AN351" i="4" s="1"/>
  <c r="AJ351" i="4"/>
  <c r="AK351" i="4" s="1"/>
  <c r="AE351" i="4"/>
  <c r="Z351" i="4"/>
  <c r="W351" i="4"/>
  <c r="B351" i="4"/>
  <c r="BI350" i="4"/>
  <c r="BH350" i="4"/>
  <c r="BG350" i="4"/>
  <c r="BF350" i="4"/>
  <c r="AY350" i="4"/>
  <c r="AX350" i="4"/>
  <c r="AW350" i="4"/>
  <c r="AO350" i="4"/>
  <c r="AP350" i="4" s="1"/>
  <c r="AL350" i="4"/>
  <c r="AN350" i="4" s="1"/>
  <c r="AJ350" i="4"/>
  <c r="AK350" i="4" s="1"/>
  <c r="AC350" i="4"/>
  <c r="BT350" i="4" s="1"/>
  <c r="Z350" i="4"/>
  <c r="W350" i="4"/>
  <c r="B350" i="4"/>
  <c r="BI349" i="4"/>
  <c r="BH349" i="4"/>
  <c r="BG349" i="4"/>
  <c r="BF349" i="4"/>
  <c r="AY349" i="4"/>
  <c r="AX349" i="4"/>
  <c r="AW349" i="4"/>
  <c r="AO349" i="4"/>
  <c r="AP349" i="4" s="1"/>
  <c r="AL349" i="4"/>
  <c r="AN349" i="4" s="1"/>
  <c r="AJ349" i="4"/>
  <c r="AK349" i="4" s="1"/>
  <c r="AC349" i="4"/>
  <c r="Z349" i="4"/>
  <c r="W349" i="4"/>
  <c r="B349" i="4"/>
  <c r="BJ348" i="4"/>
  <c r="BI348" i="4"/>
  <c r="BH348" i="4"/>
  <c r="BG348" i="4"/>
  <c r="BF348" i="4"/>
  <c r="AY348" i="4"/>
  <c r="AX348" i="4"/>
  <c r="AW348" i="4"/>
  <c r="AV348" i="4"/>
  <c r="AO348" i="4"/>
  <c r="AP348" i="4" s="1"/>
  <c r="AL348" i="4"/>
  <c r="AN348" i="4" s="1"/>
  <c r="AJ348" i="4"/>
  <c r="AK348" i="4" s="1"/>
  <c r="AE348" i="4"/>
  <c r="Z348" i="4"/>
  <c r="W348" i="4"/>
  <c r="B348" i="4"/>
  <c r="BI347" i="4"/>
  <c r="BH347" i="4"/>
  <c r="BG347" i="4"/>
  <c r="BF347" i="4"/>
  <c r="AY347" i="4"/>
  <c r="AX347" i="4"/>
  <c r="AW347" i="4"/>
  <c r="AO347" i="4"/>
  <c r="AP347" i="4" s="1"/>
  <c r="AL347" i="4"/>
  <c r="AN347" i="4" s="1"/>
  <c r="AJ347" i="4"/>
  <c r="AK347" i="4" s="1"/>
  <c r="AD347" i="4"/>
  <c r="AI347" i="4" s="1"/>
  <c r="AC347" i="4"/>
  <c r="BT347" i="4" s="1"/>
  <c r="Z347" i="4"/>
  <c r="W347" i="4"/>
  <c r="B347" i="4"/>
  <c r="BJ346" i="4"/>
  <c r="BI346" i="4"/>
  <c r="BH346" i="4"/>
  <c r="BG346" i="4"/>
  <c r="BF346" i="4"/>
  <c r="AY346" i="4"/>
  <c r="AX346" i="4"/>
  <c r="AW346" i="4"/>
  <c r="AV346" i="4"/>
  <c r="AM346" i="4"/>
  <c r="B346" i="4"/>
  <c r="BJ345" i="4"/>
  <c r="BI345" i="4"/>
  <c r="BH345" i="4"/>
  <c r="BG345" i="4"/>
  <c r="BF345" i="4"/>
  <c r="AY345" i="4"/>
  <c r="AX345" i="4"/>
  <c r="AW345" i="4"/>
  <c r="AV345" i="4"/>
  <c r="AO345" i="4"/>
  <c r="AP345" i="4" s="1"/>
  <c r="AL345" i="4"/>
  <c r="AN345" i="4" s="1"/>
  <c r="AJ345" i="4"/>
  <c r="AK345" i="4" s="1"/>
  <c r="AD345" i="4"/>
  <c r="AI345" i="4" s="1"/>
  <c r="Z345" i="4"/>
  <c r="W345" i="4"/>
  <c r="B345" i="4"/>
  <c r="BI344" i="4"/>
  <c r="BH344" i="4"/>
  <c r="BG344" i="4"/>
  <c r="BF344" i="4"/>
  <c r="AY344" i="4"/>
  <c r="AX344" i="4"/>
  <c r="AW344" i="4"/>
  <c r="AO344" i="4"/>
  <c r="AP344" i="4" s="1"/>
  <c r="AL344" i="4"/>
  <c r="AN344" i="4" s="1"/>
  <c r="AJ344" i="4"/>
  <c r="AK344" i="4" s="1"/>
  <c r="AD344" i="4"/>
  <c r="AI344" i="4" s="1"/>
  <c r="AC344" i="4"/>
  <c r="Z344" i="4"/>
  <c r="W344" i="4"/>
  <c r="B344" i="4"/>
  <c r="BI343" i="4"/>
  <c r="BH343" i="4"/>
  <c r="BG343" i="4"/>
  <c r="BF343" i="4"/>
  <c r="AY343" i="4"/>
  <c r="AX343" i="4"/>
  <c r="AW343" i="4"/>
  <c r="AO343" i="4"/>
  <c r="AP343" i="4" s="1"/>
  <c r="AL343" i="4"/>
  <c r="AN343" i="4" s="1"/>
  <c r="AJ343" i="4"/>
  <c r="AK343" i="4" s="1"/>
  <c r="AD343" i="4"/>
  <c r="AI343" i="4" s="1"/>
  <c r="AC343" i="4"/>
  <c r="BT343" i="4" s="1"/>
  <c r="Z343" i="4"/>
  <c r="W343" i="4"/>
  <c r="B343" i="4"/>
  <c r="BI342" i="4"/>
  <c r="BH342" i="4"/>
  <c r="BG342" i="4"/>
  <c r="BF342" i="4"/>
  <c r="AY342" i="4"/>
  <c r="AX342" i="4"/>
  <c r="AW342" i="4"/>
  <c r="AO342" i="4"/>
  <c r="AP342" i="4" s="1"/>
  <c r="AL342" i="4"/>
  <c r="AN342" i="4" s="1"/>
  <c r="AJ342" i="4"/>
  <c r="AK342" i="4" s="1"/>
  <c r="AD342" i="4"/>
  <c r="AI342" i="4" s="1"/>
  <c r="AC342" i="4"/>
  <c r="BT342" i="4" s="1"/>
  <c r="Z342" i="4"/>
  <c r="W342" i="4"/>
  <c r="B342" i="4"/>
  <c r="BI341" i="4"/>
  <c r="BH341" i="4"/>
  <c r="BG341" i="4"/>
  <c r="BF341" i="4"/>
  <c r="AY341" i="4"/>
  <c r="AX341" i="4"/>
  <c r="AW341" i="4"/>
  <c r="AO341" i="4"/>
  <c r="AP341" i="4" s="1"/>
  <c r="AL341" i="4"/>
  <c r="AN341" i="4" s="1"/>
  <c r="AJ341" i="4"/>
  <c r="AK341" i="4" s="1"/>
  <c r="AC341" i="4"/>
  <c r="Z341" i="4"/>
  <c r="W341" i="4"/>
  <c r="B341" i="4"/>
  <c r="BI340" i="4"/>
  <c r="BH340" i="4"/>
  <c r="BG340" i="4"/>
  <c r="BF340" i="4"/>
  <c r="AY340" i="4"/>
  <c r="AX340" i="4"/>
  <c r="AW340" i="4"/>
  <c r="AO340" i="4"/>
  <c r="AP340" i="4" s="1"/>
  <c r="AL340" i="4"/>
  <c r="AN340" i="4" s="1"/>
  <c r="AJ340" i="4"/>
  <c r="AK340" i="4" s="1"/>
  <c r="AC340" i="4"/>
  <c r="BT340" i="4" s="1"/>
  <c r="Z340" i="4"/>
  <c r="W340" i="4"/>
  <c r="B340" i="4"/>
  <c r="BI339" i="4"/>
  <c r="BH339" i="4"/>
  <c r="BG339" i="4"/>
  <c r="BF339" i="4"/>
  <c r="AY339" i="4"/>
  <c r="AX339" i="4"/>
  <c r="AW339" i="4"/>
  <c r="AO339" i="4"/>
  <c r="AP339" i="4" s="1"/>
  <c r="AL339" i="4"/>
  <c r="AN339" i="4" s="1"/>
  <c r="AJ339" i="4"/>
  <c r="AK339" i="4" s="1"/>
  <c r="AC339" i="4"/>
  <c r="BT339" i="4" s="1"/>
  <c r="Z339" i="4"/>
  <c r="W339" i="4"/>
  <c r="B339" i="4"/>
  <c r="BJ338" i="4"/>
  <c r="BI338" i="4"/>
  <c r="BH338" i="4"/>
  <c r="BG338" i="4"/>
  <c r="BF338" i="4"/>
  <c r="AY338" i="4"/>
  <c r="AX338" i="4"/>
  <c r="AW338" i="4"/>
  <c r="AV338" i="4"/>
  <c r="AM338" i="4"/>
  <c r="B338" i="4"/>
  <c r="BJ337" i="4"/>
  <c r="BI337" i="4"/>
  <c r="BH337" i="4"/>
  <c r="BG337" i="4"/>
  <c r="BF337" i="4"/>
  <c r="AY337" i="4"/>
  <c r="AX337" i="4"/>
  <c r="AW337" i="4"/>
  <c r="AV337" i="4"/>
  <c r="AO337" i="4"/>
  <c r="AP337" i="4" s="1"/>
  <c r="AL337" i="4"/>
  <c r="AN337" i="4" s="1"/>
  <c r="AJ337" i="4"/>
  <c r="AK337" i="4" s="1"/>
  <c r="AD337" i="4"/>
  <c r="AI337" i="4" s="1"/>
  <c r="Z337" i="4"/>
  <c r="W337" i="4"/>
  <c r="B337" i="4"/>
  <c r="BJ336" i="4"/>
  <c r="BI336" i="4"/>
  <c r="BH336" i="4"/>
  <c r="BG336" i="4"/>
  <c r="BF336" i="4"/>
  <c r="AY336" i="4"/>
  <c r="AX336" i="4"/>
  <c r="AW336" i="4"/>
  <c r="AV336" i="4"/>
  <c r="AO336" i="4"/>
  <c r="AP336" i="4" s="1"/>
  <c r="AL336" i="4"/>
  <c r="AN336" i="4" s="1"/>
  <c r="AJ336" i="4"/>
  <c r="AK336" i="4" s="1"/>
  <c r="AE336" i="4"/>
  <c r="Z336" i="4"/>
  <c r="W336" i="4"/>
  <c r="B336" i="4"/>
  <c r="BJ335" i="4"/>
  <c r="BI335" i="4"/>
  <c r="BH335" i="4"/>
  <c r="BG335" i="4"/>
  <c r="BF335" i="4"/>
  <c r="AY335" i="4"/>
  <c r="AX335" i="4"/>
  <c r="AW335" i="4"/>
  <c r="AV335" i="4"/>
  <c r="AO335" i="4"/>
  <c r="AP335" i="4" s="1"/>
  <c r="AL335" i="4"/>
  <c r="AN335" i="4" s="1"/>
  <c r="AJ335" i="4"/>
  <c r="AK335" i="4" s="1"/>
  <c r="AD335" i="4"/>
  <c r="AI335" i="4" s="1"/>
  <c r="Z335" i="4"/>
  <c r="W335" i="4"/>
  <c r="B335" i="4"/>
  <c r="BJ334" i="4"/>
  <c r="BI334" i="4"/>
  <c r="BH334" i="4"/>
  <c r="BG334" i="4"/>
  <c r="BF334" i="4"/>
  <c r="AY334" i="4"/>
  <c r="AX334" i="4"/>
  <c r="AW334" i="4"/>
  <c r="AV334" i="4"/>
  <c r="AO334" i="4"/>
  <c r="AP334" i="4" s="1"/>
  <c r="AL334" i="4"/>
  <c r="AN334" i="4" s="1"/>
  <c r="AJ334" i="4"/>
  <c r="AK334" i="4" s="1"/>
  <c r="AD334" i="4"/>
  <c r="AI334" i="4" s="1"/>
  <c r="Z334" i="4"/>
  <c r="W334" i="4"/>
  <c r="B334" i="4"/>
  <c r="BJ333" i="4"/>
  <c r="BI333" i="4"/>
  <c r="BH333" i="4"/>
  <c r="BG333" i="4"/>
  <c r="BF333" i="4"/>
  <c r="AY333" i="4"/>
  <c r="AX333" i="4"/>
  <c r="AW333" i="4"/>
  <c r="AV333" i="4"/>
  <c r="AO333" i="4"/>
  <c r="AP333" i="4" s="1"/>
  <c r="AL333" i="4"/>
  <c r="AN333" i="4" s="1"/>
  <c r="AJ333" i="4"/>
  <c r="AK333" i="4" s="1"/>
  <c r="AD333" i="4"/>
  <c r="AI333" i="4" s="1"/>
  <c r="Z333" i="4"/>
  <c r="W333" i="4"/>
  <c r="B333" i="4"/>
  <c r="BJ332" i="4"/>
  <c r="BI332" i="4"/>
  <c r="BH332" i="4"/>
  <c r="BG332" i="4"/>
  <c r="BF332" i="4"/>
  <c r="AY332" i="4"/>
  <c r="AX332" i="4"/>
  <c r="AW332" i="4"/>
  <c r="AV332" i="4"/>
  <c r="AO332" i="4"/>
  <c r="AP332" i="4" s="1"/>
  <c r="AL332" i="4"/>
  <c r="AN332" i="4" s="1"/>
  <c r="AJ332" i="4"/>
  <c r="AK332" i="4" s="1"/>
  <c r="BA332" i="4"/>
  <c r="Z332" i="4"/>
  <c r="W332" i="4"/>
  <c r="B332" i="4"/>
  <c r="BJ331" i="4"/>
  <c r="BI331" i="4"/>
  <c r="BH331" i="4"/>
  <c r="BG331" i="4"/>
  <c r="BF331" i="4"/>
  <c r="AY331" i="4"/>
  <c r="AX331" i="4"/>
  <c r="AW331" i="4"/>
  <c r="AV331" i="4"/>
  <c r="AO331" i="4"/>
  <c r="AP331" i="4" s="1"/>
  <c r="AL331" i="4"/>
  <c r="AN331" i="4" s="1"/>
  <c r="AJ331" i="4"/>
  <c r="AK331" i="4" s="1"/>
  <c r="AE331" i="4"/>
  <c r="Z331" i="4"/>
  <c r="W331" i="4"/>
  <c r="B331" i="4"/>
  <c r="BJ330" i="4"/>
  <c r="BI330" i="4"/>
  <c r="BH330" i="4"/>
  <c r="BG330" i="4"/>
  <c r="BF330" i="4"/>
  <c r="AY330" i="4"/>
  <c r="AX330" i="4"/>
  <c r="AW330" i="4"/>
  <c r="AV330" i="4"/>
  <c r="AO330" i="4"/>
  <c r="AP330" i="4" s="1"/>
  <c r="AL330" i="4"/>
  <c r="AN330" i="4" s="1"/>
  <c r="AJ330" i="4"/>
  <c r="AK330" i="4" s="1"/>
  <c r="AE330" i="4"/>
  <c r="Z330" i="4"/>
  <c r="W330" i="4"/>
  <c r="B330" i="4"/>
  <c r="BJ329" i="4"/>
  <c r="BI329" i="4"/>
  <c r="BH329" i="4"/>
  <c r="BG329" i="4"/>
  <c r="BF329" i="4"/>
  <c r="AY329" i="4"/>
  <c r="AX329" i="4"/>
  <c r="AW329" i="4"/>
  <c r="AV329" i="4"/>
  <c r="AM329" i="4"/>
  <c r="B329" i="4"/>
  <c r="BI328" i="4"/>
  <c r="BH328" i="4"/>
  <c r="BG328" i="4"/>
  <c r="BF328" i="4"/>
  <c r="AY328" i="4"/>
  <c r="AX328" i="4"/>
  <c r="AW328" i="4"/>
  <c r="AO328" i="4"/>
  <c r="AP328" i="4" s="1"/>
  <c r="AL328" i="4"/>
  <c r="AN328" i="4" s="1"/>
  <c r="AJ328" i="4"/>
  <c r="AK328" i="4" s="1"/>
  <c r="AC328" i="4"/>
  <c r="BT328" i="4" s="1"/>
  <c r="Z328" i="4"/>
  <c r="W328" i="4"/>
  <c r="B328" i="4"/>
  <c r="BJ327" i="4"/>
  <c r="BI327" i="4"/>
  <c r="BH327" i="4"/>
  <c r="BG327" i="4"/>
  <c r="BF327" i="4"/>
  <c r="AY327" i="4"/>
  <c r="AX327" i="4"/>
  <c r="AW327" i="4"/>
  <c r="AV327" i="4"/>
  <c r="AO327" i="4"/>
  <c r="AP327" i="4" s="1"/>
  <c r="AL327" i="4"/>
  <c r="AN327" i="4" s="1"/>
  <c r="AJ327" i="4"/>
  <c r="AK327" i="4" s="1"/>
  <c r="AE327" i="4"/>
  <c r="Z327" i="4"/>
  <c r="W327" i="4"/>
  <c r="B327" i="4"/>
  <c r="BI326" i="4"/>
  <c r="BH326" i="4"/>
  <c r="BG326" i="4"/>
  <c r="BF326" i="4"/>
  <c r="AY326" i="4"/>
  <c r="AX326" i="4"/>
  <c r="AW326" i="4"/>
  <c r="AO326" i="4"/>
  <c r="AP326" i="4" s="1"/>
  <c r="AL326" i="4"/>
  <c r="AN326" i="4" s="1"/>
  <c r="AJ326" i="4"/>
  <c r="AK326" i="4" s="1"/>
  <c r="AD326" i="4"/>
  <c r="AI326" i="4" s="1"/>
  <c r="AC326" i="4"/>
  <c r="BT326" i="4" s="1"/>
  <c r="Z326" i="4"/>
  <c r="W326" i="4"/>
  <c r="B326" i="4"/>
  <c r="BJ325" i="4"/>
  <c r="BI325" i="4"/>
  <c r="BH325" i="4"/>
  <c r="BG325" i="4"/>
  <c r="BF325" i="4"/>
  <c r="AY325" i="4"/>
  <c r="AX325" i="4"/>
  <c r="AW325" i="4"/>
  <c r="AV325" i="4"/>
  <c r="AO325" i="4"/>
  <c r="AP325" i="4" s="1"/>
  <c r="AL325" i="4"/>
  <c r="AN325" i="4" s="1"/>
  <c r="AJ325" i="4"/>
  <c r="AK325" i="4" s="1"/>
  <c r="AD325" i="4"/>
  <c r="AI325" i="4" s="1"/>
  <c r="Z325" i="4"/>
  <c r="W325" i="4"/>
  <c r="B325" i="4"/>
  <c r="BJ324" i="4"/>
  <c r="BI324" i="4"/>
  <c r="BH324" i="4"/>
  <c r="BG324" i="4"/>
  <c r="BF324" i="4"/>
  <c r="AY324" i="4"/>
  <c r="AX324" i="4"/>
  <c r="AW324" i="4"/>
  <c r="AV324" i="4"/>
  <c r="AO324" i="4"/>
  <c r="AP324" i="4" s="1"/>
  <c r="AL324" i="4"/>
  <c r="AN324" i="4" s="1"/>
  <c r="AJ324" i="4"/>
  <c r="AK324" i="4" s="1"/>
  <c r="AE324" i="4"/>
  <c r="Z324" i="4"/>
  <c r="W324" i="4"/>
  <c r="B324" i="4"/>
  <c r="BJ323" i="4"/>
  <c r="BI323" i="4"/>
  <c r="BH323" i="4"/>
  <c r="BG323" i="4"/>
  <c r="BF323" i="4"/>
  <c r="AY323" i="4"/>
  <c r="AX323" i="4"/>
  <c r="AW323" i="4"/>
  <c r="AV323" i="4"/>
  <c r="AO323" i="4"/>
  <c r="AP323" i="4" s="1"/>
  <c r="AL323" i="4"/>
  <c r="AN323" i="4" s="1"/>
  <c r="AJ323" i="4"/>
  <c r="AK323" i="4" s="1"/>
  <c r="AE323" i="4"/>
  <c r="Z323" i="4"/>
  <c r="W323" i="4"/>
  <c r="B323" i="4"/>
  <c r="BJ322" i="4"/>
  <c r="BI322" i="4"/>
  <c r="BH322" i="4"/>
  <c r="BG322" i="4"/>
  <c r="BF322" i="4"/>
  <c r="AY322" i="4"/>
  <c r="AX322" i="4"/>
  <c r="AW322" i="4"/>
  <c r="AV322" i="4"/>
  <c r="AO322" i="4"/>
  <c r="AP322" i="4" s="1"/>
  <c r="AL322" i="4"/>
  <c r="AN322" i="4" s="1"/>
  <c r="AJ322" i="4"/>
  <c r="AK322" i="4" s="1"/>
  <c r="AD322" i="4"/>
  <c r="AI322" i="4" s="1"/>
  <c r="Z322" i="4"/>
  <c r="W322" i="4"/>
  <c r="B322" i="4"/>
  <c r="BI321" i="4"/>
  <c r="BH321" i="4"/>
  <c r="BG321" i="4"/>
  <c r="BF321" i="4"/>
  <c r="AY321" i="4"/>
  <c r="AX321" i="4"/>
  <c r="AW321" i="4"/>
  <c r="AO321" i="4"/>
  <c r="AP321" i="4" s="1"/>
  <c r="AL321" i="4"/>
  <c r="AN321" i="4" s="1"/>
  <c r="AJ321" i="4"/>
  <c r="AK321" i="4" s="1"/>
  <c r="AD321" i="4"/>
  <c r="AI321" i="4" s="1"/>
  <c r="AC321" i="4"/>
  <c r="Z321" i="4"/>
  <c r="W321" i="4"/>
  <c r="B321" i="4"/>
  <c r="BJ320" i="4"/>
  <c r="BI320" i="4"/>
  <c r="BH320" i="4"/>
  <c r="BG320" i="4"/>
  <c r="BF320" i="4"/>
  <c r="AY320" i="4"/>
  <c r="AX320" i="4"/>
  <c r="AW320" i="4"/>
  <c r="AV320" i="4"/>
  <c r="AO320" i="4"/>
  <c r="AP320" i="4" s="1"/>
  <c r="AL320" i="4"/>
  <c r="AN320" i="4" s="1"/>
  <c r="AJ320" i="4"/>
  <c r="AK320" i="4" s="1"/>
  <c r="AD320" i="4"/>
  <c r="AI320" i="4" s="1"/>
  <c r="Z320" i="4"/>
  <c r="W320" i="4"/>
  <c r="B320" i="4"/>
  <c r="BJ319" i="4"/>
  <c r="BI319" i="4"/>
  <c r="BH319" i="4"/>
  <c r="BG319" i="4"/>
  <c r="BF319" i="4"/>
  <c r="AY319" i="4"/>
  <c r="AX319" i="4"/>
  <c r="AW319" i="4"/>
  <c r="AV319" i="4"/>
  <c r="AM319" i="4"/>
  <c r="B319" i="4"/>
  <c r="BJ318" i="4"/>
  <c r="BI318" i="4"/>
  <c r="BH318" i="4"/>
  <c r="BG318" i="4"/>
  <c r="BF318" i="4"/>
  <c r="AY318" i="4"/>
  <c r="AX318" i="4"/>
  <c r="AW318" i="4"/>
  <c r="AV318" i="4"/>
  <c r="AO318" i="4"/>
  <c r="AP318" i="4" s="1"/>
  <c r="AL318" i="4"/>
  <c r="AN318" i="4" s="1"/>
  <c r="AJ318" i="4"/>
  <c r="AK318" i="4" s="1"/>
  <c r="AD318" i="4"/>
  <c r="AI318" i="4" s="1"/>
  <c r="Z318" i="4"/>
  <c r="W318" i="4"/>
  <c r="B318" i="4"/>
  <c r="BI317" i="4"/>
  <c r="BH317" i="4"/>
  <c r="BG317" i="4"/>
  <c r="BF317" i="4"/>
  <c r="AY317" i="4"/>
  <c r="AX317" i="4"/>
  <c r="AW317" i="4"/>
  <c r="AO317" i="4"/>
  <c r="AP317" i="4" s="1"/>
  <c r="AL317" i="4"/>
  <c r="AN317" i="4" s="1"/>
  <c r="AJ317" i="4"/>
  <c r="AK317" i="4" s="1"/>
  <c r="AC317" i="4"/>
  <c r="Z317" i="4"/>
  <c r="W317" i="4"/>
  <c r="B317" i="4"/>
  <c r="BJ316" i="4"/>
  <c r="BI316" i="4"/>
  <c r="BH316" i="4"/>
  <c r="BG316" i="4"/>
  <c r="BF316" i="4"/>
  <c r="AY316" i="4"/>
  <c r="AX316" i="4"/>
  <c r="AW316" i="4"/>
  <c r="AV316" i="4"/>
  <c r="AO316" i="4"/>
  <c r="AP316" i="4" s="1"/>
  <c r="AL316" i="4"/>
  <c r="AN316" i="4" s="1"/>
  <c r="AJ316" i="4"/>
  <c r="AK316" i="4" s="1"/>
  <c r="AD316" i="4"/>
  <c r="AI316" i="4" s="1"/>
  <c r="Z316" i="4"/>
  <c r="W316" i="4"/>
  <c r="B316" i="4"/>
  <c r="BI315" i="4"/>
  <c r="BH315" i="4"/>
  <c r="BG315" i="4"/>
  <c r="BF315" i="4"/>
  <c r="AY315" i="4"/>
  <c r="AX315" i="4"/>
  <c r="AW315" i="4"/>
  <c r="AO315" i="4"/>
  <c r="AP315" i="4" s="1"/>
  <c r="AL315" i="4"/>
  <c r="AN315" i="4" s="1"/>
  <c r="AJ315" i="4"/>
  <c r="AK315" i="4" s="1"/>
  <c r="AC315" i="4"/>
  <c r="BT315" i="4" s="1"/>
  <c r="Z315" i="4"/>
  <c r="W315" i="4"/>
  <c r="B315" i="4"/>
  <c r="BJ314" i="4"/>
  <c r="BI314" i="4"/>
  <c r="BH314" i="4"/>
  <c r="BG314" i="4"/>
  <c r="BF314" i="4"/>
  <c r="AY314" i="4"/>
  <c r="AX314" i="4"/>
  <c r="AW314" i="4"/>
  <c r="AV314" i="4"/>
  <c r="AO314" i="4"/>
  <c r="AP314" i="4" s="1"/>
  <c r="AL314" i="4"/>
  <c r="AN314" i="4" s="1"/>
  <c r="AJ314" i="4"/>
  <c r="AK314" i="4" s="1"/>
  <c r="AD314" i="4"/>
  <c r="AI314" i="4" s="1"/>
  <c r="Z314" i="4"/>
  <c r="W314" i="4"/>
  <c r="B314" i="4"/>
  <c r="BJ313" i="4"/>
  <c r="BI313" i="4"/>
  <c r="BH313" i="4"/>
  <c r="BG313" i="4"/>
  <c r="BF313" i="4"/>
  <c r="AY313" i="4"/>
  <c r="AX313" i="4"/>
  <c r="AW313" i="4"/>
  <c r="AV313" i="4"/>
  <c r="AO313" i="4"/>
  <c r="AP313" i="4" s="1"/>
  <c r="AL313" i="4"/>
  <c r="AN313" i="4" s="1"/>
  <c r="AJ313" i="4"/>
  <c r="AK313" i="4" s="1"/>
  <c r="AE313" i="4"/>
  <c r="Z313" i="4"/>
  <c r="W313" i="4"/>
  <c r="B313" i="4"/>
  <c r="BJ312" i="4"/>
  <c r="BI312" i="4"/>
  <c r="BH312" i="4"/>
  <c r="BG312" i="4"/>
  <c r="BF312" i="4"/>
  <c r="AY312" i="4"/>
  <c r="AX312" i="4"/>
  <c r="AW312" i="4"/>
  <c r="AV312" i="4"/>
  <c r="AO312" i="4"/>
  <c r="AP312" i="4" s="1"/>
  <c r="AL312" i="4"/>
  <c r="AN312" i="4" s="1"/>
  <c r="AJ312" i="4"/>
  <c r="AK312" i="4" s="1"/>
  <c r="AE312" i="4"/>
  <c r="Z312" i="4"/>
  <c r="W312" i="4"/>
  <c r="B312" i="4"/>
  <c r="BJ311" i="4"/>
  <c r="BI311" i="4"/>
  <c r="BH311" i="4"/>
  <c r="BG311" i="4"/>
  <c r="BF311" i="4"/>
  <c r="AY311" i="4"/>
  <c r="AX311" i="4"/>
  <c r="AW311" i="4"/>
  <c r="AV311" i="4"/>
  <c r="AO311" i="4"/>
  <c r="AP311" i="4" s="1"/>
  <c r="AL311" i="4"/>
  <c r="AN311" i="4" s="1"/>
  <c r="AJ311" i="4"/>
  <c r="AK311" i="4" s="1"/>
  <c r="AE311" i="4"/>
  <c r="Z311" i="4"/>
  <c r="W311" i="4"/>
  <c r="B311" i="4"/>
  <c r="BJ310" i="4"/>
  <c r="BI310" i="4"/>
  <c r="BH310" i="4"/>
  <c r="BG310" i="4"/>
  <c r="BF310" i="4"/>
  <c r="AY310" i="4"/>
  <c r="AX310" i="4"/>
  <c r="AW310" i="4"/>
  <c r="AV310" i="4"/>
  <c r="AO310" i="4"/>
  <c r="AP310" i="4" s="1"/>
  <c r="AL310" i="4"/>
  <c r="AN310" i="4" s="1"/>
  <c r="AE310" i="4"/>
  <c r="X310" i="4"/>
  <c r="V310" i="4"/>
  <c r="W310" i="4" s="1"/>
  <c r="B310" i="4"/>
  <c r="BI309" i="4"/>
  <c r="BH309" i="4"/>
  <c r="BG309" i="4"/>
  <c r="BF309" i="4"/>
  <c r="AY309" i="4"/>
  <c r="AX309" i="4"/>
  <c r="AW309" i="4"/>
  <c r="AO309" i="4"/>
  <c r="AP309" i="4" s="1"/>
  <c r="AL309" i="4"/>
  <c r="AN309" i="4" s="1"/>
  <c r="AJ309" i="4"/>
  <c r="AK309" i="4" s="1"/>
  <c r="AD309" i="4"/>
  <c r="AI309" i="4" s="1"/>
  <c r="AC309" i="4"/>
  <c r="BT309" i="4" s="1"/>
  <c r="Z309" i="4"/>
  <c r="W309" i="4"/>
  <c r="B309" i="4"/>
  <c r="BJ308" i="4"/>
  <c r="BI308" i="4"/>
  <c r="BH308" i="4"/>
  <c r="BG308" i="4"/>
  <c r="BF308" i="4"/>
  <c r="AY308" i="4"/>
  <c r="AX308" i="4"/>
  <c r="AW308" i="4"/>
  <c r="AV308" i="4"/>
  <c r="AO308" i="4"/>
  <c r="AP308" i="4" s="1"/>
  <c r="AL308" i="4"/>
  <c r="AN308" i="4" s="1"/>
  <c r="AJ308" i="4"/>
  <c r="AK308" i="4" s="1"/>
  <c r="AE308" i="4"/>
  <c r="Z308" i="4"/>
  <c r="W308" i="4"/>
  <c r="B308" i="4"/>
  <c r="BJ307" i="4"/>
  <c r="BI307" i="4"/>
  <c r="BH307" i="4"/>
  <c r="BG307" i="4"/>
  <c r="BF307" i="4"/>
  <c r="AY307" i="4"/>
  <c r="AX307" i="4"/>
  <c r="AW307" i="4"/>
  <c r="AV307" i="4"/>
  <c r="AO307" i="4"/>
  <c r="AP307" i="4" s="1"/>
  <c r="AL307" i="4"/>
  <c r="AN307" i="4" s="1"/>
  <c r="AJ307" i="4"/>
  <c r="AK307" i="4" s="1"/>
  <c r="AE307" i="4"/>
  <c r="Z307" i="4"/>
  <c r="W307" i="4"/>
  <c r="B307" i="4"/>
  <c r="BI306" i="4"/>
  <c r="BH306" i="4"/>
  <c r="BG306" i="4"/>
  <c r="BF306" i="4"/>
  <c r="AY306" i="4"/>
  <c r="AX306" i="4"/>
  <c r="AW306" i="4"/>
  <c r="AO306" i="4"/>
  <c r="AP306" i="4" s="1"/>
  <c r="AL306" i="4"/>
  <c r="AN306" i="4" s="1"/>
  <c r="AJ306" i="4"/>
  <c r="AK306" i="4" s="1"/>
  <c r="AC306" i="4"/>
  <c r="BT306" i="4" s="1"/>
  <c r="Z306" i="4"/>
  <c r="W306" i="4"/>
  <c r="B306" i="4"/>
  <c r="BI305" i="4"/>
  <c r="BH305" i="4"/>
  <c r="BG305" i="4"/>
  <c r="BF305" i="4"/>
  <c r="AY305" i="4"/>
  <c r="AX305" i="4"/>
  <c r="AW305" i="4"/>
  <c r="AO305" i="4"/>
  <c r="AP305" i="4" s="1"/>
  <c r="AL305" i="4"/>
  <c r="AN305" i="4" s="1"/>
  <c r="AJ305" i="4"/>
  <c r="AK305" i="4" s="1"/>
  <c r="AD305" i="4"/>
  <c r="AI305" i="4" s="1"/>
  <c r="AC305" i="4"/>
  <c r="Z305" i="4"/>
  <c r="W305" i="4"/>
  <c r="B305" i="4"/>
  <c r="BI304" i="4"/>
  <c r="BH304" i="4"/>
  <c r="BG304" i="4"/>
  <c r="BF304" i="4"/>
  <c r="AY304" i="4"/>
  <c r="AX304" i="4"/>
  <c r="AW304" i="4"/>
  <c r="AO304" i="4"/>
  <c r="AP304" i="4" s="1"/>
  <c r="AL304" i="4"/>
  <c r="AN304" i="4" s="1"/>
  <c r="AJ304" i="4"/>
  <c r="AK304" i="4" s="1"/>
  <c r="AC304" i="4"/>
  <c r="Z304" i="4"/>
  <c r="W304" i="4"/>
  <c r="B304" i="4"/>
  <c r="BJ303" i="4"/>
  <c r="BI303" i="4"/>
  <c r="BH303" i="4"/>
  <c r="BG303" i="4"/>
  <c r="BF303" i="4"/>
  <c r="AY303" i="4"/>
  <c r="AX303" i="4"/>
  <c r="AW303" i="4"/>
  <c r="AV303" i="4"/>
  <c r="AO303" i="4"/>
  <c r="AP303" i="4" s="1"/>
  <c r="AL303" i="4"/>
  <c r="AN303" i="4" s="1"/>
  <c r="AJ303" i="4"/>
  <c r="AK303" i="4" s="1"/>
  <c r="AD303" i="4"/>
  <c r="AI303" i="4" s="1"/>
  <c r="Z303" i="4"/>
  <c r="W303" i="4"/>
  <c r="B303" i="4"/>
  <c r="BJ302" i="4"/>
  <c r="BI302" i="4"/>
  <c r="BH302" i="4"/>
  <c r="BG302" i="4"/>
  <c r="BF302" i="4"/>
  <c r="AY302" i="4"/>
  <c r="AX302" i="4"/>
  <c r="AW302" i="4"/>
  <c r="AV302" i="4"/>
  <c r="AO302" i="4"/>
  <c r="AP302" i="4" s="1"/>
  <c r="AL302" i="4"/>
  <c r="AN302" i="4" s="1"/>
  <c r="AJ302" i="4"/>
  <c r="AK302" i="4" s="1"/>
  <c r="AD302" i="4"/>
  <c r="AI302" i="4" s="1"/>
  <c r="Z302" i="4"/>
  <c r="W302" i="4"/>
  <c r="B302" i="4"/>
  <c r="BJ301" i="4"/>
  <c r="BI301" i="4"/>
  <c r="BH301" i="4"/>
  <c r="BG301" i="4"/>
  <c r="BF301" i="4"/>
  <c r="AY301" i="4"/>
  <c r="AX301" i="4"/>
  <c r="AW301" i="4"/>
  <c r="AV301" i="4"/>
  <c r="AO301" i="4"/>
  <c r="AP301" i="4" s="1"/>
  <c r="AL301" i="4"/>
  <c r="AN301" i="4" s="1"/>
  <c r="AJ301" i="4"/>
  <c r="AK301" i="4" s="1"/>
  <c r="AD301" i="4"/>
  <c r="AI301" i="4" s="1"/>
  <c r="Z301" i="4"/>
  <c r="W301" i="4"/>
  <c r="B301" i="4"/>
  <c r="BI300" i="4"/>
  <c r="BH300" i="4"/>
  <c r="BG300" i="4"/>
  <c r="BF300" i="4"/>
  <c r="AY300" i="4"/>
  <c r="AX300" i="4"/>
  <c r="AW300" i="4"/>
  <c r="AO300" i="4"/>
  <c r="AP300" i="4" s="1"/>
  <c r="AL300" i="4"/>
  <c r="AN300" i="4" s="1"/>
  <c r="AJ300" i="4"/>
  <c r="AK300" i="4" s="1"/>
  <c r="AC300" i="4"/>
  <c r="Z300" i="4"/>
  <c r="W300" i="4"/>
  <c r="B300" i="4"/>
  <c r="BI299" i="4"/>
  <c r="BH299" i="4"/>
  <c r="BG299" i="4"/>
  <c r="BF299" i="4"/>
  <c r="AY299" i="4"/>
  <c r="AX299" i="4"/>
  <c r="AW299" i="4"/>
  <c r="AO299" i="4"/>
  <c r="AP299" i="4" s="1"/>
  <c r="AL299" i="4"/>
  <c r="AN299" i="4" s="1"/>
  <c r="AJ299" i="4"/>
  <c r="AK299" i="4" s="1"/>
  <c r="AC299" i="4"/>
  <c r="Z299" i="4"/>
  <c r="W299" i="4"/>
  <c r="B299" i="4"/>
  <c r="BJ298" i="4"/>
  <c r="BI298" i="4"/>
  <c r="BH298" i="4"/>
  <c r="BG298" i="4"/>
  <c r="BF298" i="4"/>
  <c r="AY298" i="4"/>
  <c r="AX298" i="4"/>
  <c r="AW298" i="4"/>
  <c r="AV298" i="4"/>
  <c r="AO298" i="4"/>
  <c r="AP298" i="4" s="1"/>
  <c r="AL298" i="4"/>
  <c r="AN298" i="4" s="1"/>
  <c r="AJ298" i="4"/>
  <c r="AK298" i="4" s="1"/>
  <c r="AE298" i="4"/>
  <c r="Z298" i="4"/>
  <c r="W298" i="4"/>
  <c r="B298" i="4"/>
  <c r="BJ297" i="4"/>
  <c r="BI297" i="4"/>
  <c r="BH297" i="4"/>
  <c r="BG297" i="4"/>
  <c r="BF297" i="4"/>
  <c r="AY297" i="4"/>
  <c r="AX297" i="4"/>
  <c r="AW297" i="4"/>
  <c r="AV297" i="4"/>
  <c r="AO297" i="4"/>
  <c r="AP297" i="4" s="1"/>
  <c r="AL297" i="4"/>
  <c r="AN297" i="4" s="1"/>
  <c r="AJ297" i="4"/>
  <c r="AK297" i="4" s="1"/>
  <c r="AE297" i="4"/>
  <c r="Z297" i="4"/>
  <c r="W297" i="4"/>
  <c r="B297" i="4"/>
  <c r="BJ296" i="4"/>
  <c r="BI296" i="4"/>
  <c r="BH296" i="4"/>
  <c r="BG296" i="4"/>
  <c r="BF296" i="4"/>
  <c r="AY296" i="4"/>
  <c r="AX296" i="4"/>
  <c r="AW296" i="4"/>
  <c r="AV296" i="4"/>
  <c r="AO296" i="4"/>
  <c r="AP296" i="4" s="1"/>
  <c r="AL296" i="4"/>
  <c r="AN296" i="4" s="1"/>
  <c r="AE296" i="4"/>
  <c r="X296" i="4"/>
  <c r="Z296" i="4" s="1"/>
  <c r="V296" i="4"/>
  <c r="W296" i="4" s="1"/>
  <c r="B296" i="4"/>
  <c r="BJ295" i="4"/>
  <c r="BI295" i="4"/>
  <c r="BH295" i="4"/>
  <c r="BG295" i="4"/>
  <c r="BF295" i="4"/>
  <c r="AY295" i="4"/>
  <c r="AX295" i="4"/>
  <c r="AW295" i="4"/>
  <c r="AV295" i="4"/>
  <c r="AO295" i="4"/>
  <c r="AP295" i="4" s="1"/>
  <c r="AL295" i="4"/>
  <c r="AN295" i="4" s="1"/>
  <c r="AE295" i="4"/>
  <c r="X295" i="4"/>
  <c r="Z295" i="4" s="1"/>
  <c r="V295" i="4"/>
  <c r="W295" i="4" s="1"/>
  <c r="B295" i="4"/>
  <c r="BJ294" i="4"/>
  <c r="BI294" i="4"/>
  <c r="BH294" i="4"/>
  <c r="BG294" i="4"/>
  <c r="BF294" i="4"/>
  <c r="AY294" i="4"/>
  <c r="AX294" i="4"/>
  <c r="AW294" i="4"/>
  <c r="AV294" i="4"/>
  <c r="AL294" i="4"/>
  <c r="AJ294" i="4"/>
  <c r="AK294" i="4" s="1"/>
  <c r="AE294" i="4"/>
  <c r="B294" i="4"/>
  <c r="BJ293" i="4"/>
  <c r="BI293" i="4"/>
  <c r="BH293" i="4"/>
  <c r="BG293" i="4"/>
  <c r="BF293" i="4"/>
  <c r="AY293" i="4"/>
  <c r="AX293" i="4"/>
  <c r="AW293" i="4"/>
  <c r="AV293" i="4"/>
  <c r="AO293" i="4"/>
  <c r="AP293" i="4" s="1"/>
  <c r="AL293" i="4"/>
  <c r="AN293" i="4" s="1"/>
  <c r="AJ293" i="4"/>
  <c r="AK293" i="4" s="1"/>
  <c r="AE293" i="4"/>
  <c r="Z293" i="4"/>
  <c r="W293" i="4"/>
  <c r="B293" i="4"/>
  <c r="BJ292" i="4"/>
  <c r="BI292" i="4"/>
  <c r="BH292" i="4"/>
  <c r="BG292" i="4"/>
  <c r="BF292" i="4"/>
  <c r="AY292" i="4"/>
  <c r="AX292" i="4"/>
  <c r="AW292" i="4"/>
  <c r="AV292" i="4"/>
  <c r="AO292" i="4"/>
  <c r="AP292" i="4" s="1"/>
  <c r="AL292" i="4"/>
  <c r="AN292" i="4" s="1"/>
  <c r="AJ292" i="4"/>
  <c r="AK292" i="4" s="1"/>
  <c r="AE292" i="4"/>
  <c r="Z292" i="4"/>
  <c r="W292" i="4"/>
  <c r="B292" i="4"/>
  <c r="BJ291" i="4"/>
  <c r="BI291" i="4"/>
  <c r="BH291" i="4"/>
  <c r="BG291" i="4"/>
  <c r="BF291" i="4"/>
  <c r="AY291" i="4"/>
  <c r="AX291" i="4"/>
  <c r="AW291" i="4"/>
  <c r="AV291" i="4"/>
  <c r="AO291" i="4"/>
  <c r="AP291" i="4" s="1"/>
  <c r="AL291" i="4"/>
  <c r="AN291" i="4" s="1"/>
  <c r="AJ291" i="4"/>
  <c r="AK291" i="4" s="1"/>
  <c r="AE291" i="4"/>
  <c r="Z291" i="4"/>
  <c r="W291" i="4"/>
  <c r="B291" i="4"/>
  <c r="BJ290" i="4"/>
  <c r="BI290" i="4"/>
  <c r="BH290" i="4"/>
  <c r="BG290" i="4"/>
  <c r="BF290" i="4"/>
  <c r="AY290" i="4"/>
  <c r="AX290" i="4"/>
  <c r="AW290" i="4"/>
  <c r="AV290" i="4"/>
  <c r="AO290" i="4"/>
  <c r="AP290" i="4" s="1"/>
  <c r="AL290" i="4"/>
  <c r="AN290" i="4" s="1"/>
  <c r="AJ290" i="4"/>
  <c r="AK290" i="4" s="1"/>
  <c r="AE290" i="4"/>
  <c r="Z290" i="4"/>
  <c r="W290" i="4"/>
  <c r="B290" i="4"/>
  <c r="BI289" i="4"/>
  <c r="BH289" i="4"/>
  <c r="BG289" i="4"/>
  <c r="BF289" i="4"/>
  <c r="AY289" i="4"/>
  <c r="AX289" i="4"/>
  <c r="AW289" i="4"/>
  <c r="AO289" i="4"/>
  <c r="AP289" i="4" s="1"/>
  <c r="AL289" i="4"/>
  <c r="AN289" i="4" s="1"/>
  <c r="AJ289" i="4"/>
  <c r="AK289" i="4" s="1"/>
  <c r="AC289" i="4"/>
  <c r="BT289" i="4" s="1"/>
  <c r="Z289" i="4"/>
  <c r="W289" i="4"/>
  <c r="B289" i="4"/>
  <c r="BI288" i="4"/>
  <c r="BH288" i="4"/>
  <c r="BG288" i="4"/>
  <c r="BF288" i="4"/>
  <c r="AY288" i="4"/>
  <c r="AX288" i="4"/>
  <c r="AW288" i="4"/>
  <c r="AO288" i="4"/>
  <c r="AP288" i="4" s="1"/>
  <c r="AL288" i="4"/>
  <c r="AN288" i="4" s="1"/>
  <c r="AJ288" i="4"/>
  <c r="AK288" i="4" s="1"/>
  <c r="AC288" i="4"/>
  <c r="BT288" i="4" s="1"/>
  <c r="Z288" i="4"/>
  <c r="W288" i="4"/>
  <c r="B288" i="4"/>
  <c r="BJ287" i="4"/>
  <c r="BI287" i="4"/>
  <c r="BH287" i="4"/>
  <c r="BG287" i="4"/>
  <c r="BF287" i="4"/>
  <c r="AY287" i="4"/>
  <c r="AX287" i="4"/>
  <c r="AW287" i="4"/>
  <c r="AV287" i="4"/>
  <c r="AO287" i="4"/>
  <c r="AP287" i="4" s="1"/>
  <c r="AL287" i="4"/>
  <c r="AN287" i="4" s="1"/>
  <c r="AJ287" i="4"/>
  <c r="AK287" i="4" s="1"/>
  <c r="AE287" i="4"/>
  <c r="Z287" i="4"/>
  <c r="W287" i="4"/>
  <c r="B287" i="4"/>
  <c r="BJ286" i="4"/>
  <c r="BI286" i="4"/>
  <c r="BH286" i="4"/>
  <c r="BG286" i="4"/>
  <c r="BF286" i="4"/>
  <c r="AY286" i="4"/>
  <c r="AX286" i="4"/>
  <c r="AW286" i="4"/>
  <c r="AV286" i="4"/>
  <c r="AO286" i="4"/>
  <c r="AP286" i="4" s="1"/>
  <c r="AL286" i="4"/>
  <c r="AN286" i="4" s="1"/>
  <c r="AJ286" i="4"/>
  <c r="AK286" i="4" s="1"/>
  <c r="AE286" i="4"/>
  <c r="Z286" i="4"/>
  <c r="W286" i="4"/>
  <c r="B286" i="4"/>
  <c r="BI285" i="4"/>
  <c r="BH285" i="4"/>
  <c r="BG285" i="4"/>
  <c r="BF285" i="4"/>
  <c r="AY285" i="4"/>
  <c r="AX285" i="4"/>
  <c r="AW285" i="4"/>
  <c r="AO285" i="4"/>
  <c r="AP285" i="4" s="1"/>
  <c r="AL285" i="4"/>
  <c r="AN285" i="4" s="1"/>
  <c r="AJ285" i="4"/>
  <c r="AK285" i="4" s="1"/>
  <c r="AC285" i="4"/>
  <c r="BT285" i="4" s="1"/>
  <c r="Z285" i="4"/>
  <c r="W285" i="4"/>
  <c r="B285" i="4"/>
  <c r="BI284" i="4"/>
  <c r="BH284" i="4"/>
  <c r="BG284" i="4"/>
  <c r="BF284" i="4"/>
  <c r="AY284" i="4"/>
  <c r="AX284" i="4"/>
  <c r="AW284" i="4"/>
  <c r="AO284" i="4"/>
  <c r="AP284" i="4" s="1"/>
  <c r="AL284" i="4"/>
  <c r="AN284" i="4" s="1"/>
  <c r="AJ284" i="4"/>
  <c r="AK284" i="4" s="1"/>
  <c r="AC284" i="4"/>
  <c r="Z284" i="4"/>
  <c r="W284" i="4"/>
  <c r="B284" i="4"/>
  <c r="BJ283" i="4"/>
  <c r="BI283" i="4"/>
  <c r="BH283" i="4"/>
  <c r="BG283" i="4"/>
  <c r="BF283" i="4"/>
  <c r="AY283" i="4"/>
  <c r="AX283" i="4"/>
  <c r="AW283" i="4"/>
  <c r="AV283" i="4"/>
  <c r="AO283" i="4"/>
  <c r="AP283" i="4" s="1"/>
  <c r="AL283" i="4"/>
  <c r="AN283" i="4" s="1"/>
  <c r="AJ283" i="4"/>
  <c r="AK283" i="4" s="1"/>
  <c r="AE283" i="4"/>
  <c r="Z283" i="4"/>
  <c r="W283" i="4"/>
  <c r="B283" i="4"/>
  <c r="BI282" i="4"/>
  <c r="BH282" i="4"/>
  <c r="BG282" i="4"/>
  <c r="BF282" i="4"/>
  <c r="AY282" i="4"/>
  <c r="AX282" i="4"/>
  <c r="AW282" i="4"/>
  <c r="AO282" i="4"/>
  <c r="AP282" i="4" s="1"/>
  <c r="AL282" i="4"/>
  <c r="AN282" i="4" s="1"/>
  <c r="AJ282" i="4"/>
  <c r="AK282" i="4" s="1"/>
  <c r="AC282" i="4"/>
  <c r="Z282" i="4"/>
  <c r="W282" i="4"/>
  <c r="B282" i="4"/>
  <c r="BJ281" i="4"/>
  <c r="BI281" i="4"/>
  <c r="BH281" i="4"/>
  <c r="BG281" i="4"/>
  <c r="BF281" i="4"/>
  <c r="AY281" i="4"/>
  <c r="AX281" i="4"/>
  <c r="AW281" i="4"/>
  <c r="AV281" i="4"/>
  <c r="AO281" i="4"/>
  <c r="AP281" i="4" s="1"/>
  <c r="AL281" i="4"/>
  <c r="AN281" i="4" s="1"/>
  <c r="AJ281" i="4"/>
  <c r="AK281" i="4" s="1"/>
  <c r="AE281" i="4"/>
  <c r="Z281" i="4"/>
  <c r="W281" i="4"/>
  <c r="B281" i="4"/>
  <c r="BI280" i="4"/>
  <c r="BH280" i="4"/>
  <c r="BG280" i="4"/>
  <c r="BF280" i="4"/>
  <c r="AY280" i="4"/>
  <c r="AX280" i="4"/>
  <c r="AW280" i="4"/>
  <c r="AO280" i="4"/>
  <c r="AP280" i="4" s="1"/>
  <c r="AL280" i="4"/>
  <c r="AN280" i="4" s="1"/>
  <c r="AJ280" i="4"/>
  <c r="AK280" i="4" s="1"/>
  <c r="AC280" i="4"/>
  <c r="BT280" i="4" s="1"/>
  <c r="Z280" i="4"/>
  <c r="W280" i="4"/>
  <c r="B280" i="4"/>
  <c r="BI279" i="4"/>
  <c r="BH279" i="4"/>
  <c r="BG279" i="4"/>
  <c r="BF279" i="4"/>
  <c r="AY279" i="4"/>
  <c r="AX279" i="4"/>
  <c r="AW279" i="4"/>
  <c r="AO279" i="4"/>
  <c r="AP279" i="4" s="1"/>
  <c r="AL279" i="4"/>
  <c r="AN279" i="4" s="1"/>
  <c r="AJ279" i="4"/>
  <c r="AK279" i="4" s="1"/>
  <c r="AC279" i="4"/>
  <c r="Z279" i="4"/>
  <c r="W279" i="4"/>
  <c r="B279" i="4"/>
  <c r="BI278" i="4"/>
  <c r="BH278" i="4"/>
  <c r="BG278" i="4"/>
  <c r="BF278" i="4"/>
  <c r="AY278" i="4"/>
  <c r="AX278" i="4"/>
  <c r="AW278" i="4"/>
  <c r="AO278" i="4"/>
  <c r="AP278" i="4" s="1"/>
  <c r="AL278" i="4"/>
  <c r="AN278" i="4" s="1"/>
  <c r="AJ278" i="4"/>
  <c r="AK278" i="4" s="1"/>
  <c r="AD278" i="4"/>
  <c r="AI278" i="4" s="1"/>
  <c r="AC278" i="4"/>
  <c r="Z278" i="4"/>
  <c r="W278" i="4"/>
  <c r="B278" i="4"/>
  <c r="BI277" i="4"/>
  <c r="BH277" i="4"/>
  <c r="BG277" i="4"/>
  <c r="BF277" i="4"/>
  <c r="AY277" i="4"/>
  <c r="AX277" i="4"/>
  <c r="AW277" i="4"/>
  <c r="AO277" i="4"/>
  <c r="AP277" i="4" s="1"/>
  <c r="AL277" i="4"/>
  <c r="AN277" i="4" s="1"/>
  <c r="AJ277" i="4"/>
  <c r="AK277" i="4" s="1"/>
  <c r="AD277" i="4"/>
  <c r="AI277" i="4" s="1"/>
  <c r="AC277" i="4"/>
  <c r="BT277" i="4" s="1"/>
  <c r="Z277" i="4"/>
  <c r="W277" i="4"/>
  <c r="B277" i="4"/>
  <c r="BJ276" i="4"/>
  <c r="BI276" i="4"/>
  <c r="BH276" i="4"/>
  <c r="BG276" i="4"/>
  <c r="BF276" i="4"/>
  <c r="AY276" i="4"/>
  <c r="AX276" i="4"/>
  <c r="AW276" i="4"/>
  <c r="AV276" i="4"/>
  <c r="AO276" i="4"/>
  <c r="AP276" i="4" s="1"/>
  <c r="AL276" i="4"/>
  <c r="AN276" i="4" s="1"/>
  <c r="AJ276" i="4"/>
  <c r="AK276" i="4" s="1"/>
  <c r="AE276" i="4"/>
  <c r="Z276" i="4"/>
  <c r="W276" i="4"/>
  <c r="B276" i="4"/>
  <c r="BJ275" i="4"/>
  <c r="BI275" i="4"/>
  <c r="BH275" i="4"/>
  <c r="BG275" i="4"/>
  <c r="BF275" i="4"/>
  <c r="AY275" i="4"/>
  <c r="AX275" i="4"/>
  <c r="AW275" i="4"/>
  <c r="AV275" i="4"/>
  <c r="AO275" i="4"/>
  <c r="AP275" i="4" s="1"/>
  <c r="AL275" i="4"/>
  <c r="AN275" i="4" s="1"/>
  <c r="AJ275" i="4"/>
  <c r="AK275" i="4" s="1"/>
  <c r="AE275" i="4"/>
  <c r="Z275" i="4"/>
  <c r="W275" i="4"/>
  <c r="B275" i="4"/>
  <c r="BJ274" i="4"/>
  <c r="BI274" i="4"/>
  <c r="BH274" i="4"/>
  <c r="BG274" i="4"/>
  <c r="BF274" i="4"/>
  <c r="AY274" i="4"/>
  <c r="AX274" i="4"/>
  <c r="AW274" i="4"/>
  <c r="AV274" i="4"/>
  <c r="AO274" i="4"/>
  <c r="AP274" i="4" s="1"/>
  <c r="AL274" i="4"/>
  <c r="AN274" i="4" s="1"/>
  <c r="AJ274" i="4"/>
  <c r="AK274" i="4" s="1"/>
  <c r="AE274" i="4"/>
  <c r="Z274" i="4"/>
  <c r="W274" i="4"/>
  <c r="B274" i="4"/>
  <c r="BJ273" i="4"/>
  <c r="BI273" i="4"/>
  <c r="BH273" i="4"/>
  <c r="BG273" i="4"/>
  <c r="BF273" i="4"/>
  <c r="AY273" i="4"/>
  <c r="AX273" i="4"/>
  <c r="AW273" i="4"/>
  <c r="AV273" i="4"/>
  <c r="AO273" i="4"/>
  <c r="AP273" i="4" s="1"/>
  <c r="AL273" i="4"/>
  <c r="AN273" i="4" s="1"/>
  <c r="AJ273" i="4"/>
  <c r="AK273" i="4" s="1"/>
  <c r="AE273" i="4"/>
  <c r="Z273" i="4"/>
  <c r="W273" i="4"/>
  <c r="B273" i="4"/>
  <c r="BI272" i="4"/>
  <c r="BH272" i="4"/>
  <c r="BG272" i="4"/>
  <c r="BF272" i="4"/>
  <c r="AY272" i="4"/>
  <c r="AX272" i="4"/>
  <c r="AW272" i="4"/>
  <c r="AO272" i="4"/>
  <c r="AP272" i="4" s="1"/>
  <c r="AL272" i="4"/>
  <c r="AN272" i="4" s="1"/>
  <c r="AJ272" i="4"/>
  <c r="AK272" i="4" s="1"/>
  <c r="AD272" i="4"/>
  <c r="AI272" i="4" s="1"/>
  <c r="AC272" i="4"/>
  <c r="BT272" i="4" s="1"/>
  <c r="Z272" i="4"/>
  <c r="W272" i="4"/>
  <c r="B272" i="4"/>
  <c r="BJ271" i="4"/>
  <c r="BI271" i="4"/>
  <c r="BH271" i="4"/>
  <c r="BG271" i="4"/>
  <c r="BF271" i="4"/>
  <c r="AY271" i="4"/>
  <c r="AX271" i="4"/>
  <c r="AW271" i="4"/>
  <c r="AV271" i="4"/>
  <c r="AO271" i="4"/>
  <c r="AP271" i="4" s="1"/>
  <c r="AL271" i="4"/>
  <c r="AN271" i="4" s="1"/>
  <c r="AJ271" i="4"/>
  <c r="AK271" i="4" s="1"/>
  <c r="AE271" i="4"/>
  <c r="Z271" i="4"/>
  <c r="W271" i="4"/>
  <c r="B271" i="4"/>
  <c r="BJ270" i="4"/>
  <c r="BI270" i="4"/>
  <c r="BH270" i="4"/>
  <c r="BG270" i="4"/>
  <c r="BF270" i="4"/>
  <c r="AY270" i="4"/>
  <c r="AX270" i="4"/>
  <c r="AW270" i="4"/>
  <c r="AV270" i="4"/>
  <c r="AO270" i="4"/>
  <c r="AP270" i="4" s="1"/>
  <c r="AL270" i="4"/>
  <c r="AN270" i="4" s="1"/>
  <c r="AJ270" i="4"/>
  <c r="AK270" i="4" s="1"/>
  <c r="AE270" i="4"/>
  <c r="Z270" i="4"/>
  <c r="W270" i="4"/>
  <c r="B270" i="4"/>
  <c r="BJ269" i="4"/>
  <c r="BI269" i="4"/>
  <c r="BH269" i="4"/>
  <c r="BG269" i="4"/>
  <c r="BF269" i="4"/>
  <c r="AY269" i="4"/>
  <c r="AX269" i="4"/>
  <c r="AW269" i="4"/>
  <c r="AV269" i="4"/>
  <c r="AO269" i="4"/>
  <c r="AP269" i="4" s="1"/>
  <c r="AL269" i="4"/>
  <c r="AN269" i="4" s="1"/>
  <c r="AJ269" i="4"/>
  <c r="AK269" i="4" s="1"/>
  <c r="AE269" i="4"/>
  <c r="Z269" i="4"/>
  <c r="W269" i="4"/>
  <c r="B269" i="4"/>
  <c r="BJ268" i="4"/>
  <c r="BI268" i="4"/>
  <c r="BH268" i="4"/>
  <c r="BG268" i="4"/>
  <c r="BF268" i="4"/>
  <c r="AY268" i="4"/>
  <c r="AX268" i="4"/>
  <c r="AW268" i="4"/>
  <c r="AV268" i="4"/>
  <c r="AO268" i="4"/>
  <c r="AP268" i="4" s="1"/>
  <c r="AL268" i="4"/>
  <c r="AN268" i="4" s="1"/>
  <c r="AJ268" i="4"/>
  <c r="AK268" i="4" s="1"/>
  <c r="AE268" i="4"/>
  <c r="Z268" i="4"/>
  <c r="W268" i="4"/>
  <c r="B268" i="4"/>
  <c r="BI267" i="4"/>
  <c r="BH267" i="4"/>
  <c r="BG267" i="4"/>
  <c r="BF267" i="4"/>
  <c r="AY267" i="4"/>
  <c r="AX267" i="4"/>
  <c r="AW267" i="4"/>
  <c r="AO267" i="4"/>
  <c r="AP267" i="4" s="1"/>
  <c r="AL267" i="4"/>
  <c r="AN267" i="4" s="1"/>
  <c r="AJ267" i="4"/>
  <c r="AK267" i="4" s="1"/>
  <c r="AC267" i="4"/>
  <c r="BT267" i="4" s="1"/>
  <c r="Z267" i="4"/>
  <c r="W267" i="4"/>
  <c r="B267" i="4"/>
  <c r="BJ266" i="4"/>
  <c r="BI266" i="4"/>
  <c r="BH266" i="4"/>
  <c r="BG266" i="4"/>
  <c r="BF266" i="4"/>
  <c r="AY266" i="4"/>
  <c r="AX266" i="4"/>
  <c r="AW266" i="4"/>
  <c r="AV266" i="4"/>
  <c r="AO266" i="4"/>
  <c r="AP266" i="4" s="1"/>
  <c r="AL266" i="4"/>
  <c r="AN266" i="4" s="1"/>
  <c r="AJ266" i="4"/>
  <c r="AK266" i="4" s="1"/>
  <c r="AE266" i="4"/>
  <c r="Z266" i="4"/>
  <c r="W266" i="4"/>
  <c r="B266" i="4"/>
  <c r="BJ265" i="4"/>
  <c r="BI265" i="4"/>
  <c r="BH265" i="4"/>
  <c r="BG265" i="4"/>
  <c r="BF265" i="4"/>
  <c r="AY265" i="4"/>
  <c r="AX265" i="4"/>
  <c r="AW265" i="4"/>
  <c r="AV265" i="4"/>
  <c r="AO265" i="4"/>
  <c r="AP265" i="4" s="1"/>
  <c r="AL265" i="4"/>
  <c r="AN265" i="4" s="1"/>
  <c r="AJ265" i="4"/>
  <c r="AK265" i="4" s="1"/>
  <c r="AE265" i="4"/>
  <c r="Z265" i="4"/>
  <c r="W265" i="4"/>
  <c r="B265" i="4"/>
  <c r="BJ264" i="4"/>
  <c r="BI264" i="4"/>
  <c r="BH264" i="4"/>
  <c r="BG264" i="4"/>
  <c r="BF264" i="4"/>
  <c r="AY264" i="4"/>
  <c r="AX264" i="4"/>
  <c r="AW264" i="4"/>
  <c r="AV264" i="4"/>
  <c r="AM264" i="4"/>
  <c r="B264" i="4"/>
  <c r="BJ263" i="4"/>
  <c r="BI263" i="4"/>
  <c r="BH263" i="4"/>
  <c r="BG263" i="4"/>
  <c r="BF263" i="4"/>
  <c r="AY263" i="4"/>
  <c r="AX263" i="4"/>
  <c r="AW263" i="4"/>
  <c r="AV263" i="4"/>
  <c r="AO263" i="4"/>
  <c r="AP263" i="4" s="1"/>
  <c r="AL263" i="4"/>
  <c r="AN263" i="4" s="1"/>
  <c r="AJ263" i="4"/>
  <c r="AK263" i="4" s="1"/>
  <c r="AE263" i="4"/>
  <c r="Z263" i="4"/>
  <c r="W263" i="4"/>
  <c r="B263" i="4"/>
  <c r="BJ262" i="4"/>
  <c r="BI262" i="4"/>
  <c r="BH262" i="4"/>
  <c r="BG262" i="4"/>
  <c r="BF262" i="4"/>
  <c r="AY262" i="4"/>
  <c r="AX262" i="4"/>
  <c r="AW262" i="4"/>
  <c r="AV262" i="4"/>
  <c r="AO262" i="4"/>
  <c r="AP262" i="4" s="1"/>
  <c r="AL262" i="4"/>
  <c r="AN262" i="4" s="1"/>
  <c r="AJ262" i="4"/>
  <c r="AK262" i="4" s="1"/>
  <c r="AE262" i="4"/>
  <c r="Z262" i="4"/>
  <c r="W262" i="4"/>
  <c r="B262" i="4"/>
  <c r="BI261" i="4"/>
  <c r="BH261" i="4"/>
  <c r="BG261" i="4"/>
  <c r="BF261" i="4"/>
  <c r="AY261" i="4"/>
  <c r="AX261" i="4"/>
  <c r="AW261" i="4"/>
  <c r="AO261" i="4"/>
  <c r="AP261" i="4" s="1"/>
  <c r="AL261" i="4"/>
  <c r="AN261" i="4" s="1"/>
  <c r="AJ261" i="4"/>
  <c r="AK261" i="4" s="1"/>
  <c r="AC261" i="4"/>
  <c r="Z261" i="4"/>
  <c r="W261" i="4"/>
  <c r="B261" i="4"/>
  <c r="BJ260" i="4"/>
  <c r="BI260" i="4"/>
  <c r="BH260" i="4"/>
  <c r="BG260" i="4"/>
  <c r="BF260" i="4"/>
  <c r="AY260" i="4"/>
  <c r="AX260" i="4"/>
  <c r="AW260" i="4"/>
  <c r="AV260" i="4"/>
  <c r="AO260" i="4"/>
  <c r="AP260" i="4" s="1"/>
  <c r="AL260" i="4"/>
  <c r="AN260" i="4" s="1"/>
  <c r="AJ260" i="4"/>
  <c r="AK260" i="4" s="1"/>
  <c r="AE260" i="4"/>
  <c r="Z260" i="4"/>
  <c r="W260" i="4"/>
  <c r="B260" i="4"/>
  <c r="BI259" i="4"/>
  <c r="BH259" i="4"/>
  <c r="BG259" i="4"/>
  <c r="BF259" i="4"/>
  <c r="AY259" i="4"/>
  <c r="AX259" i="4"/>
  <c r="AW259" i="4"/>
  <c r="AO259" i="4"/>
  <c r="AP259" i="4" s="1"/>
  <c r="AL259" i="4"/>
  <c r="AN259" i="4" s="1"/>
  <c r="AJ259" i="4"/>
  <c r="AK259" i="4" s="1"/>
  <c r="AC259" i="4"/>
  <c r="Z259" i="4"/>
  <c r="W259" i="4"/>
  <c r="B259" i="4"/>
  <c r="BJ258" i="4"/>
  <c r="BI258" i="4"/>
  <c r="BH258" i="4"/>
  <c r="BG258" i="4"/>
  <c r="BF258" i="4"/>
  <c r="AY258" i="4"/>
  <c r="AX258" i="4"/>
  <c r="AW258" i="4"/>
  <c r="AV258" i="4"/>
  <c r="AO258" i="4"/>
  <c r="AP258" i="4" s="1"/>
  <c r="AL258" i="4"/>
  <c r="AN258" i="4" s="1"/>
  <c r="AJ258" i="4"/>
  <c r="AK258" i="4" s="1"/>
  <c r="AD258" i="4"/>
  <c r="AI258" i="4" s="1"/>
  <c r="Z258" i="4"/>
  <c r="W258" i="4"/>
  <c r="B258" i="4"/>
  <c r="BI257" i="4"/>
  <c r="BH257" i="4"/>
  <c r="BG257" i="4"/>
  <c r="BF257" i="4"/>
  <c r="AY257" i="4"/>
  <c r="AX257" i="4"/>
  <c r="AW257" i="4"/>
  <c r="AO257" i="4"/>
  <c r="AP257" i="4" s="1"/>
  <c r="AL257" i="4"/>
  <c r="AN257" i="4" s="1"/>
  <c r="AJ257" i="4"/>
  <c r="AK257" i="4" s="1"/>
  <c r="AD257" i="4"/>
  <c r="AI257" i="4" s="1"/>
  <c r="AC257" i="4"/>
  <c r="BT257" i="4" s="1"/>
  <c r="Z257" i="4"/>
  <c r="W257" i="4"/>
  <c r="B257" i="4"/>
  <c r="BJ256" i="4"/>
  <c r="BI256" i="4"/>
  <c r="BH256" i="4"/>
  <c r="BG256" i="4"/>
  <c r="BF256" i="4"/>
  <c r="AY256" i="4"/>
  <c r="AX256" i="4"/>
  <c r="AW256" i="4"/>
  <c r="AV256" i="4"/>
  <c r="AO256" i="4"/>
  <c r="AP256" i="4" s="1"/>
  <c r="AL256" i="4"/>
  <c r="AN256" i="4" s="1"/>
  <c r="AJ256" i="4"/>
  <c r="AK256" i="4" s="1"/>
  <c r="AE256" i="4"/>
  <c r="Z256" i="4"/>
  <c r="W256" i="4"/>
  <c r="B256" i="4"/>
  <c r="BI255" i="4"/>
  <c r="BH255" i="4"/>
  <c r="BG255" i="4"/>
  <c r="BF255" i="4"/>
  <c r="AY255" i="4"/>
  <c r="AX255" i="4"/>
  <c r="AW255" i="4"/>
  <c r="AO255" i="4"/>
  <c r="AP255" i="4" s="1"/>
  <c r="AL255" i="4"/>
  <c r="AN255" i="4" s="1"/>
  <c r="AJ255" i="4"/>
  <c r="AK255" i="4" s="1"/>
  <c r="AD255" i="4"/>
  <c r="AI255" i="4" s="1"/>
  <c r="AC255" i="4"/>
  <c r="Z255" i="4"/>
  <c r="W255" i="4"/>
  <c r="B255" i="4"/>
  <c r="BJ254" i="4"/>
  <c r="BI254" i="4"/>
  <c r="BH254" i="4"/>
  <c r="BG254" i="4"/>
  <c r="BF254" i="4"/>
  <c r="AY254" i="4"/>
  <c r="AX254" i="4"/>
  <c r="AW254" i="4"/>
  <c r="AV254" i="4"/>
  <c r="AO254" i="4"/>
  <c r="AP254" i="4" s="1"/>
  <c r="AL254" i="4"/>
  <c r="AN254" i="4" s="1"/>
  <c r="AJ254" i="4"/>
  <c r="AK254" i="4" s="1"/>
  <c r="AD254" i="4"/>
  <c r="AI254" i="4" s="1"/>
  <c r="Z254" i="4"/>
  <c r="W254" i="4"/>
  <c r="B254" i="4"/>
  <c r="BJ253" i="4"/>
  <c r="BI253" i="4"/>
  <c r="BH253" i="4"/>
  <c r="BG253" i="4"/>
  <c r="BF253" i="4"/>
  <c r="AY253" i="4"/>
  <c r="AX253" i="4"/>
  <c r="AW253" i="4"/>
  <c r="AV253" i="4"/>
  <c r="AO253" i="4"/>
  <c r="AP253" i="4" s="1"/>
  <c r="AL253" i="4"/>
  <c r="AN253" i="4" s="1"/>
  <c r="AJ253" i="4"/>
  <c r="AK253" i="4" s="1"/>
  <c r="AD253" i="4"/>
  <c r="AI253" i="4" s="1"/>
  <c r="Z253" i="4"/>
  <c r="W253" i="4"/>
  <c r="B253" i="4"/>
  <c r="BJ252" i="4"/>
  <c r="BI252" i="4"/>
  <c r="BH252" i="4"/>
  <c r="BG252" i="4"/>
  <c r="BF252" i="4"/>
  <c r="AY252" i="4"/>
  <c r="AX252" i="4"/>
  <c r="AW252" i="4"/>
  <c r="AV252" i="4"/>
  <c r="AO252" i="4"/>
  <c r="AP252" i="4" s="1"/>
  <c r="AL252" i="4"/>
  <c r="AN252" i="4" s="1"/>
  <c r="AJ252" i="4"/>
  <c r="AK252" i="4" s="1"/>
  <c r="AD252" i="4"/>
  <c r="AI252" i="4" s="1"/>
  <c r="Z252" i="4"/>
  <c r="W252" i="4"/>
  <c r="B252" i="4"/>
  <c r="BJ251" i="4"/>
  <c r="BI251" i="4"/>
  <c r="BH251" i="4"/>
  <c r="BG251" i="4"/>
  <c r="BF251" i="4"/>
  <c r="AY251" i="4"/>
  <c r="AX251" i="4"/>
  <c r="AW251" i="4"/>
  <c r="AV251" i="4"/>
  <c r="AO251" i="4"/>
  <c r="AP251" i="4" s="1"/>
  <c r="AL251" i="4"/>
  <c r="AN251" i="4" s="1"/>
  <c r="AJ251" i="4"/>
  <c r="AK251" i="4" s="1"/>
  <c r="AD251" i="4"/>
  <c r="AI251" i="4" s="1"/>
  <c r="Z251" i="4"/>
  <c r="W251" i="4"/>
  <c r="B251" i="4"/>
  <c r="BJ250" i="4"/>
  <c r="BI250" i="4"/>
  <c r="BH250" i="4"/>
  <c r="BG250" i="4"/>
  <c r="BF250" i="4"/>
  <c r="AY250" i="4"/>
  <c r="AX250" i="4"/>
  <c r="AW250" i="4"/>
  <c r="AV250" i="4"/>
  <c r="AO250" i="4"/>
  <c r="AP250" i="4" s="1"/>
  <c r="AL250" i="4"/>
  <c r="AN250" i="4" s="1"/>
  <c r="AJ250" i="4"/>
  <c r="AK250" i="4" s="1"/>
  <c r="AD250" i="4"/>
  <c r="AI250" i="4" s="1"/>
  <c r="Z250" i="4"/>
  <c r="W250" i="4"/>
  <c r="B250" i="4"/>
  <c r="BJ249" i="4"/>
  <c r="BI249" i="4"/>
  <c r="BH249" i="4"/>
  <c r="BG249" i="4"/>
  <c r="BF249" i="4"/>
  <c r="AY249" i="4"/>
  <c r="AX249" i="4"/>
  <c r="AW249" i="4"/>
  <c r="AV249" i="4"/>
  <c r="AO249" i="4"/>
  <c r="AP249" i="4" s="1"/>
  <c r="AL249" i="4"/>
  <c r="AN249" i="4" s="1"/>
  <c r="AJ249" i="4"/>
  <c r="AK249" i="4" s="1"/>
  <c r="AE249" i="4"/>
  <c r="Z249" i="4"/>
  <c r="W249" i="4"/>
  <c r="B249" i="4"/>
  <c r="BJ248" i="4"/>
  <c r="BI248" i="4"/>
  <c r="BH248" i="4"/>
  <c r="BG248" i="4"/>
  <c r="BF248" i="4"/>
  <c r="AY248" i="4"/>
  <c r="AX248" i="4"/>
  <c r="AW248" i="4"/>
  <c r="AV248" i="4"/>
  <c r="AO248" i="4"/>
  <c r="AP248" i="4" s="1"/>
  <c r="AL248" i="4"/>
  <c r="AN248" i="4" s="1"/>
  <c r="AJ248" i="4"/>
  <c r="AK248" i="4" s="1"/>
  <c r="AE248" i="4"/>
  <c r="Z248" i="4"/>
  <c r="W248" i="4"/>
  <c r="B248" i="4"/>
  <c r="BJ247" i="4"/>
  <c r="BI247" i="4"/>
  <c r="BH247" i="4"/>
  <c r="BG247" i="4"/>
  <c r="BF247" i="4"/>
  <c r="AY247" i="4"/>
  <c r="AX247" i="4"/>
  <c r="AW247" i="4"/>
  <c r="AV247" i="4"/>
  <c r="AO247" i="4"/>
  <c r="AP247" i="4" s="1"/>
  <c r="AL247" i="4"/>
  <c r="AN247" i="4" s="1"/>
  <c r="AJ247" i="4"/>
  <c r="AK247" i="4" s="1"/>
  <c r="AE247" i="4"/>
  <c r="Z247" i="4"/>
  <c r="W247" i="4"/>
  <c r="B247" i="4"/>
  <c r="BJ246" i="4"/>
  <c r="BI246" i="4"/>
  <c r="BH246" i="4"/>
  <c r="BG246" i="4"/>
  <c r="BF246" i="4"/>
  <c r="AY246" i="4"/>
  <c r="AX246" i="4"/>
  <c r="AW246" i="4"/>
  <c r="AV246" i="4"/>
  <c r="AO246" i="4"/>
  <c r="AP246" i="4" s="1"/>
  <c r="AL246" i="4"/>
  <c r="AN246" i="4" s="1"/>
  <c r="AJ246" i="4"/>
  <c r="AK246" i="4" s="1"/>
  <c r="AE246" i="4"/>
  <c r="Z246" i="4"/>
  <c r="W246" i="4"/>
  <c r="B246" i="4"/>
  <c r="BJ245" i="4"/>
  <c r="BI245" i="4"/>
  <c r="BH245" i="4"/>
  <c r="BG245" i="4"/>
  <c r="BF245" i="4"/>
  <c r="AY245" i="4"/>
  <c r="AX245" i="4"/>
  <c r="AW245" i="4"/>
  <c r="AV245" i="4"/>
  <c r="AO245" i="4"/>
  <c r="AP245" i="4" s="1"/>
  <c r="AL245" i="4"/>
  <c r="AN245" i="4" s="1"/>
  <c r="AJ245" i="4"/>
  <c r="AK245" i="4" s="1"/>
  <c r="AE245" i="4"/>
  <c r="Z245" i="4"/>
  <c r="W245" i="4"/>
  <c r="B245" i="4"/>
  <c r="BI244" i="4"/>
  <c r="BH244" i="4"/>
  <c r="BG244" i="4"/>
  <c r="BF244" i="4"/>
  <c r="AY244" i="4"/>
  <c r="AX244" i="4"/>
  <c r="AW244" i="4"/>
  <c r="AO244" i="4"/>
  <c r="AP244" i="4" s="1"/>
  <c r="AL244" i="4"/>
  <c r="AN244" i="4" s="1"/>
  <c r="AJ244" i="4"/>
  <c r="AK244" i="4" s="1"/>
  <c r="AC244" i="4"/>
  <c r="Z244" i="4"/>
  <c r="W244" i="4"/>
  <c r="B244" i="4"/>
  <c r="BI243" i="4"/>
  <c r="BH243" i="4"/>
  <c r="BG243" i="4"/>
  <c r="BF243" i="4"/>
  <c r="AY243" i="4"/>
  <c r="AX243" i="4"/>
  <c r="AW243" i="4"/>
  <c r="AO243" i="4"/>
  <c r="AP243" i="4" s="1"/>
  <c r="AL243" i="4"/>
  <c r="AN243" i="4" s="1"/>
  <c r="AJ243" i="4"/>
  <c r="AK243" i="4" s="1"/>
  <c r="AC243" i="4"/>
  <c r="BT243" i="4" s="1"/>
  <c r="Z243" i="4"/>
  <c r="W243" i="4"/>
  <c r="B243" i="4"/>
  <c r="BJ242" i="4"/>
  <c r="BI242" i="4"/>
  <c r="BH242" i="4"/>
  <c r="BG242" i="4"/>
  <c r="BF242" i="4"/>
  <c r="AY242" i="4"/>
  <c r="AX242" i="4"/>
  <c r="AW242" i="4"/>
  <c r="AV242" i="4"/>
  <c r="AM242" i="4"/>
  <c r="B242" i="4"/>
  <c r="BJ241" i="4"/>
  <c r="BI241" i="4"/>
  <c r="BH241" i="4"/>
  <c r="BG241" i="4"/>
  <c r="BF241" i="4"/>
  <c r="AY241" i="4"/>
  <c r="AX241" i="4"/>
  <c r="AW241" i="4"/>
  <c r="AV241" i="4"/>
  <c r="AO241" i="4"/>
  <c r="AP241" i="4" s="1"/>
  <c r="AL241" i="4"/>
  <c r="AN241" i="4" s="1"/>
  <c r="AJ241" i="4"/>
  <c r="AK241" i="4" s="1"/>
  <c r="AE241" i="4"/>
  <c r="Z241" i="4"/>
  <c r="W241" i="4"/>
  <c r="B241" i="4"/>
  <c r="BJ240" i="4"/>
  <c r="BI240" i="4"/>
  <c r="BH240" i="4"/>
  <c r="BG240" i="4"/>
  <c r="BF240" i="4"/>
  <c r="AY240" i="4"/>
  <c r="AX240" i="4"/>
  <c r="AW240" i="4"/>
  <c r="AV240" i="4"/>
  <c r="AO240" i="4"/>
  <c r="AP240" i="4" s="1"/>
  <c r="AL240" i="4"/>
  <c r="AN240" i="4" s="1"/>
  <c r="AJ240" i="4"/>
  <c r="AK240" i="4" s="1"/>
  <c r="AE240" i="4"/>
  <c r="Z240" i="4"/>
  <c r="W240" i="4"/>
  <c r="B240" i="4"/>
  <c r="BJ239" i="4"/>
  <c r="BI239" i="4"/>
  <c r="BH239" i="4"/>
  <c r="BG239" i="4"/>
  <c r="BF239" i="4"/>
  <c r="AY239" i="4"/>
  <c r="AX239" i="4"/>
  <c r="AW239" i="4"/>
  <c r="AV239" i="4"/>
  <c r="AO239" i="4"/>
  <c r="AP239" i="4" s="1"/>
  <c r="AL239" i="4"/>
  <c r="AN239" i="4" s="1"/>
  <c r="AJ239" i="4"/>
  <c r="AK239" i="4" s="1"/>
  <c r="AE239" i="4"/>
  <c r="Z239" i="4"/>
  <c r="W239" i="4"/>
  <c r="B239" i="4"/>
  <c r="BJ238" i="4"/>
  <c r="BI238" i="4"/>
  <c r="BH238" i="4"/>
  <c r="BG238" i="4"/>
  <c r="BF238" i="4"/>
  <c r="AY238" i="4"/>
  <c r="AX238" i="4"/>
  <c r="AW238" i="4"/>
  <c r="AV238" i="4"/>
  <c r="AO238" i="4"/>
  <c r="AP238" i="4" s="1"/>
  <c r="AL238" i="4"/>
  <c r="AN238" i="4" s="1"/>
  <c r="AJ238" i="4"/>
  <c r="AK238" i="4" s="1"/>
  <c r="AE238" i="4"/>
  <c r="Z238" i="4"/>
  <c r="W238" i="4"/>
  <c r="B238" i="4"/>
  <c r="BJ237" i="4"/>
  <c r="BI237" i="4"/>
  <c r="BH237" i="4"/>
  <c r="BG237" i="4"/>
  <c r="BF237" i="4"/>
  <c r="AY237" i="4"/>
  <c r="AX237" i="4"/>
  <c r="AW237" i="4"/>
  <c r="AV237" i="4"/>
  <c r="AO237" i="4"/>
  <c r="AP237" i="4" s="1"/>
  <c r="AL237" i="4"/>
  <c r="AN237" i="4" s="1"/>
  <c r="AJ237" i="4"/>
  <c r="AK237" i="4" s="1"/>
  <c r="AE237" i="4"/>
  <c r="Z237" i="4"/>
  <c r="W237" i="4"/>
  <c r="B237" i="4"/>
  <c r="BJ236" i="4"/>
  <c r="BI236" i="4"/>
  <c r="BH236" i="4"/>
  <c r="BG236" i="4"/>
  <c r="BF236" i="4"/>
  <c r="AY236" i="4"/>
  <c r="AX236" i="4"/>
  <c r="AW236" i="4"/>
  <c r="AV236" i="4"/>
  <c r="AO236" i="4"/>
  <c r="AP236" i="4" s="1"/>
  <c r="AL236" i="4"/>
  <c r="AN236" i="4" s="1"/>
  <c r="AJ236" i="4"/>
  <c r="AK236" i="4" s="1"/>
  <c r="AD236" i="4"/>
  <c r="AI236" i="4" s="1"/>
  <c r="Z236" i="4"/>
  <c r="W236" i="4"/>
  <c r="B236" i="4"/>
  <c r="BJ235" i="4"/>
  <c r="BI235" i="4"/>
  <c r="BH235" i="4"/>
  <c r="BG235" i="4"/>
  <c r="BF235" i="4"/>
  <c r="AY235" i="4"/>
  <c r="AX235" i="4"/>
  <c r="AW235" i="4"/>
  <c r="AV235" i="4"/>
  <c r="AO235" i="4"/>
  <c r="AP235" i="4" s="1"/>
  <c r="AL235" i="4"/>
  <c r="AN235" i="4" s="1"/>
  <c r="AJ235" i="4"/>
  <c r="AK235" i="4" s="1"/>
  <c r="AD235" i="4"/>
  <c r="AI235" i="4" s="1"/>
  <c r="Z235" i="4"/>
  <c r="W235" i="4"/>
  <c r="B235" i="4"/>
  <c r="BJ234" i="4"/>
  <c r="BI234" i="4"/>
  <c r="BH234" i="4"/>
  <c r="BG234" i="4"/>
  <c r="BF234" i="4"/>
  <c r="AY234" i="4"/>
  <c r="AX234" i="4"/>
  <c r="AW234" i="4"/>
  <c r="AV234" i="4"/>
  <c r="AO234" i="4"/>
  <c r="AP234" i="4" s="1"/>
  <c r="AL234" i="4"/>
  <c r="AN234" i="4" s="1"/>
  <c r="AJ234" i="4"/>
  <c r="AK234" i="4" s="1"/>
  <c r="AD234" i="4"/>
  <c r="AI234" i="4" s="1"/>
  <c r="Z234" i="4"/>
  <c r="W234" i="4"/>
  <c r="B234" i="4"/>
  <c r="BJ233" i="4"/>
  <c r="BI233" i="4"/>
  <c r="BH233" i="4"/>
  <c r="BG233" i="4"/>
  <c r="BF233" i="4"/>
  <c r="AY233" i="4"/>
  <c r="AX233" i="4"/>
  <c r="AW233" i="4"/>
  <c r="AV233" i="4"/>
  <c r="AM233" i="4"/>
  <c r="B233" i="4"/>
  <c r="BI232" i="4"/>
  <c r="BH232" i="4"/>
  <c r="BG232" i="4"/>
  <c r="BF232" i="4"/>
  <c r="AY232" i="4"/>
  <c r="AX232" i="4"/>
  <c r="AW232" i="4"/>
  <c r="AO232" i="4"/>
  <c r="AP232" i="4" s="1"/>
  <c r="AL232" i="4"/>
  <c r="AN232" i="4" s="1"/>
  <c r="AJ232" i="4"/>
  <c r="AK232" i="4" s="1"/>
  <c r="Z232" i="4"/>
  <c r="W232" i="4"/>
  <c r="B232" i="4"/>
  <c r="BI231" i="4"/>
  <c r="BH231" i="4"/>
  <c r="BG231" i="4"/>
  <c r="BF231" i="4"/>
  <c r="AY231" i="4"/>
  <c r="AX231" i="4"/>
  <c r="AW231" i="4"/>
  <c r="AO231" i="4"/>
  <c r="AP231" i="4" s="1"/>
  <c r="AL231" i="4"/>
  <c r="AN231" i="4" s="1"/>
  <c r="AJ231" i="4"/>
  <c r="AK231" i="4" s="1"/>
  <c r="AC231" i="4"/>
  <c r="BT231" i="4" s="1"/>
  <c r="Z231" i="4"/>
  <c r="W231" i="4"/>
  <c r="B231" i="4"/>
  <c r="BJ230" i="4"/>
  <c r="BI230" i="4"/>
  <c r="BH230" i="4"/>
  <c r="BG230" i="4"/>
  <c r="BF230" i="4"/>
  <c r="AY230" i="4"/>
  <c r="AX230" i="4"/>
  <c r="AW230" i="4"/>
  <c r="AV230" i="4"/>
  <c r="AO230" i="4"/>
  <c r="AP230" i="4" s="1"/>
  <c r="AL230" i="4"/>
  <c r="AN230" i="4" s="1"/>
  <c r="AJ230" i="4"/>
  <c r="AK230" i="4" s="1"/>
  <c r="AE230" i="4"/>
  <c r="Z230" i="4"/>
  <c r="W230" i="4"/>
  <c r="B230" i="4"/>
  <c r="BJ229" i="4"/>
  <c r="BI229" i="4"/>
  <c r="BH229" i="4"/>
  <c r="BG229" i="4"/>
  <c r="BF229" i="4"/>
  <c r="AY229" i="4"/>
  <c r="AX229" i="4"/>
  <c r="AW229" i="4"/>
  <c r="AV229" i="4"/>
  <c r="AO229" i="4"/>
  <c r="AP229" i="4" s="1"/>
  <c r="AL229" i="4"/>
  <c r="AN229" i="4" s="1"/>
  <c r="AJ229" i="4"/>
  <c r="AK229" i="4" s="1"/>
  <c r="AE229" i="4"/>
  <c r="Z229" i="4"/>
  <c r="W229" i="4"/>
  <c r="B229" i="4"/>
  <c r="BJ228" i="4"/>
  <c r="BI228" i="4"/>
  <c r="BH228" i="4"/>
  <c r="BG228" i="4"/>
  <c r="BF228" i="4"/>
  <c r="AY228" i="4"/>
  <c r="AX228" i="4"/>
  <c r="AW228" i="4"/>
  <c r="AV228" i="4"/>
  <c r="AM228" i="4"/>
  <c r="B228" i="4"/>
  <c r="BJ227" i="4"/>
  <c r="BI227" i="4"/>
  <c r="BH227" i="4"/>
  <c r="BG227" i="4"/>
  <c r="BF227" i="4"/>
  <c r="AY227" i="4"/>
  <c r="AX227" i="4"/>
  <c r="AW227" i="4"/>
  <c r="AV227" i="4"/>
  <c r="AO227" i="4"/>
  <c r="AP227" i="4" s="1"/>
  <c r="AL227" i="4"/>
  <c r="AN227" i="4" s="1"/>
  <c r="AJ227" i="4"/>
  <c r="AK227" i="4" s="1"/>
  <c r="AD227" i="4"/>
  <c r="AI227" i="4" s="1"/>
  <c r="Z227" i="4"/>
  <c r="W227" i="4"/>
  <c r="B227" i="4"/>
  <c r="BJ226" i="4"/>
  <c r="BI226" i="4"/>
  <c r="BH226" i="4"/>
  <c r="BG226" i="4"/>
  <c r="BF226" i="4"/>
  <c r="AY226" i="4"/>
  <c r="AX226" i="4"/>
  <c r="AW226" i="4"/>
  <c r="AV226" i="4"/>
  <c r="AO226" i="4"/>
  <c r="AP226" i="4" s="1"/>
  <c r="AL226" i="4"/>
  <c r="AJ226" i="4"/>
  <c r="AK226" i="4" s="1"/>
  <c r="AD226" i="4"/>
  <c r="AI226" i="4" s="1"/>
  <c r="Z226" i="4"/>
  <c r="W226" i="4"/>
  <c r="B226" i="4"/>
  <c r="BJ225" i="4"/>
  <c r="BI225" i="4"/>
  <c r="BH225" i="4"/>
  <c r="BG225" i="4"/>
  <c r="BF225" i="4"/>
  <c r="AY225" i="4"/>
  <c r="AX225" i="4"/>
  <c r="AW225" i="4"/>
  <c r="AV225" i="4"/>
  <c r="AO225" i="4"/>
  <c r="AP225" i="4" s="1"/>
  <c r="AL225" i="4"/>
  <c r="AN225" i="4" s="1"/>
  <c r="AJ225" i="4"/>
  <c r="AK225" i="4" s="1"/>
  <c r="AE225" i="4"/>
  <c r="Z225" i="4"/>
  <c r="W225" i="4"/>
  <c r="B225" i="4"/>
  <c r="BJ224" i="4"/>
  <c r="BI224" i="4"/>
  <c r="BH224" i="4"/>
  <c r="BG224" i="4"/>
  <c r="BF224" i="4"/>
  <c r="AY224" i="4"/>
  <c r="AX224" i="4"/>
  <c r="AW224" i="4"/>
  <c r="AV224" i="4"/>
  <c r="AO224" i="4"/>
  <c r="AP224" i="4" s="1"/>
  <c r="AL224" i="4"/>
  <c r="AN224" i="4" s="1"/>
  <c r="AJ224" i="4"/>
  <c r="AK224" i="4" s="1"/>
  <c r="AD224" i="4"/>
  <c r="AI224" i="4" s="1"/>
  <c r="Z224" i="4"/>
  <c r="W224" i="4"/>
  <c r="B224" i="4"/>
  <c r="BJ223" i="4"/>
  <c r="BI223" i="4"/>
  <c r="BH223" i="4"/>
  <c r="BG223" i="4"/>
  <c r="BF223" i="4"/>
  <c r="AY223" i="4"/>
  <c r="AX223" i="4"/>
  <c r="AW223" i="4"/>
  <c r="AV223" i="4"/>
  <c r="AO223" i="4"/>
  <c r="AP223" i="4" s="1"/>
  <c r="AL223" i="4"/>
  <c r="AN223" i="4" s="1"/>
  <c r="AJ223" i="4"/>
  <c r="AK223" i="4" s="1"/>
  <c r="AD223" i="4"/>
  <c r="AI223" i="4" s="1"/>
  <c r="Z223" i="4"/>
  <c r="W223" i="4"/>
  <c r="B223" i="4"/>
  <c r="BJ222" i="4"/>
  <c r="BI222" i="4"/>
  <c r="BH222" i="4"/>
  <c r="BG222" i="4"/>
  <c r="BF222" i="4"/>
  <c r="AY222" i="4"/>
  <c r="AX222" i="4"/>
  <c r="AW222" i="4"/>
  <c r="AV222" i="4"/>
  <c r="AM222" i="4"/>
  <c r="B222" i="4"/>
  <c r="BJ221" i="4"/>
  <c r="BI221" i="4"/>
  <c r="BH221" i="4"/>
  <c r="BG221" i="4"/>
  <c r="BF221" i="4"/>
  <c r="AY221" i="4"/>
  <c r="AX221" i="4"/>
  <c r="AW221" i="4"/>
  <c r="AV221" i="4"/>
  <c r="AO221" i="4"/>
  <c r="AP221" i="4" s="1"/>
  <c r="AL221" i="4"/>
  <c r="AN221" i="4" s="1"/>
  <c r="AJ221" i="4"/>
  <c r="AK221" i="4" s="1"/>
  <c r="AE221" i="4"/>
  <c r="Z221" i="4"/>
  <c r="W221" i="4"/>
  <c r="B221" i="4"/>
  <c r="BJ220" i="4"/>
  <c r="BI220" i="4"/>
  <c r="BH220" i="4"/>
  <c r="BG220" i="4"/>
  <c r="BF220" i="4"/>
  <c r="AY220" i="4"/>
  <c r="AX220" i="4"/>
  <c r="AW220" i="4"/>
  <c r="AV220" i="4"/>
  <c r="AO220" i="4"/>
  <c r="AP220" i="4" s="1"/>
  <c r="AL220" i="4"/>
  <c r="AN220" i="4" s="1"/>
  <c r="AJ220" i="4"/>
  <c r="AK220" i="4" s="1"/>
  <c r="AE220" i="4"/>
  <c r="Z220" i="4"/>
  <c r="B220" i="4"/>
  <c r="BJ219" i="4"/>
  <c r="BH219" i="4"/>
  <c r="BG219" i="4"/>
  <c r="BF219" i="4"/>
  <c r="AY219" i="4"/>
  <c r="AX219" i="4"/>
  <c r="AW219" i="4"/>
  <c r="AO219" i="4"/>
  <c r="AP219" i="4" s="1"/>
  <c r="AE219" i="4"/>
  <c r="AB219" i="4"/>
  <c r="AA219" i="4"/>
  <c r="X219" i="4"/>
  <c r="AJ219" i="4" s="1"/>
  <c r="AK219" i="4" s="1"/>
  <c r="W219" i="4"/>
  <c r="B219" i="4"/>
  <c r="BJ218" i="4"/>
  <c r="BI218" i="4"/>
  <c r="BH218" i="4"/>
  <c r="BG218" i="4"/>
  <c r="BF218" i="4"/>
  <c r="AY218" i="4"/>
  <c r="AX218" i="4"/>
  <c r="AW218" i="4"/>
  <c r="AV218" i="4"/>
  <c r="AO218" i="4"/>
  <c r="AP218" i="4" s="1"/>
  <c r="AL218" i="4"/>
  <c r="AN218" i="4" s="1"/>
  <c r="AJ218" i="4"/>
  <c r="AK218" i="4" s="1"/>
  <c r="AE218" i="4"/>
  <c r="Z218" i="4"/>
  <c r="W218" i="4"/>
  <c r="B218" i="4"/>
  <c r="BJ217" i="4"/>
  <c r="BI217" i="4"/>
  <c r="BH217" i="4"/>
  <c r="BG217" i="4"/>
  <c r="BF217" i="4"/>
  <c r="AY217" i="4"/>
  <c r="AX217" i="4"/>
  <c r="AW217" i="4"/>
  <c r="AV217" i="4"/>
  <c r="AO217" i="4"/>
  <c r="AP217" i="4" s="1"/>
  <c r="AL217" i="4"/>
  <c r="AN217" i="4" s="1"/>
  <c r="AJ217" i="4"/>
  <c r="AK217" i="4" s="1"/>
  <c r="AE217" i="4"/>
  <c r="Z217" i="4"/>
  <c r="W217" i="4"/>
  <c r="B217" i="4"/>
  <c r="BJ216" i="4"/>
  <c r="BI216" i="4"/>
  <c r="BH216" i="4"/>
  <c r="BG216" i="4"/>
  <c r="BF216" i="4"/>
  <c r="AY216" i="4"/>
  <c r="AX216" i="4"/>
  <c r="AW216" i="4"/>
  <c r="AV216" i="4"/>
  <c r="AO216" i="4"/>
  <c r="AP216" i="4" s="1"/>
  <c r="AL216" i="4"/>
  <c r="AN216" i="4" s="1"/>
  <c r="AJ216" i="4"/>
  <c r="AK216" i="4" s="1"/>
  <c r="AE216" i="4"/>
  <c r="Z216" i="4"/>
  <c r="W216" i="4"/>
  <c r="B216" i="4"/>
  <c r="BJ215" i="4"/>
  <c r="BI215" i="4"/>
  <c r="BH215" i="4"/>
  <c r="BG215" i="4"/>
  <c r="BF215" i="4"/>
  <c r="AY215" i="4"/>
  <c r="AX215" i="4"/>
  <c r="AW215" i="4"/>
  <c r="AV215" i="4"/>
  <c r="AO215" i="4"/>
  <c r="AP215" i="4" s="1"/>
  <c r="AL215" i="4"/>
  <c r="AN215" i="4" s="1"/>
  <c r="AJ215" i="4"/>
  <c r="AK215" i="4" s="1"/>
  <c r="AE215" i="4"/>
  <c r="Z215" i="4"/>
  <c r="W215" i="4"/>
  <c r="B215" i="4"/>
  <c r="BJ214" i="4"/>
  <c r="BI214" i="4"/>
  <c r="BH214" i="4"/>
  <c r="BG214" i="4"/>
  <c r="BF214" i="4"/>
  <c r="AY214" i="4"/>
  <c r="AX214" i="4"/>
  <c r="AW214" i="4"/>
  <c r="AV214" i="4"/>
  <c r="AO214" i="4"/>
  <c r="AP214" i="4" s="1"/>
  <c r="AL214" i="4"/>
  <c r="AN214" i="4" s="1"/>
  <c r="AJ214" i="4"/>
  <c r="AK214" i="4" s="1"/>
  <c r="AE214" i="4"/>
  <c r="Z214" i="4"/>
  <c r="W214" i="4"/>
  <c r="B214" i="4"/>
  <c r="BJ213" i="4"/>
  <c r="BI213" i="4"/>
  <c r="BH213" i="4"/>
  <c r="BG213" i="4"/>
  <c r="BF213" i="4"/>
  <c r="AY213" i="4"/>
  <c r="AX213" i="4"/>
  <c r="AW213" i="4"/>
  <c r="AV213" i="4"/>
  <c r="AO213" i="4"/>
  <c r="AP213" i="4" s="1"/>
  <c r="AL213" i="4"/>
  <c r="AN213" i="4" s="1"/>
  <c r="AJ213" i="4"/>
  <c r="AK213" i="4" s="1"/>
  <c r="AE213" i="4"/>
  <c r="Z213" i="4"/>
  <c r="W213" i="4"/>
  <c r="B213" i="4"/>
  <c r="BJ212" i="4"/>
  <c r="BI212" i="4"/>
  <c r="BH212" i="4"/>
  <c r="BG212" i="4"/>
  <c r="BF212" i="4"/>
  <c r="AY212" i="4"/>
  <c r="AX212" i="4"/>
  <c r="AW212" i="4"/>
  <c r="AV212" i="4"/>
  <c r="AO212" i="4"/>
  <c r="AP212" i="4" s="1"/>
  <c r="AL212" i="4"/>
  <c r="AN212" i="4" s="1"/>
  <c r="AJ212" i="4"/>
  <c r="AK212" i="4" s="1"/>
  <c r="AE212" i="4"/>
  <c r="Z212" i="4"/>
  <c r="W212" i="4"/>
  <c r="B212" i="4"/>
  <c r="BJ211" i="4"/>
  <c r="BI211" i="4"/>
  <c r="BH211" i="4"/>
  <c r="BG211" i="4"/>
  <c r="BF211" i="4"/>
  <c r="AY211" i="4"/>
  <c r="AX211" i="4"/>
  <c r="AW211" i="4"/>
  <c r="AV211" i="4"/>
  <c r="AO211" i="4"/>
  <c r="AP211" i="4" s="1"/>
  <c r="AL211" i="4"/>
  <c r="AN211" i="4" s="1"/>
  <c r="AJ211" i="4"/>
  <c r="AK211" i="4" s="1"/>
  <c r="AE211" i="4"/>
  <c r="Z211" i="4"/>
  <c r="W211" i="4"/>
  <c r="B211" i="4"/>
  <c r="BJ210" i="4"/>
  <c r="BI210" i="4"/>
  <c r="BH210" i="4"/>
  <c r="BG210" i="4"/>
  <c r="BF210" i="4"/>
  <c r="AY210" i="4"/>
  <c r="AX210" i="4"/>
  <c r="AW210" i="4"/>
  <c r="AV210" i="4"/>
  <c r="AO210" i="4"/>
  <c r="AP210" i="4" s="1"/>
  <c r="AL210" i="4"/>
  <c r="AN210" i="4" s="1"/>
  <c r="AJ210" i="4"/>
  <c r="AK210" i="4" s="1"/>
  <c r="AE210" i="4"/>
  <c r="Z210" i="4"/>
  <c r="W210" i="4"/>
  <c r="B210" i="4"/>
  <c r="BJ209" i="4"/>
  <c r="BI209" i="4"/>
  <c r="BH209" i="4"/>
  <c r="BG209" i="4"/>
  <c r="BF209" i="4"/>
  <c r="AY209" i="4"/>
  <c r="AX209" i="4"/>
  <c r="AW209" i="4"/>
  <c r="AV209" i="4"/>
  <c r="AO209" i="4"/>
  <c r="AP209" i="4" s="1"/>
  <c r="AL209" i="4"/>
  <c r="AN209" i="4" s="1"/>
  <c r="AJ209" i="4"/>
  <c r="AK209" i="4" s="1"/>
  <c r="AE209" i="4"/>
  <c r="Z209" i="4"/>
  <c r="W209" i="4"/>
  <c r="B209" i="4"/>
  <c r="BJ208" i="4"/>
  <c r="BI208" i="4"/>
  <c r="BH208" i="4"/>
  <c r="BG208" i="4"/>
  <c r="BF208" i="4"/>
  <c r="AY208" i="4"/>
  <c r="AX208" i="4"/>
  <c r="AW208" i="4"/>
  <c r="AV208" i="4"/>
  <c r="AO208" i="4"/>
  <c r="AP208" i="4" s="1"/>
  <c r="AL208" i="4"/>
  <c r="AN208" i="4" s="1"/>
  <c r="AJ208" i="4"/>
  <c r="AK208" i="4" s="1"/>
  <c r="AE208" i="4"/>
  <c r="Z208" i="4"/>
  <c r="W208" i="4"/>
  <c r="B208" i="4"/>
  <c r="BJ207" i="4"/>
  <c r="BI207" i="4"/>
  <c r="BH207" i="4"/>
  <c r="BG207" i="4"/>
  <c r="BF207" i="4"/>
  <c r="AY207" i="4"/>
  <c r="AX207" i="4"/>
  <c r="AW207" i="4"/>
  <c r="AV207" i="4"/>
  <c r="AO207" i="4"/>
  <c r="AP207" i="4" s="1"/>
  <c r="AL207" i="4"/>
  <c r="AN207" i="4" s="1"/>
  <c r="AJ207" i="4"/>
  <c r="AK207" i="4" s="1"/>
  <c r="AE207" i="4"/>
  <c r="Z207" i="4"/>
  <c r="W207" i="4"/>
  <c r="B207" i="4"/>
  <c r="BJ206" i="4"/>
  <c r="BI206" i="4"/>
  <c r="BH206" i="4"/>
  <c r="BG206" i="4"/>
  <c r="BF206" i="4"/>
  <c r="AY206" i="4"/>
  <c r="AX206" i="4"/>
  <c r="AW206" i="4"/>
  <c r="AV206" i="4"/>
  <c r="AO206" i="4"/>
  <c r="AP206" i="4" s="1"/>
  <c r="AL206" i="4"/>
  <c r="AN206" i="4" s="1"/>
  <c r="AJ206" i="4"/>
  <c r="AK206" i="4" s="1"/>
  <c r="AD206" i="4"/>
  <c r="AI206" i="4" s="1"/>
  <c r="Z206" i="4"/>
  <c r="W206" i="4"/>
  <c r="B206" i="4"/>
  <c r="BJ205" i="4"/>
  <c r="BI205" i="4"/>
  <c r="BH205" i="4"/>
  <c r="BG205" i="4"/>
  <c r="BF205" i="4"/>
  <c r="AY205" i="4"/>
  <c r="AX205" i="4"/>
  <c r="AW205" i="4"/>
  <c r="AV205" i="4"/>
  <c r="AO205" i="4"/>
  <c r="AP205" i="4" s="1"/>
  <c r="AL205" i="4"/>
  <c r="AN205" i="4" s="1"/>
  <c r="AJ205" i="4"/>
  <c r="AK205" i="4" s="1"/>
  <c r="AE205" i="4"/>
  <c r="Z205" i="4"/>
  <c r="W205" i="4"/>
  <c r="B205" i="4"/>
  <c r="BJ204" i="4"/>
  <c r="BI204" i="4"/>
  <c r="BH204" i="4"/>
  <c r="BG204" i="4"/>
  <c r="BF204" i="4"/>
  <c r="AY204" i="4"/>
  <c r="AX204" i="4"/>
  <c r="AW204" i="4"/>
  <c r="AV204" i="4"/>
  <c r="AO204" i="4"/>
  <c r="AP204" i="4" s="1"/>
  <c r="AL204" i="4"/>
  <c r="AN204" i="4" s="1"/>
  <c r="AJ204" i="4"/>
  <c r="AK204" i="4" s="1"/>
  <c r="AD204" i="4"/>
  <c r="AI204" i="4" s="1"/>
  <c r="Z204" i="4"/>
  <c r="W204" i="4"/>
  <c r="B204" i="4"/>
  <c r="BJ203" i="4"/>
  <c r="BI203" i="4"/>
  <c r="BH203" i="4"/>
  <c r="BG203" i="4"/>
  <c r="BF203" i="4"/>
  <c r="AY203" i="4"/>
  <c r="AX203" i="4"/>
  <c r="AW203" i="4"/>
  <c r="AV203" i="4"/>
  <c r="AM203" i="4"/>
  <c r="B203" i="4"/>
  <c r="BJ202" i="4"/>
  <c r="BI202" i="4"/>
  <c r="BH202" i="4"/>
  <c r="BG202" i="4"/>
  <c r="BF202" i="4"/>
  <c r="AY202" i="4"/>
  <c r="AX202" i="4"/>
  <c r="AW202" i="4"/>
  <c r="AV202" i="4"/>
  <c r="AO202" i="4"/>
  <c r="AP202" i="4" s="1"/>
  <c r="AL202" i="4"/>
  <c r="AN202" i="4" s="1"/>
  <c r="AJ202" i="4"/>
  <c r="AK202" i="4" s="1"/>
  <c r="AD202" i="4"/>
  <c r="AI202" i="4" s="1"/>
  <c r="Z202" i="4"/>
  <c r="W202" i="4"/>
  <c r="B202" i="4"/>
  <c r="BI201" i="4"/>
  <c r="BH201" i="4"/>
  <c r="BG201" i="4"/>
  <c r="BF201" i="4"/>
  <c r="AY201" i="4"/>
  <c r="AX201" i="4"/>
  <c r="AW201" i="4"/>
  <c r="AO201" i="4"/>
  <c r="AP201" i="4" s="1"/>
  <c r="AL201" i="4"/>
  <c r="AN201" i="4" s="1"/>
  <c r="AJ201" i="4"/>
  <c r="AK201" i="4" s="1"/>
  <c r="AC201" i="4"/>
  <c r="BT201" i="4" s="1"/>
  <c r="Z201" i="4"/>
  <c r="W201" i="4"/>
  <c r="B201" i="4"/>
  <c r="BJ200" i="4"/>
  <c r="BI200" i="4"/>
  <c r="BH200" i="4"/>
  <c r="BG200" i="4"/>
  <c r="BF200" i="4"/>
  <c r="AY200" i="4"/>
  <c r="AX200" i="4"/>
  <c r="AW200" i="4"/>
  <c r="AV200" i="4"/>
  <c r="AO200" i="4"/>
  <c r="AP200" i="4" s="1"/>
  <c r="AL200" i="4"/>
  <c r="AN200" i="4" s="1"/>
  <c r="AJ200" i="4"/>
  <c r="AK200" i="4" s="1"/>
  <c r="AD200" i="4"/>
  <c r="AI200" i="4" s="1"/>
  <c r="Z200" i="4"/>
  <c r="W200" i="4"/>
  <c r="B200" i="4"/>
  <c r="BJ199" i="4"/>
  <c r="BI199" i="4"/>
  <c r="BH199" i="4"/>
  <c r="BG199" i="4"/>
  <c r="BF199" i="4"/>
  <c r="AY199" i="4"/>
  <c r="AX199" i="4"/>
  <c r="AW199" i="4"/>
  <c r="AV199" i="4"/>
  <c r="AM199" i="4"/>
  <c r="B199" i="4"/>
  <c r="BI198" i="4"/>
  <c r="BH198" i="4"/>
  <c r="BG198" i="4"/>
  <c r="BF198" i="4"/>
  <c r="AY198" i="4"/>
  <c r="AX198" i="4"/>
  <c r="AW198" i="4"/>
  <c r="AO198" i="4"/>
  <c r="AP198" i="4" s="1"/>
  <c r="AL198" i="4"/>
  <c r="AN198" i="4" s="1"/>
  <c r="AJ198" i="4"/>
  <c r="AK198" i="4" s="1"/>
  <c r="AC198" i="4"/>
  <c r="BT198" i="4" s="1"/>
  <c r="Z198" i="4"/>
  <c r="W198" i="4"/>
  <c r="B198" i="4"/>
  <c r="BJ197" i="4"/>
  <c r="BI197" i="4"/>
  <c r="BH197" i="4"/>
  <c r="BG197" i="4"/>
  <c r="BF197" i="4"/>
  <c r="AY197" i="4"/>
  <c r="AX197" i="4"/>
  <c r="AW197" i="4"/>
  <c r="AV197" i="4"/>
  <c r="AO197" i="4"/>
  <c r="AP197" i="4" s="1"/>
  <c r="AL197" i="4"/>
  <c r="AN197" i="4" s="1"/>
  <c r="AJ197" i="4"/>
  <c r="AK197" i="4" s="1"/>
  <c r="AD197" i="4"/>
  <c r="AI197" i="4" s="1"/>
  <c r="Z197" i="4"/>
  <c r="W197" i="4"/>
  <c r="B197" i="4"/>
  <c r="BJ196" i="4"/>
  <c r="BI196" i="4"/>
  <c r="BH196" i="4"/>
  <c r="BG196" i="4"/>
  <c r="BF196" i="4"/>
  <c r="AY196" i="4"/>
  <c r="AX196" i="4"/>
  <c r="AW196" i="4"/>
  <c r="AV196" i="4"/>
  <c r="AM196" i="4"/>
  <c r="B196" i="4"/>
  <c r="BJ195" i="4"/>
  <c r="BI195" i="4"/>
  <c r="BH195" i="4"/>
  <c r="BG195" i="4"/>
  <c r="BF195" i="4"/>
  <c r="AY195" i="4"/>
  <c r="AX195" i="4"/>
  <c r="AW195" i="4"/>
  <c r="AV195" i="4"/>
  <c r="AO195" i="4"/>
  <c r="AP195" i="4" s="1"/>
  <c r="AL195" i="4"/>
  <c r="AN195" i="4" s="1"/>
  <c r="AJ195" i="4"/>
  <c r="AK195" i="4" s="1"/>
  <c r="AD195" i="4"/>
  <c r="AI195" i="4" s="1"/>
  <c r="Z195" i="4"/>
  <c r="W195" i="4"/>
  <c r="B195" i="4"/>
  <c r="BJ194" i="4"/>
  <c r="BI194" i="4"/>
  <c r="BH194" i="4"/>
  <c r="BG194" i="4"/>
  <c r="BF194" i="4"/>
  <c r="AY194" i="4"/>
  <c r="AX194" i="4"/>
  <c r="AW194" i="4"/>
  <c r="AV194" i="4"/>
  <c r="AO194" i="4"/>
  <c r="AP194" i="4" s="1"/>
  <c r="AL194" i="4"/>
  <c r="AN194" i="4" s="1"/>
  <c r="AJ194" i="4"/>
  <c r="AK194" i="4" s="1"/>
  <c r="AD194" i="4"/>
  <c r="AI194" i="4" s="1"/>
  <c r="Z194" i="4"/>
  <c r="W194" i="4"/>
  <c r="B194" i="4"/>
  <c r="BJ193" i="4"/>
  <c r="BI193" i="4"/>
  <c r="BH193" i="4"/>
  <c r="BG193" i="4"/>
  <c r="BF193" i="4"/>
  <c r="AY193" i="4"/>
  <c r="AX193" i="4"/>
  <c r="AW193" i="4"/>
  <c r="AV193" i="4"/>
  <c r="AM193" i="4"/>
  <c r="B193" i="4"/>
  <c r="BJ192" i="4"/>
  <c r="BI192" i="4"/>
  <c r="BH192" i="4"/>
  <c r="BG192" i="4"/>
  <c r="BF192" i="4"/>
  <c r="AY192" i="4"/>
  <c r="AX192" i="4"/>
  <c r="AW192" i="4"/>
  <c r="AV192" i="4"/>
  <c r="AO192" i="4"/>
  <c r="AP192" i="4" s="1"/>
  <c r="AL192" i="4"/>
  <c r="AN192" i="4" s="1"/>
  <c r="AJ192" i="4"/>
  <c r="AK192" i="4" s="1"/>
  <c r="AD192" i="4"/>
  <c r="AI192" i="4" s="1"/>
  <c r="Z192" i="4"/>
  <c r="W192" i="4"/>
  <c r="B192" i="4"/>
  <c r="BJ191" i="4"/>
  <c r="BI191" i="4"/>
  <c r="BH191" i="4"/>
  <c r="BG191" i="4"/>
  <c r="BF191" i="4"/>
  <c r="AY191" i="4"/>
  <c r="AX191" i="4"/>
  <c r="AW191" i="4"/>
  <c r="AV191" i="4"/>
  <c r="AO191" i="4"/>
  <c r="AP191" i="4" s="1"/>
  <c r="AL191" i="4"/>
  <c r="AN191" i="4" s="1"/>
  <c r="AJ191" i="4"/>
  <c r="AK191" i="4" s="1"/>
  <c r="AD191" i="4"/>
  <c r="AI191" i="4" s="1"/>
  <c r="Z191" i="4"/>
  <c r="W191" i="4"/>
  <c r="B191" i="4"/>
  <c r="BJ190" i="4"/>
  <c r="BI190" i="4"/>
  <c r="BH190" i="4"/>
  <c r="BG190" i="4"/>
  <c r="BF190" i="4"/>
  <c r="AY190" i="4"/>
  <c r="AX190" i="4"/>
  <c r="AW190" i="4"/>
  <c r="AV190" i="4"/>
  <c r="AM190" i="4"/>
  <c r="B190" i="4"/>
  <c r="BJ189" i="4"/>
  <c r="BI189" i="4"/>
  <c r="BH189" i="4"/>
  <c r="BG189" i="4"/>
  <c r="BF189" i="4"/>
  <c r="AY189" i="4"/>
  <c r="AX189" i="4"/>
  <c r="AW189" i="4"/>
  <c r="AV189" i="4"/>
  <c r="AO189" i="4"/>
  <c r="AP189" i="4" s="1"/>
  <c r="AL189" i="4"/>
  <c r="AN189" i="4" s="1"/>
  <c r="AJ189" i="4"/>
  <c r="AK189" i="4" s="1"/>
  <c r="AD189" i="4"/>
  <c r="AI189" i="4" s="1"/>
  <c r="Z189" i="4"/>
  <c r="W189" i="4"/>
  <c r="B189" i="4"/>
  <c r="BJ188" i="4"/>
  <c r="BI188" i="4"/>
  <c r="BH188" i="4"/>
  <c r="BG188" i="4"/>
  <c r="BF188" i="4"/>
  <c r="AY188" i="4"/>
  <c r="AX188" i="4"/>
  <c r="AW188" i="4"/>
  <c r="AV188" i="4"/>
  <c r="AO188" i="4"/>
  <c r="AP188" i="4" s="1"/>
  <c r="AL188" i="4"/>
  <c r="AN188" i="4" s="1"/>
  <c r="AJ188" i="4"/>
  <c r="AK188" i="4" s="1"/>
  <c r="AD188" i="4"/>
  <c r="AI188" i="4" s="1"/>
  <c r="Z188" i="4"/>
  <c r="W188" i="4"/>
  <c r="B188" i="4"/>
  <c r="BJ187" i="4"/>
  <c r="BI187" i="4"/>
  <c r="BH187" i="4"/>
  <c r="BG187" i="4"/>
  <c r="BF187" i="4"/>
  <c r="AY187" i="4"/>
  <c r="AX187" i="4"/>
  <c r="AW187" i="4"/>
  <c r="AV187" i="4"/>
  <c r="AM187" i="4"/>
  <c r="B187" i="4"/>
  <c r="BJ186" i="4"/>
  <c r="BI186" i="4"/>
  <c r="BH186" i="4"/>
  <c r="BG186" i="4"/>
  <c r="BF186" i="4"/>
  <c r="AY186" i="4"/>
  <c r="AX186" i="4"/>
  <c r="AW186" i="4"/>
  <c r="AV186" i="4"/>
  <c r="AO186" i="4"/>
  <c r="AP186" i="4" s="1"/>
  <c r="AL186" i="4"/>
  <c r="AN186" i="4" s="1"/>
  <c r="AJ186" i="4"/>
  <c r="AK186" i="4" s="1"/>
  <c r="AE186" i="4"/>
  <c r="Z186" i="4"/>
  <c r="W186" i="4"/>
  <c r="B186" i="4"/>
  <c r="BJ185" i="4"/>
  <c r="BI185" i="4"/>
  <c r="BH185" i="4"/>
  <c r="BG185" i="4"/>
  <c r="BF185" i="4"/>
  <c r="AY185" i="4"/>
  <c r="AX185" i="4"/>
  <c r="AW185" i="4"/>
  <c r="AV185" i="4"/>
  <c r="AO185" i="4"/>
  <c r="AP185" i="4" s="1"/>
  <c r="AL185" i="4"/>
  <c r="AN185" i="4" s="1"/>
  <c r="AJ185" i="4"/>
  <c r="AK185" i="4" s="1"/>
  <c r="AE185" i="4"/>
  <c r="Z185" i="4"/>
  <c r="W185" i="4"/>
  <c r="B185" i="4"/>
  <c r="BJ184" i="4"/>
  <c r="BI184" i="4"/>
  <c r="BH184" i="4"/>
  <c r="BG184" i="4"/>
  <c r="BF184" i="4"/>
  <c r="AY184" i="4"/>
  <c r="AX184" i="4"/>
  <c r="AW184" i="4"/>
  <c r="AV184" i="4"/>
  <c r="AO184" i="4"/>
  <c r="AP184" i="4" s="1"/>
  <c r="AL184" i="4"/>
  <c r="AN184" i="4" s="1"/>
  <c r="AJ184" i="4"/>
  <c r="AK184" i="4" s="1"/>
  <c r="AE184" i="4"/>
  <c r="Z184" i="4"/>
  <c r="W184" i="4"/>
  <c r="B184" i="4"/>
  <c r="BJ183" i="4"/>
  <c r="BI183" i="4"/>
  <c r="BH183" i="4"/>
  <c r="BG183" i="4"/>
  <c r="BF183" i="4"/>
  <c r="AY183" i="4"/>
  <c r="AX183" i="4"/>
  <c r="AW183" i="4"/>
  <c r="AV183" i="4"/>
  <c r="AM183" i="4"/>
  <c r="B183" i="4"/>
  <c r="BI182" i="4"/>
  <c r="BH182" i="4"/>
  <c r="BG182" i="4"/>
  <c r="BF182" i="4"/>
  <c r="AY182" i="4"/>
  <c r="AX182" i="4"/>
  <c r="AW182" i="4"/>
  <c r="AO182" i="4"/>
  <c r="AP182" i="4" s="1"/>
  <c r="AL182" i="4"/>
  <c r="AN182" i="4" s="1"/>
  <c r="AJ182" i="4"/>
  <c r="AK182" i="4" s="1"/>
  <c r="AC182" i="4"/>
  <c r="BT182" i="4" s="1"/>
  <c r="Z182" i="4"/>
  <c r="W182" i="4"/>
  <c r="B182" i="4"/>
  <c r="BJ181" i="4"/>
  <c r="BI181" i="4"/>
  <c r="BH181" i="4"/>
  <c r="BG181" i="4"/>
  <c r="BF181" i="4"/>
  <c r="AY181" i="4"/>
  <c r="AX181" i="4"/>
  <c r="AW181" i="4"/>
  <c r="AV181" i="4"/>
  <c r="AO181" i="4"/>
  <c r="AP181" i="4" s="1"/>
  <c r="AL181" i="4"/>
  <c r="AN181" i="4" s="1"/>
  <c r="AJ181" i="4"/>
  <c r="AK181" i="4" s="1"/>
  <c r="AE181" i="4"/>
  <c r="Z181" i="4"/>
  <c r="W181" i="4"/>
  <c r="B181" i="4"/>
  <c r="BJ180" i="4"/>
  <c r="BI180" i="4"/>
  <c r="BH180" i="4"/>
  <c r="BG180" i="4"/>
  <c r="BF180" i="4"/>
  <c r="AY180" i="4"/>
  <c r="AX180" i="4"/>
  <c r="AW180" i="4"/>
  <c r="AV180" i="4"/>
  <c r="AM180" i="4"/>
  <c r="B180" i="4"/>
  <c r="BI179" i="4"/>
  <c r="BH179" i="4"/>
  <c r="BG179" i="4"/>
  <c r="BF179" i="4"/>
  <c r="AY179" i="4"/>
  <c r="AX179" i="4"/>
  <c r="AW179" i="4"/>
  <c r="AO179" i="4"/>
  <c r="AP179" i="4" s="1"/>
  <c r="AL179" i="4"/>
  <c r="AN179" i="4" s="1"/>
  <c r="AJ179" i="4"/>
  <c r="AK179" i="4" s="1"/>
  <c r="AC179" i="4"/>
  <c r="Z179" i="4"/>
  <c r="W179" i="4"/>
  <c r="B179" i="4"/>
  <c r="BJ178" i="4"/>
  <c r="BI178" i="4"/>
  <c r="BH178" i="4"/>
  <c r="BG178" i="4"/>
  <c r="BF178" i="4"/>
  <c r="AY178" i="4"/>
  <c r="AX178" i="4"/>
  <c r="AW178" i="4"/>
  <c r="AV178" i="4"/>
  <c r="AO178" i="4"/>
  <c r="AP178" i="4" s="1"/>
  <c r="AL178" i="4"/>
  <c r="AN178" i="4" s="1"/>
  <c r="AJ178" i="4"/>
  <c r="AK178" i="4" s="1"/>
  <c r="AE178" i="4"/>
  <c r="Z178" i="4"/>
  <c r="W178" i="4"/>
  <c r="B178" i="4"/>
  <c r="BJ177" i="4"/>
  <c r="BI177" i="4"/>
  <c r="BH177" i="4"/>
  <c r="BG177" i="4"/>
  <c r="BF177" i="4"/>
  <c r="AY177" i="4"/>
  <c r="AX177" i="4"/>
  <c r="AW177" i="4"/>
  <c r="AV177" i="4"/>
  <c r="AM177" i="4"/>
  <c r="B177" i="4"/>
  <c r="BI176" i="4"/>
  <c r="BH176" i="4"/>
  <c r="BG176" i="4"/>
  <c r="BF176" i="4"/>
  <c r="AY176" i="4"/>
  <c r="AX176" i="4"/>
  <c r="AW176" i="4"/>
  <c r="AO176" i="4"/>
  <c r="AP176" i="4" s="1"/>
  <c r="AL176" i="4"/>
  <c r="AN176" i="4" s="1"/>
  <c r="AJ176" i="4"/>
  <c r="AK176" i="4" s="1"/>
  <c r="AC176" i="4"/>
  <c r="Z176" i="4"/>
  <c r="W176" i="4"/>
  <c r="B176" i="4"/>
  <c r="BJ175" i="4"/>
  <c r="BI175" i="4"/>
  <c r="BH175" i="4"/>
  <c r="BG175" i="4"/>
  <c r="BF175" i="4"/>
  <c r="AY175" i="4"/>
  <c r="AX175" i="4"/>
  <c r="AW175" i="4"/>
  <c r="AV175" i="4"/>
  <c r="AO175" i="4"/>
  <c r="AP175" i="4" s="1"/>
  <c r="AL175" i="4"/>
  <c r="AN175" i="4" s="1"/>
  <c r="AJ175" i="4"/>
  <c r="AK175" i="4" s="1"/>
  <c r="AE175" i="4"/>
  <c r="Z175" i="4"/>
  <c r="W175" i="4"/>
  <c r="B175" i="4"/>
  <c r="BJ174" i="4"/>
  <c r="BI174" i="4"/>
  <c r="BH174" i="4"/>
  <c r="BG174" i="4"/>
  <c r="BF174" i="4"/>
  <c r="AY174" i="4"/>
  <c r="AX174" i="4"/>
  <c r="AW174" i="4"/>
  <c r="AV174" i="4"/>
  <c r="AM174" i="4"/>
  <c r="B174" i="4"/>
  <c r="BJ173" i="4"/>
  <c r="BI173" i="4"/>
  <c r="BH173" i="4"/>
  <c r="BG173" i="4"/>
  <c r="BF173" i="4"/>
  <c r="AY173" i="4"/>
  <c r="AX173" i="4"/>
  <c r="AW173" i="4"/>
  <c r="AV173" i="4"/>
  <c r="AO173" i="4"/>
  <c r="AP173" i="4" s="1"/>
  <c r="AL173" i="4"/>
  <c r="AN173" i="4" s="1"/>
  <c r="AJ173" i="4"/>
  <c r="AK173" i="4" s="1"/>
  <c r="AE173" i="4"/>
  <c r="Z173" i="4"/>
  <c r="W173" i="4"/>
  <c r="B173" i="4"/>
  <c r="BJ172" i="4"/>
  <c r="BI172" i="4"/>
  <c r="BH172" i="4"/>
  <c r="BG172" i="4"/>
  <c r="BF172" i="4"/>
  <c r="AY172" i="4"/>
  <c r="AX172" i="4"/>
  <c r="AW172" i="4"/>
  <c r="AV172" i="4"/>
  <c r="AO172" i="4"/>
  <c r="AP172" i="4" s="1"/>
  <c r="AL172" i="4"/>
  <c r="AN172" i="4" s="1"/>
  <c r="AJ172" i="4"/>
  <c r="AK172" i="4" s="1"/>
  <c r="AE172" i="4"/>
  <c r="Z172" i="4"/>
  <c r="W172" i="4"/>
  <c r="B172" i="4"/>
  <c r="BJ171" i="4"/>
  <c r="BI171" i="4"/>
  <c r="BH171" i="4"/>
  <c r="BG171" i="4"/>
  <c r="BF171" i="4"/>
  <c r="AY171" i="4"/>
  <c r="AX171" i="4"/>
  <c r="AW171" i="4"/>
  <c r="AV171" i="4"/>
  <c r="AM171" i="4"/>
  <c r="B171" i="4"/>
  <c r="BJ170" i="4"/>
  <c r="BI170" i="4"/>
  <c r="BH170" i="4"/>
  <c r="BG170" i="4"/>
  <c r="BF170" i="4"/>
  <c r="AY170" i="4"/>
  <c r="AX170" i="4"/>
  <c r="AW170" i="4"/>
  <c r="AV170" i="4"/>
  <c r="AO170" i="4"/>
  <c r="AP170" i="4" s="1"/>
  <c r="AL170" i="4"/>
  <c r="AN170" i="4" s="1"/>
  <c r="AJ170" i="4"/>
  <c r="AK170" i="4" s="1"/>
  <c r="AE170" i="4"/>
  <c r="Z170" i="4"/>
  <c r="W170" i="4"/>
  <c r="B170" i="4"/>
  <c r="BJ169" i="4"/>
  <c r="BI169" i="4"/>
  <c r="BH169" i="4"/>
  <c r="BG169" i="4"/>
  <c r="BF169" i="4"/>
  <c r="AY169" i="4"/>
  <c r="AX169" i="4"/>
  <c r="AW169" i="4"/>
  <c r="AV169" i="4"/>
  <c r="AO169" i="4"/>
  <c r="AP169" i="4" s="1"/>
  <c r="AL169" i="4"/>
  <c r="AN169" i="4" s="1"/>
  <c r="AJ169" i="4"/>
  <c r="AK169" i="4" s="1"/>
  <c r="AE169" i="4"/>
  <c r="Z169" i="4"/>
  <c r="W169" i="4"/>
  <c r="B169" i="4"/>
  <c r="BJ168" i="4"/>
  <c r="BI168" i="4"/>
  <c r="BH168" i="4"/>
  <c r="BG168" i="4"/>
  <c r="BF168" i="4"/>
  <c r="AY168" i="4"/>
  <c r="AX168" i="4"/>
  <c r="AW168" i="4"/>
  <c r="AV168" i="4"/>
  <c r="AM168" i="4"/>
  <c r="B168" i="4"/>
  <c r="BJ167" i="4"/>
  <c r="BI167" i="4"/>
  <c r="BH167" i="4"/>
  <c r="BG167" i="4"/>
  <c r="BF167" i="4"/>
  <c r="AY167" i="4"/>
  <c r="AX167" i="4"/>
  <c r="AW167" i="4"/>
  <c r="AV167" i="4"/>
  <c r="AO167" i="4"/>
  <c r="AP167" i="4" s="1"/>
  <c r="AL167" i="4"/>
  <c r="AJ167" i="4"/>
  <c r="AK167" i="4" s="1"/>
  <c r="AE167" i="4"/>
  <c r="Z167" i="4"/>
  <c r="W167" i="4"/>
  <c r="B167" i="4"/>
  <c r="BJ166" i="4"/>
  <c r="BI166" i="4"/>
  <c r="BH166" i="4"/>
  <c r="BG166" i="4"/>
  <c r="BF166" i="4"/>
  <c r="AY166" i="4"/>
  <c r="AX166" i="4"/>
  <c r="AW166" i="4"/>
  <c r="AV166" i="4"/>
  <c r="AO166" i="4"/>
  <c r="AP166" i="4" s="1"/>
  <c r="AL166" i="4"/>
  <c r="AN166" i="4" s="1"/>
  <c r="AJ166" i="4"/>
  <c r="AK166" i="4" s="1"/>
  <c r="AS166" i="4"/>
  <c r="Z166" i="4"/>
  <c r="W166" i="4"/>
  <c r="B166" i="4"/>
  <c r="BJ165" i="4"/>
  <c r="BI165" i="4"/>
  <c r="BH165" i="4"/>
  <c r="BG165" i="4"/>
  <c r="BF165" i="4"/>
  <c r="AY165" i="4"/>
  <c r="AX165" i="4"/>
  <c r="AW165" i="4"/>
  <c r="AV165" i="4"/>
  <c r="AO165" i="4"/>
  <c r="AP165" i="4" s="1"/>
  <c r="AL165" i="4"/>
  <c r="AN165" i="4" s="1"/>
  <c r="AJ165" i="4"/>
  <c r="AK165" i="4" s="1"/>
  <c r="AS165" i="4"/>
  <c r="Z165" i="4"/>
  <c r="W165" i="4"/>
  <c r="B165" i="4"/>
  <c r="BJ164" i="4"/>
  <c r="BI164" i="4"/>
  <c r="BH164" i="4"/>
  <c r="BG164" i="4"/>
  <c r="BF164" i="4"/>
  <c r="AY164" i="4"/>
  <c r="AX164" i="4"/>
  <c r="AW164" i="4"/>
  <c r="AV164" i="4"/>
  <c r="AM164" i="4"/>
  <c r="B164" i="4"/>
  <c r="BI163" i="4"/>
  <c r="BH163" i="4"/>
  <c r="BG163" i="4"/>
  <c r="BF163" i="4"/>
  <c r="AY163" i="4"/>
  <c r="AX163" i="4"/>
  <c r="AW163" i="4"/>
  <c r="AO163" i="4"/>
  <c r="AP163" i="4" s="1"/>
  <c r="AL163" i="4"/>
  <c r="AN163" i="4" s="1"/>
  <c r="AJ163" i="4"/>
  <c r="AK163" i="4" s="1"/>
  <c r="AC163" i="4"/>
  <c r="Z163" i="4"/>
  <c r="W163" i="4"/>
  <c r="B163" i="4"/>
  <c r="BJ162" i="4"/>
  <c r="BI162" i="4"/>
  <c r="BH162" i="4"/>
  <c r="BG162" i="4"/>
  <c r="BF162" i="4"/>
  <c r="AY162" i="4"/>
  <c r="AX162" i="4"/>
  <c r="AW162" i="4"/>
  <c r="AV162" i="4"/>
  <c r="AO162" i="4"/>
  <c r="AP162" i="4" s="1"/>
  <c r="AL162" i="4"/>
  <c r="AN162" i="4" s="1"/>
  <c r="AJ162" i="4"/>
  <c r="AK162" i="4" s="1"/>
  <c r="AE162" i="4"/>
  <c r="Z162" i="4"/>
  <c r="W162" i="4"/>
  <c r="B162" i="4"/>
  <c r="BJ161" i="4"/>
  <c r="BI161" i="4"/>
  <c r="BH161" i="4"/>
  <c r="BG161" i="4"/>
  <c r="BF161" i="4"/>
  <c r="AY161" i="4"/>
  <c r="AX161" i="4"/>
  <c r="AW161" i="4"/>
  <c r="AV161" i="4"/>
  <c r="AM161" i="4"/>
  <c r="B161" i="4"/>
  <c r="BJ160" i="4"/>
  <c r="BI160" i="4"/>
  <c r="BH160" i="4"/>
  <c r="BG160" i="4"/>
  <c r="BF160" i="4"/>
  <c r="AY160" i="4"/>
  <c r="AX160" i="4"/>
  <c r="AW160" i="4"/>
  <c r="AV160" i="4"/>
  <c r="AO160" i="4"/>
  <c r="AP160" i="4" s="1"/>
  <c r="AL160" i="4"/>
  <c r="AN160" i="4" s="1"/>
  <c r="AJ160" i="4"/>
  <c r="AK160" i="4" s="1"/>
  <c r="AE160" i="4"/>
  <c r="Z160" i="4"/>
  <c r="W160" i="4"/>
  <c r="B160" i="4"/>
  <c r="BJ159" i="4"/>
  <c r="BI159" i="4"/>
  <c r="BH159" i="4"/>
  <c r="BG159" i="4"/>
  <c r="BF159" i="4"/>
  <c r="AY159" i="4"/>
  <c r="AX159" i="4"/>
  <c r="AW159" i="4"/>
  <c r="AV159" i="4"/>
  <c r="AO159" i="4"/>
  <c r="AP159" i="4" s="1"/>
  <c r="AL159" i="4"/>
  <c r="AN159" i="4" s="1"/>
  <c r="AJ159" i="4"/>
  <c r="AK159" i="4" s="1"/>
  <c r="AE159" i="4"/>
  <c r="Z159" i="4"/>
  <c r="W159" i="4"/>
  <c r="B159" i="4"/>
  <c r="BJ158" i="4"/>
  <c r="BI158" i="4"/>
  <c r="BH158" i="4"/>
  <c r="BG158" i="4"/>
  <c r="BF158" i="4"/>
  <c r="AY158" i="4"/>
  <c r="AX158" i="4"/>
  <c r="AW158" i="4"/>
  <c r="AV158" i="4"/>
  <c r="AM158" i="4"/>
  <c r="B158" i="4"/>
  <c r="BI157" i="4"/>
  <c r="BH157" i="4"/>
  <c r="BG157" i="4"/>
  <c r="BF157" i="4"/>
  <c r="AY157" i="4"/>
  <c r="AX157" i="4"/>
  <c r="AW157" i="4"/>
  <c r="AO157" i="4"/>
  <c r="AP157" i="4" s="1"/>
  <c r="AL157" i="4"/>
  <c r="AN157" i="4" s="1"/>
  <c r="AJ157" i="4"/>
  <c r="AK157" i="4" s="1"/>
  <c r="AC157" i="4"/>
  <c r="Z157" i="4"/>
  <c r="W157" i="4"/>
  <c r="B157" i="4"/>
  <c r="BJ156" i="4"/>
  <c r="BI156" i="4"/>
  <c r="BH156" i="4"/>
  <c r="BG156" i="4"/>
  <c r="BF156" i="4"/>
  <c r="AY156" i="4"/>
  <c r="AX156" i="4"/>
  <c r="AW156" i="4"/>
  <c r="AV156" i="4"/>
  <c r="AO156" i="4"/>
  <c r="AP156" i="4" s="1"/>
  <c r="AL156" i="4"/>
  <c r="AN156" i="4" s="1"/>
  <c r="AJ156" i="4"/>
  <c r="AK156" i="4" s="1"/>
  <c r="AE156" i="4"/>
  <c r="Z156" i="4"/>
  <c r="W156" i="4"/>
  <c r="B156" i="4"/>
  <c r="BJ155" i="4"/>
  <c r="BI155" i="4"/>
  <c r="BH155" i="4"/>
  <c r="BG155" i="4"/>
  <c r="BF155" i="4"/>
  <c r="AY155" i="4"/>
  <c r="AX155" i="4"/>
  <c r="AW155" i="4"/>
  <c r="AV155" i="4"/>
  <c r="AM155" i="4"/>
  <c r="B155" i="4"/>
  <c r="BJ154" i="4"/>
  <c r="BI154" i="4"/>
  <c r="BH154" i="4"/>
  <c r="BG154" i="4"/>
  <c r="BF154" i="4"/>
  <c r="AY154" i="4"/>
  <c r="AX154" i="4"/>
  <c r="AW154" i="4"/>
  <c r="AV154" i="4"/>
  <c r="AO154" i="4"/>
  <c r="AP154" i="4" s="1"/>
  <c r="AL154" i="4"/>
  <c r="AN154" i="4" s="1"/>
  <c r="AJ154" i="4"/>
  <c r="AK154" i="4" s="1"/>
  <c r="AE154" i="4"/>
  <c r="Z154" i="4"/>
  <c r="W154" i="4"/>
  <c r="B154" i="4"/>
  <c r="BI153" i="4"/>
  <c r="BH153" i="4"/>
  <c r="BG153" i="4"/>
  <c r="BF153" i="4"/>
  <c r="AY153" i="4"/>
  <c r="AX153" i="4"/>
  <c r="AW153" i="4"/>
  <c r="AO153" i="4"/>
  <c r="AP153" i="4" s="1"/>
  <c r="AL153" i="4"/>
  <c r="AN153" i="4" s="1"/>
  <c r="AJ153" i="4"/>
  <c r="AK153" i="4" s="1"/>
  <c r="AC153" i="4"/>
  <c r="Z153" i="4"/>
  <c r="W153" i="4"/>
  <c r="B153" i="4"/>
  <c r="BJ152" i="4"/>
  <c r="BI152" i="4"/>
  <c r="BH152" i="4"/>
  <c r="BG152" i="4"/>
  <c r="BF152" i="4"/>
  <c r="AY152" i="4"/>
  <c r="AX152" i="4"/>
  <c r="AW152" i="4"/>
  <c r="AV152" i="4"/>
  <c r="AM152" i="4"/>
  <c r="B152" i="4"/>
  <c r="BI151" i="4"/>
  <c r="BH151" i="4"/>
  <c r="BG151" i="4"/>
  <c r="BF151" i="4"/>
  <c r="AY151" i="4"/>
  <c r="AX151" i="4"/>
  <c r="AW151" i="4"/>
  <c r="AO151" i="4"/>
  <c r="AP151" i="4" s="1"/>
  <c r="AL151" i="4"/>
  <c r="AN151" i="4" s="1"/>
  <c r="AJ151" i="4"/>
  <c r="AK151" i="4" s="1"/>
  <c r="AC151" i="4"/>
  <c r="BT151" i="4" s="1"/>
  <c r="Z151" i="4"/>
  <c r="W151" i="4"/>
  <c r="B151" i="4"/>
  <c r="BJ150" i="4"/>
  <c r="BI150" i="4"/>
  <c r="BH150" i="4"/>
  <c r="BG150" i="4"/>
  <c r="BF150" i="4"/>
  <c r="AY150" i="4"/>
  <c r="AX150" i="4"/>
  <c r="AW150" i="4"/>
  <c r="AV150" i="4"/>
  <c r="AO150" i="4"/>
  <c r="AP150" i="4" s="1"/>
  <c r="AL150" i="4"/>
  <c r="AN150" i="4" s="1"/>
  <c r="AJ150" i="4"/>
  <c r="AK150" i="4" s="1"/>
  <c r="AE150" i="4"/>
  <c r="Z150" i="4"/>
  <c r="W150" i="4"/>
  <c r="B150" i="4"/>
  <c r="BJ149" i="4"/>
  <c r="BI149" i="4"/>
  <c r="BH149" i="4"/>
  <c r="BG149" i="4"/>
  <c r="BF149" i="4"/>
  <c r="AY149" i="4"/>
  <c r="AX149" i="4"/>
  <c r="AW149" i="4"/>
  <c r="AV149" i="4"/>
  <c r="AM149" i="4"/>
  <c r="B149" i="4"/>
  <c r="BI148" i="4"/>
  <c r="BH148" i="4"/>
  <c r="BG148" i="4"/>
  <c r="BF148" i="4"/>
  <c r="AY148" i="4"/>
  <c r="AX148" i="4"/>
  <c r="AW148" i="4"/>
  <c r="AO148" i="4"/>
  <c r="AP148" i="4" s="1"/>
  <c r="AL148" i="4"/>
  <c r="AN148" i="4" s="1"/>
  <c r="AJ148" i="4"/>
  <c r="AK148" i="4" s="1"/>
  <c r="AC148" i="4"/>
  <c r="BT148" i="4" s="1"/>
  <c r="Z148" i="4"/>
  <c r="W148" i="4"/>
  <c r="B148" i="4"/>
  <c r="BJ147" i="4"/>
  <c r="BI147" i="4"/>
  <c r="BH147" i="4"/>
  <c r="BG147" i="4"/>
  <c r="BF147" i="4"/>
  <c r="AY147" i="4"/>
  <c r="AX147" i="4"/>
  <c r="AW147" i="4"/>
  <c r="AV147" i="4"/>
  <c r="AO147" i="4"/>
  <c r="AP147" i="4" s="1"/>
  <c r="AL147" i="4"/>
  <c r="AN147" i="4" s="1"/>
  <c r="AJ147" i="4"/>
  <c r="AK147" i="4" s="1"/>
  <c r="AE147" i="4"/>
  <c r="Z147" i="4"/>
  <c r="W147" i="4"/>
  <c r="B147" i="4"/>
  <c r="BJ146" i="4"/>
  <c r="BI146" i="4"/>
  <c r="BH146" i="4"/>
  <c r="BG146" i="4"/>
  <c r="BF146" i="4"/>
  <c r="AY146" i="4"/>
  <c r="AX146" i="4"/>
  <c r="AW146" i="4"/>
  <c r="AV146" i="4"/>
  <c r="AM146" i="4"/>
  <c r="B146" i="4"/>
  <c r="BI145" i="4"/>
  <c r="BH145" i="4"/>
  <c r="BG145" i="4"/>
  <c r="BF145" i="4"/>
  <c r="AY145" i="4"/>
  <c r="AX145" i="4"/>
  <c r="AW145" i="4"/>
  <c r="AO145" i="4"/>
  <c r="AP145" i="4" s="1"/>
  <c r="AL145" i="4"/>
  <c r="AN145" i="4" s="1"/>
  <c r="AJ145" i="4"/>
  <c r="AK145" i="4" s="1"/>
  <c r="AC145" i="4"/>
  <c r="BT145" i="4" s="1"/>
  <c r="Z145" i="4"/>
  <c r="W145" i="4"/>
  <c r="B145" i="4"/>
  <c r="BJ144" i="4"/>
  <c r="BI144" i="4"/>
  <c r="BH144" i="4"/>
  <c r="BG144" i="4"/>
  <c r="BF144" i="4"/>
  <c r="AY144" i="4"/>
  <c r="AX144" i="4"/>
  <c r="AW144" i="4"/>
  <c r="AV144" i="4"/>
  <c r="AO144" i="4"/>
  <c r="AP144" i="4" s="1"/>
  <c r="AL144" i="4"/>
  <c r="AN144" i="4" s="1"/>
  <c r="AJ144" i="4"/>
  <c r="AK144" i="4" s="1"/>
  <c r="AE144" i="4"/>
  <c r="Z144" i="4"/>
  <c r="W144" i="4"/>
  <c r="B144" i="4"/>
  <c r="BJ143" i="4"/>
  <c r="BI143" i="4"/>
  <c r="BH143" i="4"/>
  <c r="BG143" i="4"/>
  <c r="BF143" i="4"/>
  <c r="AY143" i="4"/>
  <c r="AX143" i="4"/>
  <c r="AW143" i="4"/>
  <c r="AV143" i="4"/>
  <c r="AM143" i="4"/>
  <c r="B143" i="4"/>
  <c r="BJ142" i="4"/>
  <c r="BI142" i="4"/>
  <c r="BH142" i="4"/>
  <c r="BG142" i="4"/>
  <c r="BF142" i="4"/>
  <c r="AY142" i="4"/>
  <c r="AX142" i="4"/>
  <c r="AW142" i="4"/>
  <c r="AV142" i="4"/>
  <c r="AO142" i="4"/>
  <c r="AP142" i="4" s="1"/>
  <c r="AL142" i="4"/>
  <c r="AN142" i="4" s="1"/>
  <c r="AJ142" i="4"/>
  <c r="AK142" i="4" s="1"/>
  <c r="AE142" i="4"/>
  <c r="Z142" i="4"/>
  <c r="W142" i="4"/>
  <c r="B142" i="4"/>
  <c r="BJ141" i="4"/>
  <c r="BI141" i="4"/>
  <c r="BH141" i="4"/>
  <c r="BG141" i="4"/>
  <c r="BF141" i="4"/>
  <c r="AY141" i="4"/>
  <c r="AX141" i="4"/>
  <c r="AW141" i="4"/>
  <c r="AV141" i="4"/>
  <c r="AO141" i="4"/>
  <c r="AP141" i="4" s="1"/>
  <c r="AL141" i="4"/>
  <c r="AN141" i="4" s="1"/>
  <c r="AJ141" i="4"/>
  <c r="AK141" i="4" s="1"/>
  <c r="AE141" i="4"/>
  <c r="Z141" i="4"/>
  <c r="W141" i="4"/>
  <c r="B141" i="4"/>
  <c r="BJ140" i="4"/>
  <c r="BI140" i="4"/>
  <c r="BH140" i="4"/>
  <c r="BG140" i="4"/>
  <c r="BF140" i="4"/>
  <c r="AY140" i="4"/>
  <c r="AX140" i="4"/>
  <c r="AW140" i="4"/>
  <c r="AV140" i="4"/>
  <c r="AM140" i="4"/>
  <c r="B140" i="4"/>
  <c r="BJ139" i="4"/>
  <c r="BI139" i="4"/>
  <c r="BH139" i="4"/>
  <c r="BG139" i="4"/>
  <c r="BF139" i="4"/>
  <c r="AY139" i="4"/>
  <c r="AX139" i="4"/>
  <c r="AW139" i="4"/>
  <c r="AV139" i="4"/>
  <c r="AO139" i="4"/>
  <c r="AP139" i="4" s="1"/>
  <c r="AL139" i="4"/>
  <c r="AN139" i="4" s="1"/>
  <c r="AJ139" i="4"/>
  <c r="AK139" i="4" s="1"/>
  <c r="AE139" i="4"/>
  <c r="Z139" i="4"/>
  <c r="W139" i="4"/>
  <c r="B139" i="4"/>
  <c r="BJ138" i="4"/>
  <c r="BI138" i="4"/>
  <c r="BH138" i="4"/>
  <c r="BG138" i="4"/>
  <c r="BF138" i="4"/>
  <c r="AY138" i="4"/>
  <c r="AX138" i="4"/>
  <c r="AW138" i="4"/>
  <c r="AV138" i="4"/>
  <c r="AO138" i="4"/>
  <c r="AP138" i="4" s="1"/>
  <c r="AL138" i="4"/>
  <c r="AJ138" i="4"/>
  <c r="AK138" i="4" s="1"/>
  <c r="AE138" i="4"/>
  <c r="Z138" i="4"/>
  <c r="W138" i="4"/>
  <c r="B138" i="4"/>
  <c r="BJ137" i="4"/>
  <c r="BI137" i="4"/>
  <c r="BH137" i="4"/>
  <c r="BG137" i="4"/>
  <c r="BF137" i="4"/>
  <c r="AY137" i="4"/>
  <c r="AX137" i="4"/>
  <c r="AW137" i="4"/>
  <c r="AV137" i="4"/>
  <c r="AO137" i="4"/>
  <c r="AP137" i="4" s="1"/>
  <c r="AL137" i="4"/>
  <c r="AN137" i="4" s="1"/>
  <c r="AJ137" i="4"/>
  <c r="AK137" i="4" s="1"/>
  <c r="AE137" i="4"/>
  <c r="Z137" i="4"/>
  <c r="W137" i="4"/>
  <c r="B137" i="4"/>
  <c r="BJ136" i="4"/>
  <c r="BI136" i="4"/>
  <c r="BH136" i="4"/>
  <c r="BG136" i="4"/>
  <c r="BF136" i="4"/>
  <c r="AY136" i="4"/>
  <c r="AX136" i="4"/>
  <c r="AW136" i="4"/>
  <c r="AV136" i="4"/>
  <c r="AM136" i="4"/>
  <c r="B136" i="4"/>
  <c r="BJ135" i="4"/>
  <c r="BI135" i="4"/>
  <c r="BH135" i="4"/>
  <c r="BG135" i="4"/>
  <c r="BF135" i="4"/>
  <c r="AY135" i="4"/>
  <c r="AX135" i="4"/>
  <c r="AW135" i="4"/>
  <c r="AV135" i="4"/>
  <c r="AO135" i="4"/>
  <c r="AP135" i="4" s="1"/>
  <c r="AL135" i="4"/>
  <c r="AJ135" i="4"/>
  <c r="AK135" i="4" s="1"/>
  <c r="AE135" i="4"/>
  <c r="Z135" i="4"/>
  <c r="W135" i="4"/>
  <c r="B135" i="4"/>
  <c r="BI134" i="4"/>
  <c r="BH134" i="4"/>
  <c r="BG134" i="4"/>
  <c r="BF134" i="4"/>
  <c r="AY134" i="4"/>
  <c r="AX134" i="4"/>
  <c r="AW134" i="4"/>
  <c r="AO134" i="4"/>
  <c r="AP134" i="4" s="1"/>
  <c r="AL134" i="4"/>
  <c r="AN134" i="4" s="1"/>
  <c r="AJ134" i="4"/>
  <c r="AK134" i="4" s="1"/>
  <c r="AC134" i="4"/>
  <c r="BT134" i="4" s="1"/>
  <c r="Z134" i="4"/>
  <c r="W134" i="4"/>
  <c r="B134" i="4"/>
  <c r="BJ133" i="4"/>
  <c r="BI133" i="4"/>
  <c r="BH133" i="4"/>
  <c r="BG133" i="4"/>
  <c r="BF133" i="4"/>
  <c r="AY133" i="4"/>
  <c r="AX133" i="4"/>
  <c r="AW133" i="4"/>
  <c r="AV133" i="4"/>
  <c r="AM133" i="4"/>
  <c r="B133" i="4"/>
  <c r="BJ132" i="4"/>
  <c r="BI132" i="4"/>
  <c r="BH132" i="4"/>
  <c r="BG132" i="4"/>
  <c r="BF132" i="4"/>
  <c r="AY132" i="4"/>
  <c r="AX132" i="4"/>
  <c r="AW132" i="4"/>
  <c r="AV132" i="4"/>
  <c r="AO132" i="4"/>
  <c r="AP132" i="4" s="1"/>
  <c r="AL132" i="4"/>
  <c r="AN132" i="4" s="1"/>
  <c r="AJ132" i="4"/>
  <c r="AK132" i="4" s="1"/>
  <c r="AE132" i="4"/>
  <c r="Z132" i="4"/>
  <c r="W132" i="4"/>
  <c r="B132" i="4"/>
  <c r="BJ131" i="4"/>
  <c r="BI131" i="4"/>
  <c r="BH131" i="4"/>
  <c r="BG131" i="4"/>
  <c r="BF131" i="4"/>
  <c r="AY131" i="4"/>
  <c r="AX131" i="4"/>
  <c r="AW131" i="4"/>
  <c r="AV131" i="4"/>
  <c r="AO131" i="4"/>
  <c r="AP131" i="4" s="1"/>
  <c r="AL131" i="4"/>
  <c r="AN131" i="4" s="1"/>
  <c r="AJ131" i="4"/>
  <c r="AK131" i="4" s="1"/>
  <c r="AD131" i="4"/>
  <c r="AI131" i="4" s="1"/>
  <c r="Z131" i="4"/>
  <c r="W131" i="4"/>
  <c r="B131" i="4"/>
  <c r="BJ130" i="4"/>
  <c r="BI130" i="4"/>
  <c r="BH130" i="4"/>
  <c r="BG130" i="4"/>
  <c r="BF130" i="4"/>
  <c r="AY130" i="4"/>
  <c r="AX130" i="4"/>
  <c r="AW130" i="4"/>
  <c r="AV130" i="4"/>
  <c r="AM130" i="4"/>
  <c r="B130" i="4"/>
  <c r="BI129" i="4"/>
  <c r="BH129" i="4"/>
  <c r="BG129" i="4"/>
  <c r="BF129" i="4"/>
  <c r="AY129" i="4"/>
  <c r="AX129" i="4"/>
  <c r="AW129" i="4"/>
  <c r="AO129" i="4"/>
  <c r="AP129" i="4" s="1"/>
  <c r="AL129" i="4"/>
  <c r="AN129" i="4" s="1"/>
  <c r="AJ129" i="4"/>
  <c r="AK129" i="4" s="1"/>
  <c r="AS129" i="4"/>
  <c r="AC129" i="4"/>
  <c r="BT129" i="4" s="1"/>
  <c r="Z129" i="4"/>
  <c r="W129" i="4"/>
  <c r="B129" i="4"/>
  <c r="BI128" i="4"/>
  <c r="BH128" i="4"/>
  <c r="BG128" i="4"/>
  <c r="BF128" i="4"/>
  <c r="AY128" i="4"/>
  <c r="AX128" i="4"/>
  <c r="AW128" i="4"/>
  <c r="AO128" i="4"/>
  <c r="AP128" i="4" s="1"/>
  <c r="AL128" i="4"/>
  <c r="AN128" i="4" s="1"/>
  <c r="AJ128" i="4"/>
  <c r="AK128" i="4" s="1"/>
  <c r="AS128" i="4"/>
  <c r="AC128" i="4"/>
  <c r="Z128" i="4"/>
  <c r="W128" i="4"/>
  <c r="B128" i="4"/>
  <c r="BJ127" i="4"/>
  <c r="BI127" i="4"/>
  <c r="BH127" i="4"/>
  <c r="BG127" i="4"/>
  <c r="BF127" i="4"/>
  <c r="AY127" i="4"/>
  <c r="AX127" i="4"/>
  <c r="AW127" i="4"/>
  <c r="AV127" i="4"/>
  <c r="AM127" i="4"/>
  <c r="B127" i="4"/>
  <c r="BI126" i="4"/>
  <c r="BH126" i="4"/>
  <c r="BG126" i="4"/>
  <c r="BF126" i="4"/>
  <c r="AY126" i="4"/>
  <c r="AX126" i="4"/>
  <c r="AW126" i="4"/>
  <c r="AO126" i="4"/>
  <c r="AP126" i="4" s="1"/>
  <c r="AL126" i="4"/>
  <c r="AN126" i="4" s="1"/>
  <c r="AJ126" i="4"/>
  <c r="AK126" i="4" s="1"/>
  <c r="AC126" i="4"/>
  <c r="BT126" i="4" s="1"/>
  <c r="Z126" i="4"/>
  <c r="W126" i="4"/>
  <c r="B126" i="4"/>
  <c r="BI125" i="4"/>
  <c r="BH125" i="4"/>
  <c r="BG125" i="4"/>
  <c r="BF125" i="4"/>
  <c r="AY125" i="4"/>
  <c r="AX125" i="4"/>
  <c r="AW125" i="4"/>
  <c r="AO125" i="4"/>
  <c r="AP125" i="4" s="1"/>
  <c r="AL125" i="4"/>
  <c r="AN125" i="4" s="1"/>
  <c r="AJ125" i="4"/>
  <c r="AK125" i="4" s="1"/>
  <c r="AS125" i="4"/>
  <c r="AC125" i="4"/>
  <c r="BT125" i="4" s="1"/>
  <c r="Z125" i="4"/>
  <c r="W125" i="4"/>
  <c r="B125" i="4"/>
  <c r="BJ124" i="4"/>
  <c r="BI124" i="4"/>
  <c r="BH124" i="4"/>
  <c r="BG124" i="4"/>
  <c r="BF124" i="4"/>
  <c r="AY124" i="4"/>
  <c r="AX124" i="4"/>
  <c r="AW124" i="4"/>
  <c r="AV124" i="4"/>
  <c r="AM124" i="4"/>
  <c r="B124" i="4"/>
  <c r="BI123" i="4"/>
  <c r="BH123" i="4"/>
  <c r="BG123" i="4"/>
  <c r="BF123" i="4"/>
  <c r="AY123" i="4"/>
  <c r="AX123" i="4"/>
  <c r="AW123" i="4"/>
  <c r="AO123" i="4"/>
  <c r="AP123" i="4" s="1"/>
  <c r="AL123" i="4"/>
  <c r="AN123" i="4" s="1"/>
  <c r="AJ123" i="4"/>
  <c r="AK123" i="4" s="1"/>
  <c r="AC123" i="4"/>
  <c r="Z123" i="4"/>
  <c r="W123" i="4"/>
  <c r="B123" i="4"/>
  <c r="BI122" i="4"/>
  <c r="BH122" i="4"/>
  <c r="BG122" i="4"/>
  <c r="BF122" i="4"/>
  <c r="AY122" i="4"/>
  <c r="AX122" i="4"/>
  <c r="AW122" i="4"/>
  <c r="AO122" i="4"/>
  <c r="AP122" i="4" s="1"/>
  <c r="AL122" i="4"/>
  <c r="AN122" i="4" s="1"/>
  <c r="AJ122" i="4"/>
  <c r="AK122" i="4" s="1"/>
  <c r="AD122" i="4"/>
  <c r="AI122" i="4" s="1"/>
  <c r="AC122" i="4"/>
  <c r="Z122" i="4"/>
  <c r="W122" i="4"/>
  <c r="B122" i="4"/>
  <c r="BJ121" i="4"/>
  <c r="BI121" i="4"/>
  <c r="BH121" i="4"/>
  <c r="BG121" i="4"/>
  <c r="BF121" i="4"/>
  <c r="AY121" i="4"/>
  <c r="AX121" i="4"/>
  <c r="AW121" i="4"/>
  <c r="AV121" i="4"/>
  <c r="AO121" i="4"/>
  <c r="AP121" i="4" s="1"/>
  <c r="AL121" i="4"/>
  <c r="AN121" i="4" s="1"/>
  <c r="AJ121" i="4"/>
  <c r="AK121" i="4" s="1"/>
  <c r="AE121" i="4"/>
  <c r="Z121" i="4"/>
  <c r="W121" i="4"/>
  <c r="B121" i="4"/>
  <c r="BJ120" i="4"/>
  <c r="BI120" i="4"/>
  <c r="BH120" i="4"/>
  <c r="BG120" i="4"/>
  <c r="BF120" i="4"/>
  <c r="AY120" i="4"/>
  <c r="AX120" i="4"/>
  <c r="AW120" i="4"/>
  <c r="AV120" i="4"/>
  <c r="AO120" i="4"/>
  <c r="AP120" i="4" s="1"/>
  <c r="AL120" i="4"/>
  <c r="AN120" i="4" s="1"/>
  <c r="AJ120" i="4"/>
  <c r="AK120" i="4" s="1"/>
  <c r="AE120" i="4"/>
  <c r="Z120" i="4"/>
  <c r="W120" i="4"/>
  <c r="B120" i="4"/>
  <c r="BI119" i="4"/>
  <c r="BH119" i="4"/>
  <c r="BG119" i="4"/>
  <c r="BF119" i="4"/>
  <c r="AY119" i="4"/>
  <c r="AX119" i="4"/>
  <c r="AW119" i="4"/>
  <c r="AO119" i="4"/>
  <c r="AP119" i="4" s="1"/>
  <c r="AL119" i="4"/>
  <c r="AN119" i="4" s="1"/>
  <c r="AJ119" i="4"/>
  <c r="AK119" i="4" s="1"/>
  <c r="AD119" i="4"/>
  <c r="AI119" i="4" s="1"/>
  <c r="AC119" i="4"/>
  <c r="BT119" i="4" s="1"/>
  <c r="Z119" i="4"/>
  <c r="W119" i="4"/>
  <c r="B119" i="4"/>
  <c r="BJ118" i="4"/>
  <c r="BI118" i="4"/>
  <c r="BH118" i="4"/>
  <c r="BG118" i="4"/>
  <c r="BF118" i="4"/>
  <c r="AY118" i="4"/>
  <c r="AX118" i="4"/>
  <c r="AW118" i="4"/>
  <c r="AV118" i="4"/>
  <c r="AM118" i="4"/>
  <c r="B118" i="4"/>
  <c r="BJ117" i="4"/>
  <c r="BI117" i="4"/>
  <c r="BH117" i="4"/>
  <c r="BG117" i="4"/>
  <c r="BF117" i="4"/>
  <c r="AY117" i="4"/>
  <c r="AX117" i="4"/>
  <c r="AW117" i="4"/>
  <c r="AV117" i="4"/>
  <c r="AO117" i="4"/>
  <c r="AP117" i="4" s="1"/>
  <c r="AL117" i="4"/>
  <c r="AN117" i="4" s="1"/>
  <c r="AJ117" i="4"/>
  <c r="AK117" i="4" s="1"/>
  <c r="AD117" i="4"/>
  <c r="AI117" i="4" s="1"/>
  <c r="Z117" i="4"/>
  <c r="W117" i="4"/>
  <c r="B117" i="4"/>
  <c r="BJ116" i="4"/>
  <c r="BI116" i="4"/>
  <c r="BH116" i="4"/>
  <c r="BG116" i="4"/>
  <c r="BF116" i="4"/>
  <c r="AY116" i="4"/>
  <c r="AX116" i="4"/>
  <c r="AW116" i="4"/>
  <c r="AV116" i="4"/>
  <c r="AO116" i="4"/>
  <c r="AP116" i="4" s="1"/>
  <c r="AL116" i="4"/>
  <c r="AN116" i="4" s="1"/>
  <c r="AJ116" i="4"/>
  <c r="AK116" i="4" s="1"/>
  <c r="AD116" i="4"/>
  <c r="AI116" i="4" s="1"/>
  <c r="Z116" i="4"/>
  <c r="W116" i="4"/>
  <c r="B116" i="4"/>
  <c r="BJ115" i="4"/>
  <c r="BI115" i="4"/>
  <c r="BH115" i="4"/>
  <c r="BG115" i="4"/>
  <c r="BF115" i="4"/>
  <c r="AY115" i="4"/>
  <c r="AX115" i="4"/>
  <c r="AW115" i="4"/>
  <c r="AV115" i="4"/>
  <c r="AM115" i="4"/>
  <c r="B115" i="4"/>
  <c r="BI114" i="4"/>
  <c r="BH114" i="4"/>
  <c r="BG114" i="4"/>
  <c r="BF114" i="4"/>
  <c r="AY114" i="4"/>
  <c r="AX114" i="4"/>
  <c r="AW114" i="4"/>
  <c r="AO114" i="4"/>
  <c r="AP114" i="4" s="1"/>
  <c r="AL114" i="4"/>
  <c r="AN114" i="4" s="1"/>
  <c r="AJ114" i="4"/>
  <c r="AK114" i="4" s="1"/>
  <c r="AD114" i="4"/>
  <c r="AI114" i="4" s="1"/>
  <c r="AC114" i="4"/>
  <c r="BT114" i="4" s="1"/>
  <c r="Z114" i="4"/>
  <c r="W114" i="4"/>
  <c r="B114" i="4"/>
  <c r="BJ113" i="4"/>
  <c r="BI113" i="4"/>
  <c r="BH113" i="4"/>
  <c r="BG113" i="4"/>
  <c r="BF113" i="4"/>
  <c r="AY113" i="4"/>
  <c r="AX113" i="4"/>
  <c r="AW113" i="4"/>
  <c r="AV113" i="4"/>
  <c r="AO113" i="4"/>
  <c r="AP113" i="4" s="1"/>
  <c r="AL113" i="4"/>
  <c r="AN113" i="4" s="1"/>
  <c r="AJ113" i="4"/>
  <c r="AK113" i="4" s="1"/>
  <c r="AE113" i="4"/>
  <c r="Z113" i="4"/>
  <c r="W113" i="4"/>
  <c r="B113" i="4"/>
  <c r="BJ112" i="4"/>
  <c r="BI112" i="4"/>
  <c r="BH112" i="4"/>
  <c r="BG112" i="4"/>
  <c r="BF112" i="4"/>
  <c r="AY112" i="4"/>
  <c r="AX112" i="4"/>
  <c r="AW112" i="4"/>
  <c r="AV112" i="4"/>
  <c r="AM112" i="4"/>
  <c r="B112" i="4"/>
  <c r="BJ111" i="4"/>
  <c r="BI111" i="4"/>
  <c r="BH111" i="4"/>
  <c r="BG111" i="4"/>
  <c r="BF111" i="4"/>
  <c r="AY111" i="4"/>
  <c r="AX111" i="4"/>
  <c r="AW111" i="4"/>
  <c r="AV111" i="4"/>
  <c r="AO111" i="4"/>
  <c r="AP111" i="4" s="1"/>
  <c r="AL111" i="4"/>
  <c r="AN111" i="4" s="1"/>
  <c r="AJ111" i="4"/>
  <c r="AK111" i="4" s="1"/>
  <c r="AE111" i="4"/>
  <c r="Z111" i="4"/>
  <c r="W111" i="4"/>
  <c r="B111" i="4"/>
  <c r="BJ110" i="4"/>
  <c r="BI110" i="4"/>
  <c r="BH110" i="4"/>
  <c r="BG110" i="4"/>
  <c r="BF110" i="4"/>
  <c r="AY110" i="4"/>
  <c r="AX110" i="4"/>
  <c r="AW110" i="4"/>
  <c r="AV110" i="4"/>
  <c r="AO110" i="4"/>
  <c r="AP110" i="4" s="1"/>
  <c r="AL110" i="4"/>
  <c r="AJ110" i="4"/>
  <c r="AK110" i="4" s="1"/>
  <c r="AE110" i="4"/>
  <c r="Z110" i="4"/>
  <c r="W110" i="4"/>
  <c r="B110" i="4"/>
  <c r="BJ109" i="4"/>
  <c r="BI109" i="4"/>
  <c r="BH109" i="4"/>
  <c r="BG109" i="4"/>
  <c r="BF109" i="4"/>
  <c r="AY109" i="4"/>
  <c r="AX109" i="4"/>
  <c r="AW109" i="4"/>
  <c r="AV109" i="4"/>
  <c r="AM109" i="4"/>
  <c r="B109" i="4"/>
  <c r="BJ108" i="4"/>
  <c r="BI108" i="4"/>
  <c r="BH108" i="4"/>
  <c r="BG108" i="4"/>
  <c r="BF108" i="4"/>
  <c r="AY108" i="4"/>
  <c r="AX108" i="4"/>
  <c r="AW108" i="4"/>
  <c r="AV108" i="4"/>
  <c r="AO108" i="4"/>
  <c r="AP108" i="4" s="1"/>
  <c r="AL108" i="4"/>
  <c r="AN108" i="4" s="1"/>
  <c r="AJ108" i="4"/>
  <c r="AK108" i="4" s="1"/>
  <c r="AE108" i="4"/>
  <c r="Z108" i="4"/>
  <c r="W108" i="4"/>
  <c r="B108" i="4"/>
  <c r="BI107" i="4"/>
  <c r="BH107" i="4"/>
  <c r="BG107" i="4"/>
  <c r="BF107" i="4"/>
  <c r="AY107" i="4"/>
  <c r="AX107" i="4"/>
  <c r="AW107" i="4"/>
  <c r="AO107" i="4"/>
  <c r="AP107" i="4" s="1"/>
  <c r="AL107" i="4"/>
  <c r="AN107" i="4" s="1"/>
  <c r="AJ107" i="4"/>
  <c r="AK107" i="4" s="1"/>
  <c r="AC107" i="4"/>
  <c r="BT107" i="4" s="1"/>
  <c r="Z107" i="4"/>
  <c r="W107" i="4"/>
  <c r="B107" i="4"/>
  <c r="BJ106" i="4"/>
  <c r="BI106" i="4"/>
  <c r="BH106" i="4"/>
  <c r="BG106" i="4"/>
  <c r="BF106" i="4"/>
  <c r="AY106" i="4"/>
  <c r="AX106" i="4"/>
  <c r="AW106" i="4"/>
  <c r="AV106" i="4"/>
  <c r="AM106" i="4"/>
  <c r="B106" i="4"/>
  <c r="BJ105" i="4"/>
  <c r="BI105" i="4"/>
  <c r="BH105" i="4"/>
  <c r="BG105" i="4"/>
  <c r="BF105" i="4"/>
  <c r="AY105" i="4"/>
  <c r="AX105" i="4"/>
  <c r="AW105" i="4"/>
  <c r="AV105" i="4"/>
  <c r="AO105" i="4"/>
  <c r="AP105" i="4" s="1"/>
  <c r="AL105" i="4"/>
  <c r="AN105" i="4" s="1"/>
  <c r="AJ105" i="4"/>
  <c r="AK105" i="4" s="1"/>
  <c r="BA105" i="4"/>
  <c r="Z105" i="4"/>
  <c r="W105" i="4"/>
  <c r="B105" i="4"/>
  <c r="BI104" i="4"/>
  <c r="BH104" i="4"/>
  <c r="BG104" i="4"/>
  <c r="BF104" i="4"/>
  <c r="AY104" i="4"/>
  <c r="AX104" i="4"/>
  <c r="AW104" i="4"/>
  <c r="AO104" i="4"/>
  <c r="AP104" i="4" s="1"/>
  <c r="AL104" i="4"/>
  <c r="AN104" i="4" s="1"/>
  <c r="AJ104" i="4"/>
  <c r="AK104" i="4" s="1"/>
  <c r="AS104" i="4"/>
  <c r="AC104" i="4"/>
  <c r="Z104" i="4"/>
  <c r="W104" i="4"/>
  <c r="B104" i="4"/>
  <c r="BJ103" i="4"/>
  <c r="BI103" i="4"/>
  <c r="BH103" i="4"/>
  <c r="BG103" i="4"/>
  <c r="BF103" i="4"/>
  <c r="AY103" i="4"/>
  <c r="AX103" i="4"/>
  <c r="AW103" i="4"/>
  <c r="AV103" i="4"/>
  <c r="AM103" i="4"/>
  <c r="B103" i="4"/>
  <c r="BJ102" i="4"/>
  <c r="BI102" i="4"/>
  <c r="BH102" i="4"/>
  <c r="BG102" i="4"/>
  <c r="BF102" i="4"/>
  <c r="AY102" i="4"/>
  <c r="AX102" i="4"/>
  <c r="AW102" i="4"/>
  <c r="AV102" i="4"/>
  <c r="AO102" i="4"/>
  <c r="AP102" i="4" s="1"/>
  <c r="AL102" i="4"/>
  <c r="AJ102" i="4"/>
  <c r="AK102" i="4" s="1"/>
  <c r="AE102" i="4"/>
  <c r="Z102" i="4"/>
  <c r="W102" i="4"/>
  <c r="B102" i="4"/>
  <c r="BJ101" i="4"/>
  <c r="BI101" i="4"/>
  <c r="BH101" i="4"/>
  <c r="BG101" i="4"/>
  <c r="BF101" i="4"/>
  <c r="AY101" i="4"/>
  <c r="AX101" i="4"/>
  <c r="AW101" i="4"/>
  <c r="AV101" i="4"/>
  <c r="AO101" i="4"/>
  <c r="AP101" i="4" s="1"/>
  <c r="AL101" i="4"/>
  <c r="AN101" i="4" s="1"/>
  <c r="AJ101" i="4"/>
  <c r="AK101" i="4" s="1"/>
  <c r="BA101" i="4"/>
  <c r="Z101" i="4"/>
  <c r="W101" i="4"/>
  <c r="B101" i="4"/>
  <c r="BJ100" i="4"/>
  <c r="BI100" i="4"/>
  <c r="BH100" i="4"/>
  <c r="BG100" i="4"/>
  <c r="BF100" i="4"/>
  <c r="AY100" i="4"/>
  <c r="AX100" i="4"/>
  <c r="AW100" i="4"/>
  <c r="AV100" i="4"/>
  <c r="AM100" i="4"/>
  <c r="B100" i="4"/>
  <c r="BJ99" i="4"/>
  <c r="BI99" i="4"/>
  <c r="BH99" i="4"/>
  <c r="BG99" i="4"/>
  <c r="BF99" i="4"/>
  <c r="AY99" i="4"/>
  <c r="AX99" i="4"/>
  <c r="AW99" i="4"/>
  <c r="AV99" i="4"/>
  <c r="AO99" i="4"/>
  <c r="AP99" i="4" s="1"/>
  <c r="AL99" i="4"/>
  <c r="AN99" i="4" s="1"/>
  <c r="AJ99" i="4"/>
  <c r="AK99" i="4" s="1"/>
  <c r="AD99" i="4"/>
  <c r="AI99" i="4" s="1"/>
  <c r="Z99" i="4"/>
  <c r="W99" i="4"/>
  <c r="B99" i="4"/>
  <c r="BJ98" i="4"/>
  <c r="BI98" i="4"/>
  <c r="BH98" i="4"/>
  <c r="BG98" i="4"/>
  <c r="BF98" i="4"/>
  <c r="AY98" i="4"/>
  <c r="AX98" i="4"/>
  <c r="AW98" i="4"/>
  <c r="AV98" i="4"/>
  <c r="AO98" i="4"/>
  <c r="AP98" i="4" s="1"/>
  <c r="AL98" i="4"/>
  <c r="AN98" i="4" s="1"/>
  <c r="AJ98" i="4"/>
  <c r="AK98" i="4" s="1"/>
  <c r="AD98" i="4"/>
  <c r="AI98" i="4" s="1"/>
  <c r="Z98" i="4"/>
  <c r="W98" i="4"/>
  <c r="B98" i="4"/>
  <c r="BJ97" i="4"/>
  <c r="BI97" i="4"/>
  <c r="BH97" i="4"/>
  <c r="BG97" i="4"/>
  <c r="BF97" i="4"/>
  <c r="AY97" i="4"/>
  <c r="AX97" i="4"/>
  <c r="AW97" i="4"/>
  <c r="AV97" i="4"/>
  <c r="AM97" i="4"/>
  <c r="B97" i="4"/>
  <c r="BJ96" i="4"/>
  <c r="BI96" i="4"/>
  <c r="BH96" i="4"/>
  <c r="BG96" i="4"/>
  <c r="BF96" i="4"/>
  <c r="AY96" i="4"/>
  <c r="AX96" i="4"/>
  <c r="AW96" i="4"/>
  <c r="AV96" i="4"/>
  <c r="AO96" i="4"/>
  <c r="AP96" i="4" s="1"/>
  <c r="AL96" i="4"/>
  <c r="AN96" i="4" s="1"/>
  <c r="AJ96" i="4"/>
  <c r="AK96" i="4" s="1"/>
  <c r="AE96" i="4"/>
  <c r="Z96" i="4"/>
  <c r="W96" i="4"/>
  <c r="B96" i="4"/>
  <c r="BJ95" i="4"/>
  <c r="BI95" i="4"/>
  <c r="BH95" i="4"/>
  <c r="BG95" i="4"/>
  <c r="BF95" i="4"/>
  <c r="AY95" i="4"/>
  <c r="AX95" i="4"/>
  <c r="AW95" i="4"/>
  <c r="AV95" i="4"/>
  <c r="AO95" i="4"/>
  <c r="AP95" i="4" s="1"/>
  <c r="AL95" i="4"/>
  <c r="AN95" i="4" s="1"/>
  <c r="AJ95" i="4"/>
  <c r="AK95" i="4" s="1"/>
  <c r="BA95" i="4"/>
  <c r="Z95" i="4"/>
  <c r="W95" i="4"/>
  <c r="B95" i="4"/>
  <c r="BJ94" i="4"/>
  <c r="BI94" i="4"/>
  <c r="BH94" i="4"/>
  <c r="BG94" i="4"/>
  <c r="BF94" i="4"/>
  <c r="AY94" i="4"/>
  <c r="AX94" i="4"/>
  <c r="AW94" i="4"/>
  <c r="AV94" i="4"/>
  <c r="AM94" i="4"/>
  <c r="B94" i="4"/>
  <c r="BJ93" i="4"/>
  <c r="BI93" i="4"/>
  <c r="BH93" i="4"/>
  <c r="BG93" i="4"/>
  <c r="BF93" i="4"/>
  <c r="AY93" i="4"/>
  <c r="AX93" i="4"/>
  <c r="AW93" i="4"/>
  <c r="AV93" i="4"/>
  <c r="AO93" i="4"/>
  <c r="AP93" i="4" s="1"/>
  <c r="AL93" i="4"/>
  <c r="AN93" i="4" s="1"/>
  <c r="AJ93" i="4"/>
  <c r="AK93" i="4" s="1"/>
  <c r="AE93" i="4"/>
  <c r="Z93" i="4"/>
  <c r="W93" i="4"/>
  <c r="B93" i="4"/>
  <c r="BJ92" i="4"/>
  <c r="BI92" i="4"/>
  <c r="BH92" i="4"/>
  <c r="BG92" i="4"/>
  <c r="BF92" i="4"/>
  <c r="AY92" i="4"/>
  <c r="AX92" i="4"/>
  <c r="AW92" i="4"/>
  <c r="AV92" i="4"/>
  <c r="AO92" i="4"/>
  <c r="AP92" i="4" s="1"/>
  <c r="AL92" i="4"/>
  <c r="AN92" i="4" s="1"/>
  <c r="AJ92" i="4"/>
  <c r="AK92" i="4" s="1"/>
  <c r="AE92" i="4"/>
  <c r="Z92" i="4"/>
  <c r="B92" i="4"/>
  <c r="BJ91" i="4"/>
  <c r="BH91" i="4"/>
  <c r="BG91" i="4"/>
  <c r="BF91" i="4"/>
  <c r="AY91" i="4"/>
  <c r="AX91" i="4"/>
  <c r="AW91" i="4"/>
  <c r="AO91" i="4"/>
  <c r="AP91" i="4" s="1"/>
  <c r="AJ91" i="4"/>
  <c r="AK91" i="4" s="1"/>
  <c r="AE91" i="4"/>
  <c r="AB91" i="4"/>
  <c r="AA91" i="4"/>
  <c r="AL91" i="4" s="1"/>
  <c r="AN91" i="4" s="1"/>
  <c r="Z91" i="4"/>
  <c r="W91" i="4"/>
  <c r="B91" i="4"/>
  <c r="BJ90" i="4"/>
  <c r="BI90" i="4"/>
  <c r="BH90" i="4"/>
  <c r="BG90" i="4"/>
  <c r="BF90" i="4"/>
  <c r="AY90" i="4"/>
  <c r="AX90" i="4"/>
  <c r="AW90" i="4"/>
  <c r="AV90" i="4"/>
  <c r="AO90" i="4"/>
  <c r="AP90" i="4" s="1"/>
  <c r="AL90" i="4"/>
  <c r="AN90" i="4" s="1"/>
  <c r="AJ90" i="4"/>
  <c r="AK90" i="4" s="1"/>
  <c r="AE90" i="4"/>
  <c r="Z90" i="4"/>
  <c r="W90" i="4"/>
  <c r="B90" i="4"/>
  <c r="BI89" i="4"/>
  <c r="BH89" i="4"/>
  <c r="BG89" i="4"/>
  <c r="BF89" i="4"/>
  <c r="AY89" i="4"/>
  <c r="AX89" i="4"/>
  <c r="AW89" i="4"/>
  <c r="AO89" i="4"/>
  <c r="AP89" i="4" s="1"/>
  <c r="AL89" i="4"/>
  <c r="AN89" i="4" s="1"/>
  <c r="AJ89" i="4"/>
  <c r="AK89" i="4" s="1"/>
  <c r="AC89" i="4"/>
  <c r="BT89" i="4" s="1"/>
  <c r="Z89" i="4"/>
  <c r="W89" i="4"/>
  <c r="B89" i="4"/>
  <c r="BJ88" i="4"/>
  <c r="BI88" i="4"/>
  <c r="BH88" i="4"/>
  <c r="BG88" i="4"/>
  <c r="BF88" i="4"/>
  <c r="AY88" i="4"/>
  <c r="AX88" i="4"/>
  <c r="AW88" i="4"/>
  <c r="AV88" i="4"/>
  <c r="AM88" i="4"/>
  <c r="B88" i="4"/>
  <c r="BJ87" i="4"/>
  <c r="BI87" i="4"/>
  <c r="BH87" i="4"/>
  <c r="BG87" i="4"/>
  <c r="BF87" i="4"/>
  <c r="AY87" i="4"/>
  <c r="AX87" i="4"/>
  <c r="AW87" i="4"/>
  <c r="AV87" i="4"/>
  <c r="AO87" i="4"/>
  <c r="AP87" i="4" s="1"/>
  <c r="AL87" i="4"/>
  <c r="AN87" i="4" s="1"/>
  <c r="AJ87" i="4"/>
  <c r="AK87" i="4" s="1"/>
  <c r="AE87" i="4"/>
  <c r="Z87" i="4"/>
  <c r="W87" i="4"/>
  <c r="B87" i="4"/>
  <c r="BJ86" i="4"/>
  <c r="BI86" i="4"/>
  <c r="BH86" i="4"/>
  <c r="BG86" i="4"/>
  <c r="BF86" i="4"/>
  <c r="AY86" i="4"/>
  <c r="AX86" i="4"/>
  <c r="AW86" i="4"/>
  <c r="AV86" i="4"/>
  <c r="AO86" i="4"/>
  <c r="AP86" i="4" s="1"/>
  <c r="AL86" i="4"/>
  <c r="AN86" i="4" s="1"/>
  <c r="AJ86" i="4"/>
  <c r="AK86" i="4" s="1"/>
  <c r="AE86" i="4"/>
  <c r="Z86" i="4"/>
  <c r="W86" i="4"/>
  <c r="B86" i="4"/>
  <c r="BJ85" i="4"/>
  <c r="BI85" i="4"/>
  <c r="BH85" i="4"/>
  <c r="BG85" i="4"/>
  <c r="BF85" i="4"/>
  <c r="AY85" i="4"/>
  <c r="AX85" i="4"/>
  <c r="AW85" i="4"/>
  <c r="AV85" i="4"/>
  <c r="AO85" i="4"/>
  <c r="AP85" i="4" s="1"/>
  <c r="AL85" i="4"/>
  <c r="AN85" i="4" s="1"/>
  <c r="AJ85" i="4"/>
  <c r="AK85" i="4" s="1"/>
  <c r="AE85" i="4"/>
  <c r="Z85" i="4"/>
  <c r="W85" i="4"/>
  <c r="B85" i="4"/>
  <c r="BJ84" i="4"/>
  <c r="BI84" i="4"/>
  <c r="BH84" i="4"/>
  <c r="BG84" i="4"/>
  <c r="BF84" i="4"/>
  <c r="AY84" i="4"/>
  <c r="AX84" i="4"/>
  <c r="AW84" i="4"/>
  <c r="AV84" i="4"/>
  <c r="AO84" i="4"/>
  <c r="AP84" i="4" s="1"/>
  <c r="AL84" i="4"/>
  <c r="AN84" i="4" s="1"/>
  <c r="AJ84" i="4"/>
  <c r="AK84" i="4" s="1"/>
  <c r="AE84" i="4"/>
  <c r="Z84" i="4"/>
  <c r="W84" i="4"/>
  <c r="B84" i="4"/>
  <c r="BJ83" i="4"/>
  <c r="BI83" i="4"/>
  <c r="BH83" i="4"/>
  <c r="BG83" i="4"/>
  <c r="BF83" i="4"/>
  <c r="AY83" i="4"/>
  <c r="AX83" i="4"/>
  <c r="AW83" i="4"/>
  <c r="AV83" i="4"/>
  <c r="AO83" i="4"/>
  <c r="AP83" i="4" s="1"/>
  <c r="AL83" i="4"/>
  <c r="AN83" i="4" s="1"/>
  <c r="AJ83" i="4"/>
  <c r="AK83" i="4" s="1"/>
  <c r="AE83" i="4"/>
  <c r="Z83" i="4"/>
  <c r="W83" i="4"/>
  <c r="B83" i="4"/>
  <c r="BJ82" i="4"/>
  <c r="BI82" i="4"/>
  <c r="BH82" i="4"/>
  <c r="BG82" i="4"/>
  <c r="BF82" i="4"/>
  <c r="AY82" i="4"/>
  <c r="AX82" i="4"/>
  <c r="AW82" i="4"/>
  <c r="AV82" i="4"/>
  <c r="AO82" i="4"/>
  <c r="AP82" i="4" s="1"/>
  <c r="AL82" i="4"/>
  <c r="AN82" i="4" s="1"/>
  <c r="AJ82" i="4"/>
  <c r="AK82" i="4" s="1"/>
  <c r="AE82" i="4"/>
  <c r="Z82" i="4"/>
  <c r="W82" i="4"/>
  <c r="B82" i="4"/>
  <c r="BJ81" i="4"/>
  <c r="BI81" i="4"/>
  <c r="BH81" i="4"/>
  <c r="BG81" i="4"/>
  <c r="BF81" i="4"/>
  <c r="AY81" i="4"/>
  <c r="AX81" i="4"/>
  <c r="AW81" i="4"/>
  <c r="AV81" i="4"/>
  <c r="AM81" i="4"/>
  <c r="B81" i="4"/>
  <c r="BJ80" i="4"/>
  <c r="BI80" i="4"/>
  <c r="BH80" i="4"/>
  <c r="BG80" i="4"/>
  <c r="BF80" i="4"/>
  <c r="AY80" i="4"/>
  <c r="AX80" i="4"/>
  <c r="AW80" i="4"/>
  <c r="AV80" i="4"/>
  <c r="AO80" i="4"/>
  <c r="AP80" i="4" s="1"/>
  <c r="AL80" i="4"/>
  <c r="AN80" i="4" s="1"/>
  <c r="AJ80" i="4"/>
  <c r="AK80" i="4" s="1"/>
  <c r="AE80" i="4"/>
  <c r="Z80" i="4"/>
  <c r="W80" i="4"/>
  <c r="B80" i="4"/>
  <c r="BJ79" i="4"/>
  <c r="BI79" i="4"/>
  <c r="BH79" i="4"/>
  <c r="BG79" i="4"/>
  <c r="BF79" i="4"/>
  <c r="AY79" i="4"/>
  <c r="AX79" i="4"/>
  <c r="AW79" i="4"/>
  <c r="AV79" i="4"/>
  <c r="AO79" i="4"/>
  <c r="AP79" i="4" s="1"/>
  <c r="AL79" i="4"/>
  <c r="AN79" i="4" s="1"/>
  <c r="AJ79" i="4"/>
  <c r="AK79" i="4" s="1"/>
  <c r="AE79" i="4"/>
  <c r="Z79" i="4"/>
  <c r="W79" i="4"/>
  <c r="B79" i="4"/>
  <c r="BJ78" i="4"/>
  <c r="BI78" i="4"/>
  <c r="BH78" i="4"/>
  <c r="BG78" i="4"/>
  <c r="BF78" i="4"/>
  <c r="AY78" i="4"/>
  <c r="AX78" i="4"/>
  <c r="AW78" i="4"/>
  <c r="AV78" i="4"/>
  <c r="AM78" i="4"/>
  <c r="B78" i="4"/>
  <c r="BJ77" i="4"/>
  <c r="BI77" i="4"/>
  <c r="BH77" i="4"/>
  <c r="BG77" i="4"/>
  <c r="BF77" i="4"/>
  <c r="AY77" i="4"/>
  <c r="AX77" i="4"/>
  <c r="AW77" i="4"/>
  <c r="AV77" i="4"/>
  <c r="AO77" i="4"/>
  <c r="AP77" i="4" s="1"/>
  <c r="AL77" i="4"/>
  <c r="AN77" i="4" s="1"/>
  <c r="AJ77" i="4"/>
  <c r="AK77" i="4" s="1"/>
  <c r="AE77" i="4"/>
  <c r="Z77" i="4"/>
  <c r="W77" i="4"/>
  <c r="B77" i="4"/>
  <c r="BJ76" i="4"/>
  <c r="BI76" i="4"/>
  <c r="BH76" i="4"/>
  <c r="BG76" i="4"/>
  <c r="BF76" i="4"/>
  <c r="AY76" i="4"/>
  <c r="AX76" i="4"/>
  <c r="AW76" i="4"/>
  <c r="AV76" i="4"/>
  <c r="AO76" i="4"/>
  <c r="AP76" i="4" s="1"/>
  <c r="AL76" i="4"/>
  <c r="AN76" i="4" s="1"/>
  <c r="AJ76" i="4"/>
  <c r="AK76" i="4" s="1"/>
  <c r="AE76" i="4"/>
  <c r="Z76" i="4"/>
  <c r="W76" i="4"/>
  <c r="B76" i="4"/>
  <c r="BJ75" i="4"/>
  <c r="BI75" i="4"/>
  <c r="BH75" i="4"/>
  <c r="BG75" i="4"/>
  <c r="BF75" i="4"/>
  <c r="AY75" i="4"/>
  <c r="AX75" i="4"/>
  <c r="AW75" i="4"/>
  <c r="AV75" i="4"/>
  <c r="AM75" i="4"/>
  <c r="B75" i="4"/>
  <c r="BJ74" i="4"/>
  <c r="BI74" i="4"/>
  <c r="BH74" i="4"/>
  <c r="BG74" i="4"/>
  <c r="BF74" i="4"/>
  <c r="AY74" i="4"/>
  <c r="AX74" i="4"/>
  <c r="AW74" i="4"/>
  <c r="AV74" i="4"/>
  <c r="AO74" i="4"/>
  <c r="AP74" i="4" s="1"/>
  <c r="AL74" i="4"/>
  <c r="AN74" i="4" s="1"/>
  <c r="AJ74" i="4"/>
  <c r="AK74" i="4" s="1"/>
  <c r="AE74" i="4"/>
  <c r="Z74" i="4"/>
  <c r="B74" i="4"/>
  <c r="BJ73" i="4"/>
  <c r="BH73" i="4"/>
  <c r="BG73" i="4"/>
  <c r="BF73" i="4"/>
  <c r="AY73" i="4"/>
  <c r="AX73" i="4"/>
  <c r="AW73" i="4"/>
  <c r="AO73" i="4"/>
  <c r="AP73" i="4" s="1"/>
  <c r="AJ73" i="4"/>
  <c r="AK73" i="4" s="1"/>
  <c r="AE73" i="4"/>
  <c r="AB73" i="4"/>
  <c r="AA73" i="4"/>
  <c r="AV73" i="4" s="1"/>
  <c r="Z73" i="4"/>
  <c r="W73" i="4"/>
  <c r="B73" i="4"/>
  <c r="BJ72" i="4"/>
  <c r="BI72" i="4"/>
  <c r="BH72" i="4"/>
  <c r="BG72" i="4"/>
  <c r="BF72" i="4"/>
  <c r="AY72" i="4"/>
  <c r="AX72" i="4"/>
  <c r="AW72" i="4"/>
  <c r="AV72" i="4"/>
  <c r="AO72" i="4"/>
  <c r="AP72" i="4" s="1"/>
  <c r="AL72" i="4"/>
  <c r="AN72" i="4" s="1"/>
  <c r="AJ72" i="4"/>
  <c r="AK72" i="4" s="1"/>
  <c r="AE72" i="4"/>
  <c r="Z72" i="4"/>
  <c r="W72" i="4"/>
  <c r="B72" i="4"/>
  <c r="BI71" i="4"/>
  <c r="BH71" i="4"/>
  <c r="BG71" i="4"/>
  <c r="BF71" i="4"/>
  <c r="AY71" i="4"/>
  <c r="AX71" i="4"/>
  <c r="AW71" i="4"/>
  <c r="AO71" i="4"/>
  <c r="AP71" i="4" s="1"/>
  <c r="AL71" i="4"/>
  <c r="AN71" i="4" s="1"/>
  <c r="AJ71" i="4"/>
  <c r="AK71" i="4" s="1"/>
  <c r="AC71" i="4"/>
  <c r="Z71" i="4"/>
  <c r="W71" i="4"/>
  <c r="B71" i="4"/>
  <c r="BJ70" i="4"/>
  <c r="BI70" i="4"/>
  <c r="BH70" i="4"/>
  <c r="BG70" i="4"/>
  <c r="BF70" i="4"/>
  <c r="AY70" i="4"/>
  <c r="AX70" i="4"/>
  <c r="AW70" i="4"/>
  <c r="AV70" i="4"/>
  <c r="AO70" i="4"/>
  <c r="AP70" i="4" s="1"/>
  <c r="AL70" i="4"/>
  <c r="AN70" i="4" s="1"/>
  <c r="AJ70" i="4"/>
  <c r="AK70" i="4" s="1"/>
  <c r="AE70" i="4"/>
  <c r="Z70" i="4"/>
  <c r="W70" i="4"/>
  <c r="B70" i="4"/>
  <c r="BJ69" i="4"/>
  <c r="BI69" i="4"/>
  <c r="BH69" i="4"/>
  <c r="BG69" i="4"/>
  <c r="BF69" i="4"/>
  <c r="AV69" i="4"/>
  <c r="AO69" i="4"/>
  <c r="AP69" i="4" s="1"/>
  <c r="AL69" i="4"/>
  <c r="AN69" i="4" s="1"/>
  <c r="AJ69" i="4"/>
  <c r="AK69" i="4" s="1"/>
  <c r="AE69" i="4"/>
  <c r="Z69" i="4"/>
  <c r="W69" i="4"/>
  <c r="B69" i="4"/>
  <c r="BJ68" i="4"/>
  <c r="BI68" i="4"/>
  <c r="BH68" i="4"/>
  <c r="BG68" i="4"/>
  <c r="BF68" i="4"/>
  <c r="AV68" i="4"/>
  <c r="AO68" i="4"/>
  <c r="AP68" i="4" s="1"/>
  <c r="AL68" i="4"/>
  <c r="AN68" i="4" s="1"/>
  <c r="AJ68" i="4"/>
  <c r="AK68" i="4" s="1"/>
  <c r="AE68" i="4"/>
  <c r="Z68" i="4"/>
  <c r="W68" i="4"/>
  <c r="B68" i="4"/>
  <c r="BJ67" i="4"/>
  <c r="BI67" i="4"/>
  <c r="BH67" i="4"/>
  <c r="BG67" i="4"/>
  <c r="BF67" i="4"/>
  <c r="AV67" i="4"/>
  <c r="AO67" i="4"/>
  <c r="AP67" i="4" s="1"/>
  <c r="AL67" i="4"/>
  <c r="AN67" i="4" s="1"/>
  <c r="AJ67" i="4"/>
  <c r="AK67" i="4" s="1"/>
  <c r="AE67" i="4"/>
  <c r="Z67" i="4"/>
  <c r="W67" i="4"/>
  <c r="B67" i="4"/>
  <c r="BI66" i="4"/>
  <c r="BH66" i="4"/>
  <c r="BG66" i="4"/>
  <c r="BF66" i="4"/>
  <c r="BE66" i="4"/>
  <c r="AO66" i="4"/>
  <c r="AP66" i="4" s="1"/>
  <c r="AL66" i="4"/>
  <c r="AN66" i="4" s="1"/>
  <c r="AJ66" i="4"/>
  <c r="AK66" i="4" s="1"/>
  <c r="AC66" i="4"/>
  <c r="BT66" i="4" s="1"/>
  <c r="Z66" i="4"/>
  <c r="W66" i="4"/>
  <c r="B66" i="4"/>
  <c r="BJ65" i="4"/>
  <c r="BI65" i="4"/>
  <c r="BH65" i="4"/>
  <c r="BG65" i="4"/>
  <c r="BF65" i="4"/>
  <c r="AV65" i="4"/>
  <c r="AO65" i="4"/>
  <c r="AP65" i="4" s="1"/>
  <c r="AL65" i="4"/>
  <c r="AN65" i="4" s="1"/>
  <c r="AJ65" i="4"/>
  <c r="AK65" i="4" s="1"/>
  <c r="AD65" i="4"/>
  <c r="AI65" i="4" s="1"/>
  <c r="Z65" i="4"/>
  <c r="W65" i="4"/>
  <c r="B65" i="4"/>
  <c r="BI64" i="4"/>
  <c r="BH64" i="4"/>
  <c r="BG64" i="4"/>
  <c r="BF64" i="4"/>
  <c r="AM64" i="4"/>
  <c r="AC64" i="4"/>
  <c r="AU64" i="4" s="1"/>
  <c r="B64" i="4"/>
  <c r="BJ63" i="4"/>
  <c r="BI63" i="4"/>
  <c r="BH63" i="4"/>
  <c r="BG63" i="4"/>
  <c r="BF63" i="4"/>
  <c r="AV63" i="4"/>
  <c r="AO63" i="4"/>
  <c r="AP63" i="4" s="1"/>
  <c r="AL63" i="4"/>
  <c r="AN63" i="4" s="1"/>
  <c r="AJ63" i="4"/>
  <c r="AK63" i="4" s="1"/>
  <c r="AE63" i="4"/>
  <c r="Z63" i="4"/>
  <c r="W63" i="4"/>
  <c r="B63" i="4"/>
  <c r="BJ62" i="4"/>
  <c r="BI62" i="4"/>
  <c r="BH62" i="4"/>
  <c r="BG62" i="4"/>
  <c r="BF62" i="4"/>
  <c r="AV62" i="4"/>
  <c r="AO62" i="4"/>
  <c r="AP62" i="4" s="1"/>
  <c r="AL62" i="4"/>
  <c r="AN62" i="4" s="1"/>
  <c r="AJ62" i="4"/>
  <c r="AK62" i="4" s="1"/>
  <c r="AE62" i="4"/>
  <c r="Z62" i="4"/>
  <c r="W62" i="4"/>
  <c r="B62" i="4"/>
  <c r="BJ61" i="4"/>
  <c r="BI61" i="4"/>
  <c r="BH61" i="4"/>
  <c r="BG61" i="4"/>
  <c r="BF61" i="4"/>
  <c r="AV61" i="4"/>
  <c r="AM61" i="4"/>
  <c r="B61" i="4"/>
  <c r="BI60" i="4"/>
  <c r="BH60" i="4"/>
  <c r="BG60" i="4"/>
  <c r="BF60" i="4"/>
  <c r="AO60" i="4"/>
  <c r="AP60" i="4" s="1"/>
  <c r="AL60" i="4"/>
  <c r="AN60" i="4" s="1"/>
  <c r="AJ60" i="4"/>
  <c r="AK60" i="4" s="1"/>
  <c r="AC60" i="4"/>
  <c r="BT60" i="4" s="1"/>
  <c r="Z60" i="4"/>
  <c r="W60" i="4"/>
  <c r="B60" i="4"/>
  <c r="BI59" i="4"/>
  <c r="BH59" i="4"/>
  <c r="BG59" i="4"/>
  <c r="BF59" i="4"/>
  <c r="AO59" i="4"/>
  <c r="AP59" i="4" s="1"/>
  <c r="AL59" i="4"/>
  <c r="AN59" i="4" s="1"/>
  <c r="AJ59" i="4"/>
  <c r="AK59" i="4" s="1"/>
  <c r="BA59" i="4"/>
  <c r="AC59" i="4"/>
  <c r="BT59" i="4" s="1"/>
  <c r="Z59" i="4"/>
  <c r="W59" i="4"/>
  <c r="B59" i="4"/>
  <c r="BJ58" i="4"/>
  <c r="BI58" i="4"/>
  <c r="BH58" i="4"/>
  <c r="BG58" i="4"/>
  <c r="BF58" i="4"/>
  <c r="BE58" i="4"/>
  <c r="AV58" i="4"/>
  <c r="AM58" i="4"/>
  <c r="B58" i="4"/>
  <c r="BJ57" i="4"/>
  <c r="BI57" i="4"/>
  <c r="BH57" i="4"/>
  <c r="BG57" i="4"/>
  <c r="BF57" i="4"/>
  <c r="AV57" i="4"/>
  <c r="AO57" i="4"/>
  <c r="AP57" i="4" s="1"/>
  <c r="AL57" i="4"/>
  <c r="AN57" i="4" s="1"/>
  <c r="AJ57" i="4"/>
  <c r="AK57" i="4" s="1"/>
  <c r="AE57" i="4"/>
  <c r="Z57" i="4"/>
  <c r="W57" i="4"/>
  <c r="B57" i="4"/>
  <c r="BJ56" i="4"/>
  <c r="BI56" i="4"/>
  <c r="BH56" i="4"/>
  <c r="BG56" i="4"/>
  <c r="BF56" i="4"/>
  <c r="AV56" i="4"/>
  <c r="AO56" i="4"/>
  <c r="AP56" i="4" s="1"/>
  <c r="AL56" i="4"/>
  <c r="AN56" i="4" s="1"/>
  <c r="AJ56" i="4"/>
  <c r="AK56" i="4" s="1"/>
  <c r="AE56" i="4"/>
  <c r="Z56" i="4"/>
  <c r="W56" i="4"/>
  <c r="B56" i="4"/>
  <c r="BJ55" i="4"/>
  <c r="BI55" i="4"/>
  <c r="BH55" i="4"/>
  <c r="BG55" i="4"/>
  <c r="BF55" i="4"/>
  <c r="AV55" i="4"/>
  <c r="AO55" i="4"/>
  <c r="AP55" i="4" s="1"/>
  <c r="AL55" i="4"/>
  <c r="AN55" i="4" s="1"/>
  <c r="AJ55" i="4"/>
  <c r="AK55" i="4" s="1"/>
  <c r="AE55" i="4"/>
  <c r="Z55" i="4"/>
  <c r="W55" i="4"/>
  <c r="B55" i="4"/>
  <c r="BI54" i="4"/>
  <c r="BH54" i="4"/>
  <c r="BG54" i="4"/>
  <c r="BF54" i="4"/>
  <c r="AO54" i="4"/>
  <c r="AP54" i="4" s="1"/>
  <c r="AL54" i="4"/>
  <c r="AN54" i="4" s="1"/>
  <c r="AJ54" i="4"/>
  <c r="AK54" i="4" s="1"/>
  <c r="AC54" i="4"/>
  <c r="Z54" i="4"/>
  <c r="W54" i="4"/>
  <c r="B54" i="4"/>
  <c r="BI53" i="4"/>
  <c r="BH53" i="4"/>
  <c r="BG53" i="4"/>
  <c r="BF53" i="4"/>
  <c r="AO53" i="4"/>
  <c r="AP53" i="4" s="1"/>
  <c r="AL53" i="4"/>
  <c r="AN53" i="4" s="1"/>
  <c r="AJ53" i="4"/>
  <c r="AK53" i="4" s="1"/>
  <c r="AC53" i="4"/>
  <c r="Z53" i="4"/>
  <c r="W53" i="4"/>
  <c r="B53" i="4"/>
  <c r="BJ52" i="4"/>
  <c r="BI52" i="4"/>
  <c r="BH52" i="4"/>
  <c r="BG52" i="4"/>
  <c r="BF52" i="4"/>
  <c r="BE52" i="4"/>
  <c r="AV52" i="4"/>
  <c r="AO52" i="4"/>
  <c r="AP52" i="4" s="1"/>
  <c r="AL52" i="4"/>
  <c r="AJ52" i="4"/>
  <c r="AK52" i="4" s="1"/>
  <c r="AE52" i="4"/>
  <c r="Z52" i="4"/>
  <c r="W52" i="4"/>
  <c r="B52" i="4"/>
  <c r="BJ51" i="4"/>
  <c r="BI51" i="4"/>
  <c r="BH51" i="4"/>
  <c r="BG51" i="4"/>
  <c r="BF51" i="4"/>
  <c r="AV51" i="4"/>
  <c r="AO51" i="4"/>
  <c r="AP51" i="4" s="1"/>
  <c r="AL51" i="4"/>
  <c r="AN51" i="4" s="1"/>
  <c r="AJ51" i="4"/>
  <c r="AK51" i="4" s="1"/>
  <c r="AD51" i="4"/>
  <c r="AI51" i="4" s="1"/>
  <c r="Z51" i="4"/>
  <c r="W51" i="4"/>
  <c r="B51" i="4"/>
  <c r="BJ50" i="4"/>
  <c r="BI50" i="4"/>
  <c r="BH50" i="4"/>
  <c r="BG50" i="4"/>
  <c r="BF50" i="4"/>
  <c r="BD50" i="4"/>
  <c r="AV50" i="4"/>
  <c r="AO50" i="4"/>
  <c r="AP50" i="4" s="1"/>
  <c r="AL50" i="4"/>
  <c r="AN50" i="4" s="1"/>
  <c r="AJ50" i="4"/>
  <c r="AK50" i="4" s="1"/>
  <c r="AE50" i="4"/>
  <c r="Z50" i="4"/>
  <c r="W50" i="4"/>
  <c r="B50" i="4"/>
  <c r="BJ49" i="4"/>
  <c r="BI49" i="4"/>
  <c r="BH49" i="4"/>
  <c r="BG49" i="4"/>
  <c r="BF49" i="4"/>
  <c r="AV49" i="4"/>
  <c r="AM49" i="4"/>
  <c r="B49" i="4"/>
  <c r="BJ48" i="4"/>
  <c r="BI48" i="4"/>
  <c r="BH48" i="4"/>
  <c r="BG48" i="4"/>
  <c r="BF48" i="4"/>
  <c r="AV48" i="4"/>
  <c r="AO48" i="4"/>
  <c r="AP48" i="4" s="1"/>
  <c r="AL48" i="4"/>
  <c r="AN48" i="4" s="1"/>
  <c r="AJ48" i="4"/>
  <c r="AK48" i="4" s="1"/>
  <c r="AD48" i="4"/>
  <c r="AI48" i="4" s="1"/>
  <c r="Z48" i="4"/>
  <c r="W48" i="4"/>
  <c r="B48" i="4"/>
  <c r="BI47" i="4"/>
  <c r="BH47" i="4"/>
  <c r="BG47" i="4"/>
  <c r="BF47" i="4"/>
  <c r="AO47" i="4"/>
  <c r="AP47" i="4" s="1"/>
  <c r="AL47" i="4"/>
  <c r="AN47" i="4" s="1"/>
  <c r="AJ47" i="4"/>
  <c r="AK47" i="4" s="1"/>
  <c r="AC47" i="4"/>
  <c r="Z47" i="4"/>
  <c r="W47" i="4"/>
  <c r="B47" i="4"/>
  <c r="BJ46" i="4"/>
  <c r="BI46" i="4"/>
  <c r="BH46" i="4"/>
  <c r="BG46" i="4"/>
  <c r="BF46" i="4"/>
  <c r="BE46" i="4"/>
  <c r="AV46" i="4"/>
  <c r="AM46" i="4"/>
  <c r="B46" i="4"/>
  <c r="BJ45" i="4"/>
  <c r="BI45" i="4"/>
  <c r="BH45" i="4"/>
  <c r="BG45" i="4"/>
  <c r="BF45" i="4"/>
  <c r="AV45" i="4"/>
  <c r="AO45" i="4"/>
  <c r="AP45" i="4" s="1"/>
  <c r="AL45" i="4"/>
  <c r="AN45" i="4" s="1"/>
  <c r="AJ45" i="4"/>
  <c r="AK45" i="4" s="1"/>
  <c r="AE45" i="4"/>
  <c r="Z45" i="4"/>
  <c r="W45" i="4"/>
  <c r="B45" i="4"/>
  <c r="BI44" i="4"/>
  <c r="BH44" i="4"/>
  <c r="BG44" i="4"/>
  <c r="BF44" i="4"/>
  <c r="AO44" i="4"/>
  <c r="AP44" i="4" s="1"/>
  <c r="AL44" i="4"/>
  <c r="AN44" i="4" s="1"/>
  <c r="AJ44" i="4"/>
  <c r="AK44" i="4" s="1"/>
  <c r="AC44" i="4"/>
  <c r="BT44" i="4" s="1"/>
  <c r="Z44" i="4"/>
  <c r="W44" i="4"/>
  <c r="B44" i="4"/>
  <c r="BJ43" i="4"/>
  <c r="BI43" i="4"/>
  <c r="BH43" i="4"/>
  <c r="BG43" i="4"/>
  <c r="BF43" i="4"/>
  <c r="AV43" i="4"/>
  <c r="AM43" i="4"/>
  <c r="B43" i="4"/>
  <c r="BJ42" i="4"/>
  <c r="BI42" i="4"/>
  <c r="BH42" i="4"/>
  <c r="BG42" i="4"/>
  <c r="BF42" i="4"/>
  <c r="AV42" i="4"/>
  <c r="AO42" i="4"/>
  <c r="AP42" i="4" s="1"/>
  <c r="AL42" i="4"/>
  <c r="AJ42" i="4"/>
  <c r="AK42" i="4" s="1"/>
  <c r="AD42" i="4"/>
  <c r="AI42" i="4" s="1"/>
  <c r="Z42" i="4"/>
  <c r="W42" i="4"/>
  <c r="B42" i="4"/>
  <c r="BJ41" i="4"/>
  <c r="BI41" i="4"/>
  <c r="BH41" i="4"/>
  <c r="BG41" i="4"/>
  <c r="BF41" i="4"/>
  <c r="AV41" i="4"/>
  <c r="AO41" i="4"/>
  <c r="AP41" i="4" s="1"/>
  <c r="AL41" i="4"/>
  <c r="AN41" i="4" s="1"/>
  <c r="AJ41" i="4"/>
  <c r="AK41" i="4" s="1"/>
  <c r="AE41" i="4"/>
  <c r="Z41" i="4"/>
  <c r="W41" i="4"/>
  <c r="B41" i="4"/>
  <c r="BJ40" i="4"/>
  <c r="BI40" i="4"/>
  <c r="BH40" i="4"/>
  <c r="BG40" i="4"/>
  <c r="BF40" i="4"/>
  <c r="BC40" i="4"/>
  <c r="AV40" i="4"/>
  <c r="AM40" i="4"/>
  <c r="B40" i="4"/>
  <c r="BI39" i="4"/>
  <c r="BH39" i="4"/>
  <c r="BG39" i="4"/>
  <c r="BF39" i="4"/>
  <c r="AO39" i="4"/>
  <c r="AP39" i="4" s="1"/>
  <c r="AL39" i="4"/>
  <c r="AN39" i="4" s="1"/>
  <c r="AJ39" i="4"/>
  <c r="AK39" i="4" s="1"/>
  <c r="AC39" i="4"/>
  <c r="BT39" i="4" s="1"/>
  <c r="Z39" i="4"/>
  <c r="W39" i="4"/>
  <c r="B39" i="4"/>
  <c r="BJ38" i="4"/>
  <c r="BI38" i="4"/>
  <c r="BH38" i="4"/>
  <c r="BG38" i="4"/>
  <c r="BF38" i="4"/>
  <c r="AV38" i="4"/>
  <c r="AO38" i="4"/>
  <c r="AP38" i="4" s="1"/>
  <c r="AL38" i="4"/>
  <c r="AN38" i="4" s="1"/>
  <c r="AJ38" i="4"/>
  <c r="AK38" i="4" s="1"/>
  <c r="AE38" i="4"/>
  <c r="Z38" i="4"/>
  <c r="W38" i="4"/>
  <c r="B38" i="4"/>
  <c r="BJ37" i="4"/>
  <c r="BI37" i="4"/>
  <c r="BH37" i="4"/>
  <c r="BG37" i="4"/>
  <c r="BF37" i="4"/>
  <c r="AV37" i="4"/>
  <c r="AM37" i="4"/>
  <c r="B37" i="4"/>
  <c r="BJ36" i="4"/>
  <c r="BI36" i="4"/>
  <c r="BH36" i="4"/>
  <c r="BG36" i="4"/>
  <c r="BF36" i="4"/>
  <c r="AV36" i="4"/>
  <c r="AO36" i="4"/>
  <c r="AP36" i="4" s="1"/>
  <c r="AL36" i="4"/>
  <c r="AN36" i="4" s="1"/>
  <c r="AJ36" i="4"/>
  <c r="AK36" i="4" s="1"/>
  <c r="AE36" i="4"/>
  <c r="Z36" i="4"/>
  <c r="W36" i="4"/>
  <c r="B36" i="4"/>
  <c r="BJ35" i="4"/>
  <c r="BI35" i="4"/>
  <c r="BH35" i="4"/>
  <c r="BG35" i="4"/>
  <c r="BF35" i="4"/>
  <c r="AV35" i="4"/>
  <c r="AO35" i="4"/>
  <c r="AP35" i="4" s="1"/>
  <c r="AL35" i="4"/>
  <c r="AN35" i="4" s="1"/>
  <c r="AJ35" i="4"/>
  <c r="AK35" i="4" s="1"/>
  <c r="AE35" i="4"/>
  <c r="Z35" i="4"/>
  <c r="W35" i="4"/>
  <c r="B35" i="4"/>
  <c r="BJ34" i="4"/>
  <c r="BI34" i="4"/>
  <c r="BH34" i="4"/>
  <c r="BG34" i="4"/>
  <c r="BF34" i="4"/>
  <c r="AV34" i="4"/>
  <c r="AM34" i="4"/>
  <c r="B34" i="4"/>
  <c r="BI33" i="4"/>
  <c r="BH33" i="4"/>
  <c r="BG33" i="4"/>
  <c r="BF33" i="4"/>
  <c r="AO33" i="4"/>
  <c r="AP33" i="4" s="1"/>
  <c r="AL33" i="4"/>
  <c r="AN33" i="4" s="1"/>
  <c r="AJ33" i="4"/>
  <c r="AK33" i="4" s="1"/>
  <c r="AC33" i="4"/>
  <c r="BT33" i="4" s="1"/>
  <c r="Z33" i="4"/>
  <c r="W33" i="4"/>
  <c r="B33" i="4"/>
  <c r="BJ32" i="4"/>
  <c r="BI32" i="4"/>
  <c r="BH32" i="4"/>
  <c r="BG32" i="4"/>
  <c r="BF32" i="4"/>
  <c r="AV32" i="4"/>
  <c r="AO32" i="4"/>
  <c r="AP32" i="4" s="1"/>
  <c r="AL32" i="4"/>
  <c r="AN32" i="4" s="1"/>
  <c r="AJ32" i="4"/>
  <c r="AK32" i="4" s="1"/>
  <c r="AE32" i="4"/>
  <c r="Z32" i="4"/>
  <c r="W32" i="4"/>
  <c r="B32" i="4"/>
  <c r="BJ31" i="4"/>
  <c r="BI31" i="4"/>
  <c r="BH31" i="4"/>
  <c r="BG31" i="4"/>
  <c r="BF31" i="4"/>
  <c r="AV31" i="4"/>
  <c r="AM31" i="4"/>
  <c r="B31" i="4"/>
  <c r="BJ30" i="4"/>
  <c r="BI30" i="4"/>
  <c r="BH30" i="4"/>
  <c r="BG30" i="4"/>
  <c r="BF30" i="4"/>
  <c r="AY30" i="4"/>
  <c r="AX30" i="4"/>
  <c r="AW30" i="4"/>
  <c r="AV30" i="4"/>
  <c r="AO30" i="4"/>
  <c r="AP30" i="4" s="1"/>
  <c r="AL30" i="4"/>
  <c r="AN30" i="4" s="1"/>
  <c r="AJ30" i="4"/>
  <c r="AK30" i="4" s="1"/>
  <c r="AE30" i="4"/>
  <c r="Z30" i="4"/>
  <c r="W30" i="4"/>
  <c r="B30" i="4"/>
  <c r="BI29" i="4"/>
  <c r="BH29" i="4"/>
  <c r="BG29" i="4"/>
  <c r="BF29" i="4"/>
  <c r="AY29" i="4"/>
  <c r="AX29" i="4"/>
  <c r="AW29" i="4"/>
  <c r="AO29" i="4"/>
  <c r="AP29" i="4" s="1"/>
  <c r="AL29" i="4"/>
  <c r="AN29" i="4" s="1"/>
  <c r="AJ29" i="4"/>
  <c r="AK29" i="4" s="1"/>
  <c r="AC29" i="4"/>
  <c r="BT29" i="4" s="1"/>
  <c r="Z29" i="4"/>
  <c r="W29" i="4"/>
  <c r="B29" i="4"/>
  <c r="BI28" i="4"/>
  <c r="BH28" i="4"/>
  <c r="BG28" i="4"/>
  <c r="BF28" i="4"/>
  <c r="AY28" i="4"/>
  <c r="AX28" i="4"/>
  <c r="AW28" i="4"/>
  <c r="AO28" i="4"/>
  <c r="AP28" i="4" s="1"/>
  <c r="AL28" i="4"/>
  <c r="AN28" i="4" s="1"/>
  <c r="AJ28" i="4"/>
  <c r="AK28" i="4" s="1"/>
  <c r="AC28" i="4"/>
  <c r="Z28" i="4"/>
  <c r="W28" i="4"/>
  <c r="B28" i="4"/>
  <c r="BJ27" i="4"/>
  <c r="BI27" i="4"/>
  <c r="BH27" i="4"/>
  <c r="BG27" i="4"/>
  <c r="BF27" i="4"/>
  <c r="AY27" i="4"/>
  <c r="AX27" i="4"/>
  <c r="AW27" i="4"/>
  <c r="AV27" i="4"/>
  <c r="AM27" i="4"/>
  <c r="B27" i="4"/>
  <c r="BI26" i="4"/>
  <c r="BH26" i="4"/>
  <c r="BG26" i="4"/>
  <c r="BF26" i="4"/>
  <c r="AY26" i="4"/>
  <c r="AX26" i="4"/>
  <c r="AW26" i="4"/>
  <c r="AO26" i="4"/>
  <c r="AP26" i="4" s="1"/>
  <c r="AL26" i="4"/>
  <c r="AN26" i="4" s="1"/>
  <c r="AJ26" i="4"/>
  <c r="AK26" i="4" s="1"/>
  <c r="AC26" i="4"/>
  <c r="Z26" i="4"/>
  <c r="W26" i="4"/>
  <c r="B26" i="4"/>
  <c r="BI25" i="4"/>
  <c r="BH25" i="4"/>
  <c r="BG25" i="4"/>
  <c r="BF25" i="4"/>
  <c r="AY25" i="4"/>
  <c r="AX25" i="4"/>
  <c r="AW25" i="4"/>
  <c r="AO25" i="4"/>
  <c r="AP25" i="4" s="1"/>
  <c r="AL25" i="4"/>
  <c r="AN25" i="4" s="1"/>
  <c r="AJ25" i="4"/>
  <c r="AK25" i="4" s="1"/>
  <c r="AC25" i="4"/>
  <c r="Z25" i="4"/>
  <c r="W25" i="4"/>
  <c r="B25" i="4"/>
  <c r="BI24" i="4"/>
  <c r="BH24" i="4"/>
  <c r="BG24" i="4"/>
  <c r="BF24" i="4"/>
  <c r="AY24" i="4"/>
  <c r="AX24" i="4"/>
  <c r="AW24" i="4"/>
  <c r="AO24" i="4"/>
  <c r="AP24" i="4" s="1"/>
  <c r="AL24" i="4"/>
  <c r="AN24" i="4" s="1"/>
  <c r="AJ24" i="4"/>
  <c r="AK24" i="4" s="1"/>
  <c r="AC24" i="4"/>
  <c r="Z24" i="4"/>
  <c r="W24" i="4"/>
  <c r="B24" i="4"/>
  <c r="BI23" i="4"/>
  <c r="BH23" i="4"/>
  <c r="BG23" i="4"/>
  <c r="BF23" i="4"/>
  <c r="AY23" i="4"/>
  <c r="AX23" i="4"/>
  <c r="AW23" i="4"/>
  <c r="AO23" i="4"/>
  <c r="AP23" i="4" s="1"/>
  <c r="AL23" i="4"/>
  <c r="AN23" i="4" s="1"/>
  <c r="AJ23" i="4"/>
  <c r="AK23" i="4" s="1"/>
  <c r="AC23" i="4"/>
  <c r="Z23" i="4"/>
  <c r="W23" i="4"/>
  <c r="B23" i="4"/>
  <c r="BI22" i="4"/>
  <c r="BH22" i="4"/>
  <c r="BG22" i="4"/>
  <c r="BF22" i="4"/>
  <c r="AY22" i="4"/>
  <c r="AX22" i="4"/>
  <c r="AW22" i="4"/>
  <c r="AO22" i="4"/>
  <c r="AP22" i="4" s="1"/>
  <c r="AL22" i="4"/>
  <c r="AN22" i="4" s="1"/>
  <c r="AJ22" i="4"/>
  <c r="AK22" i="4" s="1"/>
  <c r="AC22" i="4"/>
  <c r="BT22" i="4" s="1"/>
  <c r="Z22" i="4"/>
  <c r="W22" i="4"/>
  <c r="B22" i="4"/>
  <c r="BI21" i="4"/>
  <c r="BH21" i="4"/>
  <c r="BG21" i="4"/>
  <c r="BF21" i="4"/>
  <c r="AY21" i="4"/>
  <c r="AX21" i="4"/>
  <c r="AW21" i="4"/>
  <c r="AO21" i="4"/>
  <c r="AP21" i="4" s="1"/>
  <c r="AL21" i="4"/>
  <c r="AN21" i="4" s="1"/>
  <c r="AJ21" i="4"/>
  <c r="AK21" i="4" s="1"/>
  <c r="AC21" i="4"/>
  <c r="Z21" i="4"/>
  <c r="W21" i="4"/>
  <c r="B21" i="4"/>
  <c r="BI20" i="4"/>
  <c r="BH20" i="4"/>
  <c r="BG20" i="4"/>
  <c r="BF20" i="4"/>
  <c r="AY20" i="4"/>
  <c r="AX20" i="4"/>
  <c r="AW20" i="4"/>
  <c r="AO20" i="4"/>
  <c r="AP20" i="4" s="1"/>
  <c r="AL20" i="4"/>
  <c r="AN20" i="4" s="1"/>
  <c r="AJ20" i="4"/>
  <c r="AK20" i="4" s="1"/>
  <c r="Z20" i="4"/>
  <c r="W20" i="4"/>
  <c r="B20" i="4"/>
  <c r="BI19" i="4"/>
  <c r="BH19" i="4"/>
  <c r="BG19" i="4"/>
  <c r="BF19" i="4"/>
  <c r="AY19" i="4"/>
  <c r="AX19" i="4"/>
  <c r="AW19" i="4"/>
  <c r="AO19" i="4"/>
  <c r="AP19" i="4" s="1"/>
  <c r="AL19" i="4"/>
  <c r="AN19" i="4" s="1"/>
  <c r="AJ19" i="4"/>
  <c r="AK19" i="4" s="1"/>
  <c r="AC19" i="4"/>
  <c r="Z19" i="4"/>
  <c r="W19" i="4"/>
  <c r="B19" i="4"/>
  <c r="BJ18" i="4"/>
  <c r="BI18" i="4"/>
  <c r="BH18" i="4"/>
  <c r="BG18" i="4"/>
  <c r="BF18" i="4"/>
  <c r="AY18" i="4"/>
  <c r="AX18" i="4"/>
  <c r="AW18" i="4"/>
  <c r="AV18" i="4"/>
  <c r="AO18" i="4"/>
  <c r="AP18" i="4" s="1"/>
  <c r="AL18" i="4"/>
  <c r="AN18" i="4" s="1"/>
  <c r="AJ18" i="4"/>
  <c r="AK18" i="4" s="1"/>
  <c r="AE18" i="4"/>
  <c r="Z18" i="4"/>
  <c r="W18" i="4"/>
  <c r="B18" i="4"/>
  <c r="BI17" i="4"/>
  <c r="BH17" i="4"/>
  <c r="BG17" i="4"/>
  <c r="BF17" i="4"/>
  <c r="AY17" i="4"/>
  <c r="AX17" i="4"/>
  <c r="AW17" i="4"/>
  <c r="AO17" i="4"/>
  <c r="AP17" i="4" s="1"/>
  <c r="AL17" i="4"/>
  <c r="AN17" i="4" s="1"/>
  <c r="AJ17" i="4"/>
  <c r="AK17" i="4" s="1"/>
  <c r="AC17" i="4"/>
  <c r="BT17" i="4" s="1"/>
  <c r="Z17" i="4"/>
  <c r="W17" i="4"/>
  <c r="B17" i="4"/>
  <c r="BJ16" i="4"/>
  <c r="BI16" i="4"/>
  <c r="BH16" i="4"/>
  <c r="BG16" i="4"/>
  <c r="BF16" i="4"/>
  <c r="AY16" i="4"/>
  <c r="AX16" i="4"/>
  <c r="AW16" i="4"/>
  <c r="AV16" i="4"/>
  <c r="AO16" i="4"/>
  <c r="AP16" i="4" s="1"/>
  <c r="AL16" i="4"/>
  <c r="AN16" i="4" s="1"/>
  <c r="AJ16" i="4"/>
  <c r="AK16" i="4" s="1"/>
  <c r="AE16" i="4"/>
  <c r="Z16" i="4"/>
  <c r="W16" i="4"/>
  <c r="B16" i="4"/>
  <c r="BJ15" i="4"/>
  <c r="BI15" i="4"/>
  <c r="BH15" i="4"/>
  <c r="BG15" i="4"/>
  <c r="BF15" i="4"/>
  <c r="AY15" i="4"/>
  <c r="AX15" i="4"/>
  <c r="AW15" i="4"/>
  <c r="AV15" i="4"/>
  <c r="AM15" i="4"/>
  <c r="B15" i="4"/>
  <c r="BI14" i="4"/>
  <c r="BH14" i="4"/>
  <c r="BG14" i="4"/>
  <c r="BF14" i="4"/>
  <c r="AY14" i="4"/>
  <c r="AX14" i="4"/>
  <c r="AW14" i="4"/>
  <c r="AO14" i="4"/>
  <c r="AP14" i="4" s="1"/>
  <c r="AL14" i="4"/>
  <c r="AN14" i="4" s="1"/>
  <c r="AJ14" i="4"/>
  <c r="AK14" i="4" s="1"/>
  <c r="AC14" i="4"/>
  <c r="BT14" i="4" s="1"/>
  <c r="Z14" i="4"/>
  <c r="W14" i="4"/>
  <c r="B14" i="4"/>
  <c r="BJ13" i="4"/>
  <c r="BI13" i="4"/>
  <c r="BH13" i="4"/>
  <c r="BG13" i="4"/>
  <c r="BF13" i="4"/>
  <c r="AY13" i="4"/>
  <c r="AX13" i="4"/>
  <c r="AW13" i="4"/>
  <c r="AV13" i="4"/>
  <c r="AO13" i="4"/>
  <c r="AP13" i="4" s="1"/>
  <c r="AL13" i="4"/>
  <c r="AN13" i="4" s="1"/>
  <c r="AJ13" i="4"/>
  <c r="AK13" i="4" s="1"/>
  <c r="AE13" i="4"/>
  <c r="Z13" i="4"/>
  <c r="W13" i="4"/>
  <c r="B13" i="4"/>
  <c r="BJ12" i="4"/>
  <c r="BI12" i="4"/>
  <c r="BH12" i="4"/>
  <c r="BG12" i="4"/>
  <c r="BF12" i="4"/>
  <c r="AY12" i="4"/>
  <c r="AX12" i="4"/>
  <c r="AW12" i="4"/>
  <c r="AV12" i="4"/>
  <c r="AM12" i="4"/>
  <c r="B12" i="4"/>
  <c r="BJ11" i="4"/>
  <c r="BI11" i="4"/>
  <c r="BH11" i="4"/>
  <c r="BG11" i="4"/>
  <c r="BF11" i="4"/>
  <c r="AY11" i="4"/>
  <c r="AX11" i="4"/>
  <c r="AW11" i="4"/>
  <c r="AV11" i="4"/>
  <c r="AO11" i="4"/>
  <c r="AP11" i="4" s="1"/>
  <c r="AL11" i="4"/>
  <c r="AN11" i="4" s="1"/>
  <c r="AJ11" i="4"/>
  <c r="AK11" i="4" s="1"/>
  <c r="AE11" i="4"/>
  <c r="Z11" i="4"/>
  <c r="W11" i="4"/>
  <c r="B11" i="4"/>
  <c r="BI10" i="4"/>
  <c r="BH10" i="4"/>
  <c r="BG10" i="4"/>
  <c r="BF10" i="4"/>
  <c r="AY10" i="4"/>
  <c r="AX10" i="4"/>
  <c r="AW10" i="4"/>
  <c r="AO10" i="4"/>
  <c r="AP10" i="4" s="1"/>
  <c r="AL10" i="4"/>
  <c r="AN10" i="4" s="1"/>
  <c r="AJ10" i="4"/>
  <c r="AK10" i="4" s="1"/>
  <c r="AC10" i="4"/>
  <c r="Z10" i="4"/>
  <c r="W10" i="4"/>
  <c r="B10" i="4"/>
  <c r="BJ9" i="4"/>
  <c r="BI9" i="4"/>
  <c r="BH9" i="4"/>
  <c r="BG9" i="4"/>
  <c r="BF9" i="4"/>
  <c r="AY9" i="4"/>
  <c r="AX9" i="4"/>
  <c r="AW9" i="4"/>
  <c r="AV9" i="4"/>
  <c r="AL9" i="4"/>
  <c r="AN9" i="4" s="1"/>
  <c r="AJ9" i="4"/>
  <c r="AK9" i="4" s="1"/>
  <c r="AE9" i="4"/>
  <c r="Z9" i="4"/>
  <c r="W9" i="4"/>
  <c r="B9" i="4"/>
  <c r="BH8" i="4"/>
  <c r="BG8" i="4"/>
  <c r="BF8" i="4"/>
  <c r="AF8" i="4"/>
  <c r="BH7" i="4"/>
  <c r="BG7" i="4"/>
  <c r="BF7" i="4"/>
  <c r="BH5" i="4"/>
  <c r="BG5" i="4"/>
  <c r="AX5" i="4"/>
  <c r="AW5" i="4"/>
  <c r="BE412" i="4" l="1"/>
  <c r="BE468" i="4"/>
  <c r="X8" i="4"/>
  <c r="BC48" i="4"/>
  <c r="BB54" i="4"/>
  <c r="BB62" i="4"/>
  <c r="BE30" i="4"/>
  <c r="BE50" i="4"/>
  <c r="AU10" i="4"/>
  <c r="BT10" i="4"/>
  <c r="AV19" i="4"/>
  <c r="BT19" i="4"/>
  <c r="AE28" i="4"/>
  <c r="BT28" i="4"/>
  <c r="AU123" i="4"/>
  <c r="BT123" i="4"/>
  <c r="AU163" i="4"/>
  <c r="BT163" i="4"/>
  <c r="AU278" i="4"/>
  <c r="BT278" i="4"/>
  <c r="AV300" i="4"/>
  <c r="BT300" i="4"/>
  <c r="AU304" i="4"/>
  <c r="BT304" i="4"/>
  <c r="AU344" i="4"/>
  <c r="BT344" i="4"/>
  <c r="AU380" i="4"/>
  <c r="BT380" i="4"/>
  <c r="AU416" i="4"/>
  <c r="BT416" i="4"/>
  <c r="AU47" i="4"/>
  <c r="BT47" i="4"/>
  <c r="AU54" i="4"/>
  <c r="BT54" i="4"/>
  <c r="BJ157" i="4"/>
  <c r="BN157" i="4" s="1"/>
  <c r="BT157" i="4"/>
  <c r="BJ176" i="4"/>
  <c r="BN176" i="4" s="1"/>
  <c r="BT176" i="4"/>
  <c r="AE299" i="4"/>
  <c r="BT299" i="4"/>
  <c r="AU305" i="4"/>
  <c r="BT305" i="4"/>
  <c r="AU321" i="4"/>
  <c r="BT321" i="4"/>
  <c r="AV341" i="4"/>
  <c r="BT341" i="4"/>
  <c r="AV372" i="4"/>
  <c r="BT372" i="4"/>
  <c r="AV21" i="4"/>
  <c r="BT21" i="4"/>
  <c r="AU23" i="4"/>
  <c r="BT23" i="4"/>
  <c r="AE24" i="4"/>
  <c r="BT24" i="4"/>
  <c r="AU25" i="4"/>
  <c r="BT25" i="4"/>
  <c r="AU26" i="4"/>
  <c r="BT26" i="4"/>
  <c r="AU53" i="4"/>
  <c r="BT53" i="4"/>
  <c r="AU71" i="4"/>
  <c r="BT71" i="4"/>
  <c r="BJ104" i="4"/>
  <c r="BT104" i="4"/>
  <c r="AU122" i="4"/>
  <c r="BT122" i="4"/>
  <c r="BJ128" i="4"/>
  <c r="BN128" i="4" s="1"/>
  <c r="BT128" i="4"/>
  <c r="BJ153" i="4"/>
  <c r="BT153" i="4"/>
  <c r="AE179" i="4"/>
  <c r="BT179" i="4"/>
  <c r="AU244" i="4"/>
  <c r="BT244" i="4"/>
  <c r="AU255" i="4"/>
  <c r="BT255" i="4"/>
  <c r="AV259" i="4"/>
  <c r="BT259" i="4"/>
  <c r="AV261" i="4"/>
  <c r="BT261" i="4"/>
  <c r="AU279" i="4"/>
  <c r="BT279" i="4"/>
  <c r="AV282" i="4"/>
  <c r="BT282" i="4"/>
  <c r="AU284" i="4"/>
  <c r="BT284" i="4"/>
  <c r="AU317" i="4"/>
  <c r="BT317" i="4"/>
  <c r="AU349" i="4"/>
  <c r="BT349" i="4"/>
  <c r="AV353" i="4"/>
  <c r="BT353" i="4"/>
  <c r="AU474" i="4"/>
  <c r="BT474" i="4"/>
  <c r="BJ480" i="4"/>
  <c r="BT480" i="4"/>
  <c r="AB8" i="4"/>
  <c r="BD45" i="4"/>
  <c r="BD35" i="4"/>
  <c r="BD43" i="4"/>
  <c r="BC37" i="4"/>
  <c r="BC42" i="4"/>
  <c r="BC45" i="4"/>
  <c r="BC50" i="4"/>
  <c r="AS48" i="4"/>
  <c r="AS51" i="4"/>
  <c r="BA65" i="4"/>
  <c r="BA99" i="4"/>
  <c r="BE99" i="4" s="1"/>
  <c r="BA117" i="4"/>
  <c r="BA188" i="4"/>
  <c r="BE188" i="4" s="1"/>
  <c r="AS192" i="4"/>
  <c r="AS194" i="4"/>
  <c r="BA200" i="4"/>
  <c r="BE200" i="4" s="1"/>
  <c r="BA202" i="4"/>
  <c r="BA204" i="4"/>
  <c r="BE204" i="4" s="1"/>
  <c r="AS206" i="4"/>
  <c r="BA223" i="4"/>
  <c r="BE223" i="4" s="1"/>
  <c r="AS227" i="4"/>
  <c r="AS234" i="4"/>
  <c r="AS236" i="4"/>
  <c r="BA250" i="4"/>
  <c r="BE250" i="4" s="1"/>
  <c r="AS252" i="4"/>
  <c r="BA254" i="4"/>
  <c r="BE254" i="4" s="1"/>
  <c r="AS255" i="4"/>
  <c r="BA258" i="4"/>
  <c r="BA301" i="4"/>
  <c r="BE301" i="4" s="1"/>
  <c r="AS303" i="4"/>
  <c r="AS309" i="4"/>
  <c r="AS314" i="4"/>
  <c r="BA316" i="4"/>
  <c r="BA318" i="4"/>
  <c r="AS320" i="4"/>
  <c r="AS321" i="4"/>
  <c r="AS325" i="4"/>
  <c r="AS326" i="4"/>
  <c r="AS334" i="4"/>
  <c r="AS345" i="4"/>
  <c r="BA353" i="4"/>
  <c r="AS359" i="4"/>
  <c r="AS363" i="4"/>
  <c r="BA365" i="4"/>
  <c r="AS371" i="4"/>
  <c r="BA375" i="4"/>
  <c r="BE375" i="4" s="1"/>
  <c r="AS376" i="4"/>
  <c r="AS380" i="4"/>
  <c r="AS385" i="4"/>
  <c r="BA397" i="4"/>
  <c r="BE397" i="4" s="1"/>
  <c r="AS399" i="4"/>
  <c r="AS408" i="4"/>
  <c r="AS413" i="4"/>
  <c r="AS42" i="4"/>
  <c r="BA98" i="4"/>
  <c r="AS114" i="4"/>
  <c r="AS116" i="4"/>
  <c r="AS119" i="4"/>
  <c r="AS122" i="4"/>
  <c r="AS131" i="4"/>
  <c r="AS189" i="4"/>
  <c r="AS191" i="4"/>
  <c r="BA195" i="4"/>
  <c r="BA197" i="4"/>
  <c r="BE197" i="4" s="1"/>
  <c r="AS224" i="4"/>
  <c r="AS226" i="4"/>
  <c r="BA235" i="4"/>
  <c r="BE235" i="4" s="1"/>
  <c r="BA251" i="4"/>
  <c r="BE251" i="4" s="1"/>
  <c r="AS253" i="4"/>
  <c r="AS257" i="4"/>
  <c r="AS272" i="4"/>
  <c r="AS277" i="4"/>
  <c r="AS278" i="4"/>
  <c r="AS302" i="4"/>
  <c r="AS305" i="4"/>
  <c r="AS322" i="4"/>
  <c r="AS333" i="4"/>
  <c r="AS335" i="4"/>
  <c r="AS337" i="4"/>
  <c r="AS342" i="4"/>
  <c r="AS343" i="4"/>
  <c r="AS344" i="4"/>
  <c r="AS347" i="4"/>
  <c r="AS364" i="4"/>
  <c r="BA368" i="4"/>
  <c r="AS374" i="4"/>
  <c r="AS377" i="4"/>
  <c r="AS378" i="4"/>
  <c r="BA386" i="4"/>
  <c r="BA396" i="4"/>
  <c r="AS398" i="4"/>
  <c r="AS401" i="4"/>
  <c r="AS430" i="4"/>
  <c r="V8" i="4"/>
  <c r="AA8" i="4"/>
  <c r="AC4" i="4" s="1"/>
  <c r="Z219" i="4"/>
  <c r="BC58" i="4"/>
  <c r="BE9" i="4"/>
  <c r="BE35" i="4"/>
  <c r="BE37" i="4"/>
  <c r="BE61" i="4"/>
  <c r="AJ295" i="4"/>
  <c r="AK295" i="4" s="1"/>
  <c r="BE34" i="4"/>
  <c r="BE38" i="4"/>
  <c r="BE62" i="4"/>
  <c r="BE32" i="4"/>
  <c r="BE40" i="4"/>
  <c r="BD48" i="4"/>
  <c r="BE56" i="4"/>
  <c r="BC31" i="4"/>
  <c r="BB34" i="4"/>
  <c r="BC39" i="4"/>
  <c r="BB50" i="4"/>
  <c r="BC63" i="4"/>
  <c r="BD34" i="4"/>
  <c r="BC54" i="4"/>
  <c r="BB57" i="4"/>
  <c r="BB65" i="4"/>
  <c r="BD32" i="4"/>
  <c r="BD40" i="4"/>
  <c r="BC68" i="4"/>
  <c r="BB31" i="4"/>
  <c r="BB36" i="4"/>
  <c r="BB39" i="4"/>
  <c r="BB44" i="4"/>
  <c r="BC49" i="4"/>
  <c r="BB52" i="4"/>
  <c r="BB60" i="4"/>
  <c r="BC65" i="4"/>
  <c r="BE43" i="4"/>
  <c r="BD47" i="4"/>
  <c r="BC47" i="4"/>
  <c r="BB42" i="4"/>
  <c r="BM103" i="4"/>
  <c r="BC36" i="4"/>
  <c r="BC55" i="4"/>
  <c r="BB37" i="4"/>
  <c r="BB45" i="4"/>
  <c r="BC44" i="4"/>
  <c r="BC60" i="4"/>
  <c r="BM477" i="4"/>
  <c r="BE47" i="4"/>
  <c r="BC34" i="4"/>
  <c r="BB55" i="4"/>
  <c r="BM484" i="4"/>
  <c r="BB33" i="4"/>
  <c r="BB46" i="4"/>
  <c r="BN445" i="4"/>
  <c r="BD44" i="4"/>
  <c r="BA51" i="4"/>
  <c r="BE51" i="4" s="1"/>
  <c r="BA131" i="4"/>
  <c r="BE131" i="4" s="1"/>
  <c r="BA227" i="4"/>
  <c r="BE227" i="4" s="1"/>
  <c r="BA347" i="4"/>
  <c r="BE347" i="4" s="1"/>
  <c r="BA363" i="4"/>
  <c r="BE363" i="4" s="1"/>
  <c r="BA371" i="4"/>
  <c r="BE371" i="4" s="1"/>
  <c r="BA419" i="4"/>
  <c r="BE419" i="4" s="1"/>
  <c r="BD31" i="4"/>
  <c r="BD39" i="4"/>
  <c r="BE55" i="4"/>
  <c r="BE63" i="4"/>
  <c r="BC61" i="4"/>
  <c r="BA116" i="4"/>
  <c r="BE116" i="4" s="1"/>
  <c r="BA236" i="4"/>
  <c r="BA252" i="4"/>
  <c r="BE252" i="4" s="1"/>
  <c r="BA364" i="4"/>
  <c r="BE364" i="4" s="1"/>
  <c r="BA380" i="4"/>
  <c r="BN153" i="4"/>
  <c r="BA125" i="4"/>
  <c r="BE125" i="4" s="1"/>
  <c r="BA165" i="4"/>
  <c r="BE165" i="4" s="1"/>
  <c r="BA189" i="4"/>
  <c r="BE189" i="4" s="1"/>
  <c r="BA253" i="4"/>
  <c r="BE253" i="4" s="1"/>
  <c r="BA277" i="4"/>
  <c r="BE277" i="4" s="1"/>
  <c r="BA309" i="4"/>
  <c r="BE309" i="4" s="1"/>
  <c r="BA325" i="4"/>
  <c r="BE325" i="4" s="1"/>
  <c r="BA333" i="4"/>
  <c r="BE333" i="4" s="1"/>
  <c r="BA413" i="4"/>
  <c r="BE413" i="4" s="1"/>
  <c r="BA421" i="4"/>
  <c r="BE421" i="4" s="1"/>
  <c r="BL446" i="4"/>
  <c r="BA166" i="4"/>
  <c r="BA206" i="4"/>
  <c r="BE206" i="4" s="1"/>
  <c r="BA278" i="4"/>
  <c r="BE278" i="4" s="1"/>
  <c r="BA302" i="4"/>
  <c r="BE302" i="4" s="1"/>
  <c r="BA326" i="4"/>
  <c r="BE326" i="4" s="1"/>
  <c r="BA334" i="4"/>
  <c r="BA342" i="4"/>
  <c r="BE342" i="4" s="1"/>
  <c r="BA374" i="4"/>
  <c r="BA398" i="4"/>
  <c r="BE398" i="4" s="1"/>
  <c r="BA414" i="4"/>
  <c r="BE414" i="4" s="1"/>
  <c r="BA422" i="4"/>
  <c r="BE422" i="4" s="1"/>
  <c r="BA430" i="4"/>
  <c r="BE430" i="4" s="1"/>
  <c r="BM446" i="4"/>
  <c r="BM475" i="4"/>
  <c r="BK488" i="4"/>
  <c r="BC489" i="4"/>
  <c r="BC64" i="4"/>
  <c r="BC67" i="4"/>
  <c r="BC69" i="4"/>
  <c r="BA119" i="4"/>
  <c r="BE119" i="4" s="1"/>
  <c r="BA191" i="4"/>
  <c r="BE191" i="4" s="1"/>
  <c r="BA255" i="4"/>
  <c r="BE255" i="4" s="1"/>
  <c r="BA303" i="4"/>
  <c r="BE303" i="4" s="1"/>
  <c r="BA335" i="4"/>
  <c r="BE335" i="4" s="1"/>
  <c r="BA343" i="4"/>
  <c r="BE343" i="4" s="1"/>
  <c r="BA359" i="4"/>
  <c r="BE359" i="4" s="1"/>
  <c r="BA399" i="4"/>
  <c r="BE399" i="4" s="1"/>
  <c r="BA415" i="4"/>
  <c r="BE415" i="4" s="1"/>
  <c r="BL23" i="4"/>
  <c r="BA48" i="4"/>
  <c r="BE48" i="4" s="1"/>
  <c r="BA104" i="4"/>
  <c r="BE104" i="4" s="1"/>
  <c r="BA128" i="4"/>
  <c r="BE128" i="4" s="1"/>
  <c r="BA192" i="4"/>
  <c r="BE192" i="4" s="1"/>
  <c r="BA224" i="4"/>
  <c r="BE224" i="4" s="1"/>
  <c r="BA272" i="4"/>
  <c r="BE272" i="4" s="1"/>
  <c r="BA320" i="4"/>
  <c r="BE320" i="4" s="1"/>
  <c r="BA344" i="4"/>
  <c r="BE344" i="4" s="1"/>
  <c r="BA376" i="4"/>
  <c r="BE376" i="4" s="1"/>
  <c r="BA408" i="4"/>
  <c r="BE408" i="4" s="1"/>
  <c r="BA416" i="4"/>
  <c r="BE416" i="4" s="1"/>
  <c r="BM457" i="4"/>
  <c r="BA129" i="4"/>
  <c r="BE129" i="4" s="1"/>
  <c r="BA257" i="4"/>
  <c r="BE257" i="4" s="1"/>
  <c r="BA305" i="4"/>
  <c r="BE305" i="4" s="1"/>
  <c r="BA321" i="4"/>
  <c r="BE321" i="4" s="1"/>
  <c r="BA337" i="4"/>
  <c r="BE337" i="4" s="1"/>
  <c r="BA345" i="4"/>
  <c r="BA377" i="4"/>
  <c r="BE377" i="4" s="1"/>
  <c r="BA385" i="4"/>
  <c r="BE385" i="4" s="1"/>
  <c r="BA401" i="4"/>
  <c r="BA42" i="4"/>
  <c r="BE42" i="4" s="1"/>
  <c r="BA114" i="4"/>
  <c r="BE114" i="4" s="1"/>
  <c r="BA122" i="4"/>
  <c r="BA194" i="4"/>
  <c r="BE194" i="4" s="1"/>
  <c r="BA226" i="4"/>
  <c r="BE226" i="4" s="1"/>
  <c r="BA234" i="4"/>
  <c r="BE234" i="4" s="1"/>
  <c r="BA314" i="4"/>
  <c r="BE314" i="4" s="1"/>
  <c r="BA322" i="4"/>
  <c r="BE322" i="4" s="1"/>
  <c r="BA378" i="4"/>
  <c r="BE378" i="4" s="1"/>
  <c r="BA418" i="4"/>
  <c r="BD63" i="4"/>
  <c r="BD55" i="4"/>
  <c r="AM369" i="4"/>
  <c r="BB412" i="4"/>
  <c r="BD168" i="4"/>
  <c r="BL18" i="4"/>
  <c r="BL360" i="4"/>
  <c r="BC249" i="4"/>
  <c r="BB267" i="4"/>
  <c r="BE269" i="4"/>
  <c r="BL295" i="4"/>
  <c r="BM354" i="4"/>
  <c r="BM64" i="4"/>
  <c r="BN65" i="4"/>
  <c r="AM69" i="4"/>
  <c r="BD92" i="4"/>
  <c r="BL169" i="4"/>
  <c r="BC271" i="4"/>
  <c r="BK311" i="4"/>
  <c r="BM333" i="4"/>
  <c r="BD218" i="4"/>
  <c r="BL247" i="4"/>
  <c r="BN74" i="4"/>
  <c r="BK77" i="4"/>
  <c r="BM467" i="4"/>
  <c r="BN468" i="4"/>
  <c r="BB225" i="4"/>
  <c r="BN247" i="4"/>
  <c r="BL113" i="4"/>
  <c r="BL173" i="4"/>
  <c r="BM260" i="4"/>
  <c r="BK414" i="4"/>
  <c r="BL14" i="4"/>
  <c r="BL99" i="4"/>
  <c r="BE190" i="4"/>
  <c r="BD197" i="4"/>
  <c r="BE218" i="4"/>
  <c r="BN238" i="4"/>
  <c r="BK239" i="4"/>
  <c r="BB243" i="4"/>
  <c r="BB249" i="4"/>
  <c r="BN249" i="4"/>
  <c r="BM252" i="4"/>
  <c r="BE299" i="4"/>
  <c r="BB410" i="4"/>
  <c r="BL430" i="4"/>
  <c r="BB432" i="4"/>
  <c r="BD446" i="4"/>
  <c r="BB466" i="4"/>
  <c r="BB490" i="4"/>
  <c r="BB32" i="4"/>
  <c r="BE33" i="4"/>
  <c r="BD38" i="4"/>
  <c r="BB40" i="4"/>
  <c r="BE41" i="4"/>
  <c r="BD468" i="4"/>
  <c r="BK18" i="4"/>
  <c r="BD19" i="4"/>
  <c r="BM23" i="4"/>
  <c r="BC71" i="4"/>
  <c r="BB103" i="4"/>
  <c r="BD128" i="4"/>
  <c r="BK137" i="4"/>
  <c r="BB139" i="4"/>
  <c r="BN196" i="4"/>
  <c r="BB212" i="4"/>
  <c r="BD217" i="4"/>
  <c r="BL224" i="4"/>
  <c r="BE317" i="4"/>
  <c r="BC320" i="4"/>
  <c r="BC323" i="4"/>
  <c r="AE326" i="4"/>
  <c r="AM326" i="4" s="1"/>
  <c r="BB121" i="4"/>
  <c r="BB127" i="4"/>
  <c r="BD199" i="4"/>
  <c r="BN246" i="4"/>
  <c r="BC277" i="4"/>
  <c r="BK280" i="4"/>
  <c r="BC11" i="4"/>
  <c r="BB16" i="4"/>
  <c r="AM36" i="4"/>
  <c r="BL68" i="4"/>
  <c r="BK83" i="4"/>
  <c r="BC84" i="4"/>
  <c r="BC99" i="4"/>
  <c r="BL102" i="4"/>
  <c r="BC103" i="4"/>
  <c r="BC168" i="4"/>
  <c r="BD198" i="4"/>
  <c r="BM202" i="4"/>
  <c r="BM223" i="4"/>
  <c r="BC236" i="4"/>
  <c r="BL286" i="4"/>
  <c r="BB289" i="4"/>
  <c r="BK293" i="4"/>
  <c r="BM295" i="4"/>
  <c r="BB417" i="4"/>
  <c r="BD451" i="4"/>
  <c r="BM490" i="4"/>
  <c r="BC43" i="4"/>
  <c r="BD46" i="4"/>
  <c r="BB48" i="4"/>
  <c r="BD51" i="4"/>
  <c r="BD56" i="4"/>
  <c r="BB58" i="4"/>
  <c r="BD61" i="4"/>
  <c r="BB63" i="4"/>
  <c r="BE64" i="4"/>
  <c r="BB68" i="4"/>
  <c r="BN30" i="4"/>
  <c r="BN178" i="4"/>
  <c r="BD212" i="4"/>
  <c r="BB253" i="4"/>
  <c r="BK275" i="4"/>
  <c r="BN384" i="4"/>
  <c r="BC135" i="4"/>
  <c r="BC137" i="4"/>
  <c r="BE139" i="4"/>
  <c r="BL140" i="4"/>
  <c r="BE143" i="4"/>
  <c r="AV179" i="4"/>
  <c r="BD102" i="4"/>
  <c r="BL352" i="4"/>
  <c r="BK396" i="4"/>
  <c r="BM52" i="4"/>
  <c r="AM147" i="4"/>
  <c r="BC155" i="4"/>
  <c r="BE199" i="4"/>
  <c r="BC205" i="4"/>
  <c r="BD224" i="4"/>
  <c r="BL225" i="4"/>
  <c r="BE293" i="4"/>
  <c r="BB406" i="4"/>
  <c r="BM419" i="4"/>
  <c r="BB443" i="4"/>
  <c r="AV24" i="4"/>
  <c r="BL33" i="4"/>
  <c r="BK118" i="4"/>
  <c r="BB206" i="4"/>
  <c r="BM255" i="4"/>
  <c r="BB284" i="4"/>
  <c r="BB288" i="4"/>
  <c r="AM366" i="4"/>
  <c r="BE372" i="4"/>
  <c r="BD379" i="4"/>
  <c r="BD453" i="4"/>
  <c r="BM462" i="4"/>
  <c r="BB472" i="4"/>
  <c r="BE201" i="4"/>
  <c r="BC301" i="4"/>
  <c r="BM355" i="4"/>
  <c r="BN68" i="4"/>
  <c r="BM70" i="4"/>
  <c r="BN118" i="4"/>
  <c r="BK155" i="4"/>
  <c r="BC188" i="4"/>
  <c r="BM302" i="4"/>
  <c r="BM314" i="4"/>
  <c r="BM323" i="4"/>
  <c r="BC325" i="4"/>
  <c r="BE345" i="4"/>
  <c r="BK371" i="4"/>
  <c r="BB373" i="4"/>
  <c r="BN373" i="4"/>
  <c r="BC415" i="4"/>
  <c r="BD469" i="4"/>
  <c r="BB93" i="4"/>
  <c r="BK287" i="4"/>
  <c r="BN290" i="4"/>
  <c r="BK326" i="4"/>
  <c r="BK356" i="4"/>
  <c r="BK389" i="4"/>
  <c r="BL91" i="4"/>
  <c r="BD113" i="4"/>
  <c r="BM114" i="4"/>
  <c r="BK34" i="4"/>
  <c r="BM49" i="4"/>
  <c r="BB61" i="4"/>
  <c r="BM144" i="4"/>
  <c r="BN172" i="4"/>
  <c r="BK201" i="4"/>
  <c r="BL211" i="4"/>
  <c r="BE212" i="4"/>
  <c r="BM213" i="4"/>
  <c r="BN226" i="4"/>
  <c r="BB228" i="4"/>
  <c r="BD261" i="4"/>
  <c r="BM262" i="4"/>
  <c r="BM291" i="4"/>
  <c r="BB294" i="4"/>
  <c r="BN296" i="4"/>
  <c r="BN361" i="4"/>
  <c r="BK368" i="4"/>
  <c r="BB380" i="4"/>
  <c r="BN409" i="4"/>
  <c r="BD413" i="4"/>
  <c r="BL417" i="4"/>
  <c r="BC445" i="4"/>
  <c r="BL454" i="4"/>
  <c r="BB95" i="4"/>
  <c r="BM266" i="4"/>
  <c r="BN97" i="4"/>
  <c r="BL159" i="4"/>
  <c r="BL205" i="4"/>
  <c r="AM214" i="4"/>
  <c r="BC322" i="4"/>
  <c r="BE324" i="4"/>
  <c r="BL396" i="4"/>
  <c r="BL409" i="4"/>
  <c r="BN447" i="4"/>
  <c r="BK31" i="4"/>
  <c r="BN110" i="4"/>
  <c r="BB112" i="4"/>
  <c r="BB117" i="4"/>
  <c r="BE179" i="4"/>
  <c r="BM180" i="4"/>
  <c r="BK221" i="4"/>
  <c r="BK387" i="4"/>
  <c r="BL404" i="4"/>
  <c r="BM417" i="4"/>
  <c r="BB451" i="4"/>
  <c r="AV465" i="4"/>
  <c r="BM479" i="4"/>
  <c r="BN482" i="4"/>
  <c r="BM58" i="4"/>
  <c r="BM35" i="4"/>
  <c r="BL39" i="4"/>
  <c r="BK68" i="4"/>
  <c r="BE78" i="4"/>
  <c r="BL233" i="4"/>
  <c r="BB235" i="4"/>
  <c r="BK236" i="4"/>
  <c r="AM237" i="4"/>
  <c r="BB251" i="4"/>
  <c r="BN251" i="4"/>
  <c r="BB260" i="4"/>
  <c r="BN260" i="4"/>
  <c r="BD264" i="4"/>
  <c r="BL269" i="4"/>
  <c r="BB271" i="4"/>
  <c r="BE478" i="4"/>
  <c r="BB485" i="4"/>
  <c r="BL157" i="4"/>
  <c r="BE160" i="4"/>
  <c r="BL302" i="4"/>
  <c r="BK13" i="4"/>
  <c r="BN57" i="4"/>
  <c r="BC148" i="4"/>
  <c r="AM160" i="4"/>
  <c r="BE185" i="4"/>
  <c r="BE203" i="4"/>
  <c r="BM308" i="4"/>
  <c r="BD321" i="4"/>
  <c r="BB333" i="4"/>
  <c r="BB360" i="4"/>
  <c r="BD371" i="4"/>
  <c r="BL391" i="4"/>
  <c r="BE394" i="4"/>
  <c r="BL413" i="4"/>
  <c r="AT426" i="4"/>
  <c r="BK36" i="4"/>
  <c r="AM62" i="4"/>
  <c r="BL72" i="4"/>
  <c r="BK82" i="4"/>
  <c r="BE85" i="4"/>
  <c r="BC86" i="4"/>
  <c r="BD95" i="4"/>
  <c r="BK98" i="4"/>
  <c r="BL109" i="4"/>
  <c r="BD110" i="4"/>
  <c r="BD118" i="4"/>
  <c r="BK123" i="4"/>
  <c r="BM125" i="4"/>
  <c r="BD141" i="4"/>
  <c r="BE148" i="4"/>
  <c r="BE150" i="4"/>
  <c r="BK166" i="4"/>
  <c r="BL190" i="4"/>
  <c r="BL201" i="4"/>
  <c r="BB210" i="4"/>
  <c r="BE214" i="4"/>
  <c r="BD230" i="4"/>
  <c r="BC244" i="4"/>
  <c r="BE256" i="4"/>
  <c r="BD272" i="4"/>
  <c r="BC282" i="4"/>
  <c r="BM283" i="4"/>
  <c r="BB295" i="4"/>
  <c r="BB309" i="4"/>
  <c r="BL310" i="4"/>
  <c r="BD311" i="4"/>
  <c r="BE313" i="4"/>
  <c r="BN314" i="4"/>
  <c r="BD317" i="4"/>
  <c r="BN320" i="4"/>
  <c r="BB326" i="4"/>
  <c r="BE328" i="4"/>
  <c r="BN337" i="4"/>
  <c r="BM348" i="4"/>
  <c r="BD350" i="4"/>
  <c r="BB351" i="4"/>
  <c r="BC356" i="4"/>
  <c r="BB357" i="4"/>
  <c r="BB370" i="4"/>
  <c r="BD383" i="4"/>
  <c r="AM402" i="4"/>
  <c r="BE450" i="4"/>
  <c r="BE479" i="4"/>
  <c r="BN484" i="4"/>
  <c r="BE31" i="4"/>
  <c r="BC33" i="4"/>
  <c r="BB38" i="4"/>
  <c r="BE39" i="4"/>
  <c r="BC41" i="4"/>
  <c r="BE44" i="4"/>
  <c r="BB53" i="4"/>
  <c r="BE54" i="4"/>
  <c r="BD59" i="4"/>
  <c r="BL427" i="4"/>
  <c r="BM454" i="4"/>
  <c r="BC456" i="4"/>
  <c r="BE458" i="4"/>
  <c r="BB473" i="4"/>
  <c r="BN473" i="4"/>
  <c r="BN478" i="4"/>
  <c r="BD480" i="4"/>
  <c r="BM27" i="4"/>
  <c r="BM59" i="4"/>
  <c r="BL62" i="4"/>
  <c r="BM75" i="4"/>
  <c r="BL85" i="4"/>
  <c r="BB89" i="4"/>
  <c r="BN104" i="4"/>
  <c r="BD127" i="4"/>
  <c r="BK134" i="4"/>
  <c r="BM152" i="4"/>
  <c r="BB163" i="4"/>
  <c r="BB171" i="4"/>
  <c r="BN171" i="4"/>
  <c r="BM190" i="4"/>
  <c r="BB224" i="4"/>
  <c r="BL229" i="4"/>
  <c r="BE230" i="4"/>
  <c r="BK243" i="4"/>
  <c r="BE262" i="4"/>
  <c r="BL281" i="4"/>
  <c r="BE282" i="4"/>
  <c r="BC283" i="4"/>
  <c r="BN291" i="4"/>
  <c r="BC326" i="4"/>
  <c r="BM335" i="4"/>
  <c r="BN368" i="4"/>
  <c r="BK375" i="4"/>
  <c r="BN377" i="4"/>
  <c r="BC388" i="4"/>
  <c r="BE392" i="4"/>
  <c r="BN393" i="4"/>
  <c r="BN400" i="4"/>
  <c r="BN449" i="4"/>
  <c r="BL452" i="4"/>
  <c r="BK466" i="4"/>
  <c r="BL482" i="4"/>
  <c r="BK121" i="4"/>
  <c r="BD165" i="4"/>
  <c r="BE178" i="4"/>
  <c r="BL200" i="4"/>
  <c r="BB269" i="4"/>
  <c r="BB274" i="4"/>
  <c r="BL297" i="4"/>
  <c r="BN324" i="4"/>
  <c r="BL328" i="4"/>
  <c r="BD337" i="4"/>
  <c r="BB341" i="4"/>
  <c r="BK345" i="4"/>
  <c r="AM348" i="4"/>
  <c r="BD348" i="4"/>
  <c r="BM349" i="4"/>
  <c r="BC358" i="4"/>
  <c r="BK364" i="4"/>
  <c r="BM366" i="4"/>
  <c r="BB389" i="4"/>
  <c r="BC391" i="4"/>
  <c r="BB418" i="4"/>
  <c r="BN430" i="4"/>
  <c r="BL435" i="4"/>
  <c r="BB437" i="4"/>
  <c r="BN437" i="4"/>
  <c r="BM443" i="4"/>
  <c r="BK461" i="4"/>
  <c r="BL469" i="4"/>
  <c r="BM474" i="4"/>
  <c r="BE484" i="4"/>
  <c r="BK489" i="4"/>
  <c r="BK10" i="4"/>
  <c r="BB14" i="4"/>
  <c r="BB20" i="4"/>
  <c r="BK37" i="4"/>
  <c r="BE79" i="4"/>
  <c r="BN87" i="4"/>
  <c r="BC89" i="4"/>
  <c r="BL97" i="4"/>
  <c r="BN105" i="4"/>
  <c r="BL110" i="4"/>
  <c r="BM148" i="4"/>
  <c r="BM150" i="4"/>
  <c r="BC152" i="4"/>
  <c r="BB219" i="4"/>
  <c r="BN235" i="4"/>
  <c r="BL241" i="4"/>
  <c r="BL278" i="4"/>
  <c r="BL311" i="4"/>
  <c r="BN34" i="4"/>
  <c r="BD105" i="4"/>
  <c r="BN108" i="4"/>
  <c r="BE115" i="4"/>
  <c r="BK119" i="4"/>
  <c r="BE144" i="4"/>
  <c r="BC150" i="4"/>
  <c r="BD159" i="4"/>
  <c r="BE161" i="4"/>
  <c r="BM167" i="4"/>
  <c r="BB177" i="4"/>
  <c r="BM185" i="4"/>
  <c r="BM187" i="4"/>
  <c r="BC209" i="4"/>
  <c r="BM217" i="4"/>
  <c r="BB233" i="4"/>
  <c r="AV244" i="4"/>
  <c r="BL290" i="4"/>
  <c r="BM297" i="4"/>
  <c r="BM299" i="4"/>
  <c r="BB302" i="4"/>
  <c r="BD304" i="4"/>
  <c r="BL314" i="4"/>
  <c r="BD327" i="4"/>
  <c r="BM331" i="4"/>
  <c r="BN338" i="4"/>
  <c r="BM350" i="4"/>
  <c r="BM353" i="4"/>
  <c r="BD360" i="4"/>
  <c r="BM361" i="4"/>
  <c r="BB378" i="4"/>
  <c r="BM379" i="4"/>
  <c r="BC384" i="4"/>
  <c r="BE425" i="4"/>
  <c r="BD427" i="4"/>
  <c r="BC469" i="4"/>
  <c r="BN35" i="4"/>
  <c r="BB10" i="4"/>
  <c r="BM42" i="4"/>
  <c r="AM55" i="4"/>
  <c r="BL81" i="4"/>
  <c r="BK104" i="4"/>
  <c r="BB154" i="4"/>
  <c r="BC160" i="4"/>
  <c r="BM175" i="4"/>
  <c r="BN230" i="4"/>
  <c r="BN264" i="4"/>
  <c r="BK268" i="4"/>
  <c r="BE274" i="4"/>
  <c r="BN275" i="4"/>
  <c r="BE281" i="4"/>
  <c r="BN297" i="4"/>
  <c r="BD355" i="4"/>
  <c r="BK365" i="4"/>
  <c r="BN392" i="4"/>
  <c r="AM394" i="4"/>
  <c r="BK423" i="4"/>
  <c r="AV426" i="4"/>
  <c r="BL451" i="4"/>
  <c r="BN472" i="4"/>
  <c r="BK20" i="4"/>
  <c r="BL63" i="4"/>
  <c r="BL296" i="4"/>
  <c r="BB9" i="4"/>
  <c r="BM14" i="4"/>
  <c r="BD18" i="4"/>
  <c r="BM19" i="4"/>
  <c r="BC53" i="4"/>
  <c r="BN62" i="4"/>
  <c r="BM71" i="4"/>
  <c r="BK106" i="4"/>
  <c r="BE107" i="4"/>
  <c r="BC108" i="4"/>
  <c r="BL135" i="4"/>
  <c r="BE140" i="4"/>
  <c r="BB141" i="4"/>
  <c r="BN237" i="4"/>
  <c r="BM62" i="4"/>
  <c r="BL160" i="4"/>
  <c r="BN245" i="4"/>
  <c r="BK7" i="4"/>
  <c r="BK14" i="4"/>
  <c r="AU59" i="4"/>
  <c r="BJ59" i="4"/>
  <c r="BN59" i="4" s="1"/>
  <c r="BK100" i="4"/>
  <c r="BE105" i="4"/>
  <c r="BN124" i="4"/>
  <c r="BM127" i="4"/>
  <c r="BN188" i="4"/>
  <c r="BM220" i="4"/>
  <c r="BM222" i="4"/>
  <c r="BB423" i="4"/>
  <c r="AS368" i="4"/>
  <c r="AE368" i="4"/>
  <c r="AM368" i="4" s="1"/>
  <c r="BK11" i="4"/>
  <c r="BB12" i="4"/>
  <c r="BM54" i="4"/>
  <c r="BK92" i="4"/>
  <c r="BM96" i="4"/>
  <c r="BD97" i="4"/>
  <c r="BN102" i="4"/>
  <c r="BE153" i="4"/>
  <c r="BD170" i="4"/>
  <c r="BD258" i="4"/>
  <c r="BE258" i="4"/>
  <c r="BB328" i="4"/>
  <c r="AE335" i="4"/>
  <c r="AM335" i="4" s="1"/>
  <c r="BL336" i="4"/>
  <c r="BD340" i="4"/>
  <c r="BE36" i="4"/>
  <c r="BD36" i="4"/>
  <c r="BC66" i="4"/>
  <c r="BD66" i="4"/>
  <c r="BK8" i="4"/>
  <c r="BM55" i="4"/>
  <c r="BN82" i="4"/>
  <c r="BB84" i="4"/>
  <c r="BD86" i="4"/>
  <c r="BN115" i="4"/>
  <c r="BL147" i="4"/>
  <c r="BD151" i="4"/>
  <c r="BL152" i="4"/>
  <c r="BC253" i="4"/>
  <c r="BL254" i="4"/>
  <c r="BE327" i="4"/>
  <c r="BB176" i="4"/>
  <c r="BE69" i="4"/>
  <c r="BD69" i="4"/>
  <c r="BE24" i="4"/>
  <c r="BC26" i="4"/>
  <c r="BN51" i="4"/>
  <c r="BD64" i="4"/>
  <c r="BL250" i="4"/>
  <c r="BE133" i="4"/>
  <c r="BC144" i="4"/>
  <c r="BC149" i="4"/>
  <c r="BM158" i="4"/>
  <c r="BD163" i="4"/>
  <c r="AM167" i="4"/>
  <c r="BC174" i="4"/>
  <c r="BC176" i="4"/>
  <c r="BK181" i="4"/>
  <c r="BD182" i="4"/>
  <c r="BK193" i="4"/>
  <c r="BM199" i="4"/>
  <c r="BC245" i="4"/>
  <c r="BK246" i="4"/>
  <c r="AM247" i="4"/>
  <c r="BD247" i="4"/>
  <c r="BD253" i="4"/>
  <c r="BM277" i="4"/>
  <c r="BC293" i="4"/>
  <c r="BD295" i="4"/>
  <c r="BC333" i="4"/>
  <c r="BK367" i="4"/>
  <c r="BC368" i="4"/>
  <c r="BE395" i="4"/>
  <c r="BK419" i="4"/>
  <c r="BK443" i="4"/>
  <c r="BE26" i="4"/>
  <c r="BK28" i="4"/>
  <c r="BN42" i="4"/>
  <c r="BL44" i="4"/>
  <c r="BK45" i="4"/>
  <c r="BM69" i="4"/>
  <c r="BN78" i="4"/>
  <c r="BK79" i="4"/>
  <c r="BB92" i="4"/>
  <c r="BB100" i="4"/>
  <c r="BK105" i="4"/>
  <c r="BB106" i="4"/>
  <c r="BE108" i="4"/>
  <c r="BB110" i="4"/>
  <c r="BL114" i="4"/>
  <c r="BD115" i="4"/>
  <c r="BM116" i="4"/>
  <c r="BL118" i="4"/>
  <c r="BN120" i="4"/>
  <c r="BC127" i="4"/>
  <c r="BL128" i="4"/>
  <c r="BN130" i="4"/>
  <c r="BC132" i="4"/>
  <c r="BE136" i="4"/>
  <c r="BK138" i="4"/>
  <c r="BB143" i="4"/>
  <c r="BM143" i="4"/>
  <c r="BE146" i="4"/>
  <c r="BN152" i="4"/>
  <c r="BK153" i="4"/>
  <c r="BL164" i="4"/>
  <c r="BC169" i="4"/>
  <c r="BM177" i="4"/>
  <c r="BK179" i="4"/>
  <c r="BE182" i="4"/>
  <c r="BK186" i="4"/>
  <c r="BN191" i="4"/>
  <c r="BL213" i="4"/>
  <c r="BN215" i="4"/>
  <c r="BN217" i="4"/>
  <c r="BC220" i="4"/>
  <c r="BC222" i="4"/>
  <c r="BM243" i="4"/>
  <c r="AM245" i="4"/>
  <c r="BD245" i="4"/>
  <c r="BB254" i="4"/>
  <c r="BB270" i="4"/>
  <c r="BD287" i="4"/>
  <c r="BD325" i="4"/>
  <c r="BL383" i="4"/>
  <c r="BM394" i="4"/>
  <c r="BK441" i="4"/>
  <c r="AM442" i="4"/>
  <c r="BD161" i="4"/>
  <c r="BD195" i="4"/>
  <c r="BC195" i="4"/>
  <c r="BL28" i="4"/>
  <c r="BK46" i="4"/>
  <c r="BM60" i="4"/>
  <c r="BK67" i="4"/>
  <c r="BE82" i="4"/>
  <c r="BK93" i="4"/>
  <c r="BN94" i="4"/>
  <c r="BL101" i="4"/>
  <c r="BC104" i="4"/>
  <c r="BL105" i="4"/>
  <c r="BM107" i="4"/>
  <c r="BN109" i="4"/>
  <c r="BK117" i="4"/>
  <c r="BC123" i="4"/>
  <c r="BD143" i="4"/>
  <c r="BC145" i="4"/>
  <c r="BL155" i="4"/>
  <c r="BM157" i="4"/>
  <c r="BB162" i="4"/>
  <c r="BN166" i="4"/>
  <c r="BK172" i="4"/>
  <c r="BE180" i="4"/>
  <c r="BC183" i="4"/>
  <c r="BD187" i="4"/>
  <c r="BC208" i="4"/>
  <c r="BL209" i="4"/>
  <c r="BB213" i="4"/>
  <c r="BN213" i="4"/>
  <c r="BE220" i="4"/>
  <c r="BD225" i="4"/>
  <c r="BE229" i="4"/>
  <c r="BB230" i="4"/>
  <c r="BB241" i="4"/>
  <c r="BC243" i="4"/>
  <c r="BL244" i="4"/>
  <c r="BK271" i="4"/>
  <c r="BC275" i="4"/>
  <c r="BM448" i="4"/>
  <c r="BL448" i="4"/>
  <c r="BB13" i="4"/>
  <c r="BN15" i="4"/>
  <c r="BD17" i="4"/>
  <c r="BL35" i="4"/>
  <c r="BL49" i="4"/>
  <c r="BL65" i="4"/>
  <c r="AM67" i="4"/>
  <c r="BE76" i="4"/>
  <c r="BN83" i="4"/>
  <c r="BD87" i="4"/>
  <c r="BD100" i="4"/>
  <c r="BN101" i="4"/>
  <c r="BD106" i="4"/>
  <c r="BL108" i="4"/>
  <c r="BC109" i="4"/>
  <c r="BC114" i="4"/>
  <c r="BB133" i="4"/>
  <c r="BB140" i="4"/>
  <c r="BB142" i="4"/>
  <c r="BK144" i="4"/>
  <c r="BE147" i="4"/>
  <c r="BE158" i="4"/>
  <c r="AM162" i="4"/>
  <c r="AE166" i="4"/>
  <c r="AM166" i="4" s="1"/>
  <c r="BM168" i="4"/>
  <c r="BN175" i="4"/>
  <c r="BK176" i="4"/>
  <c r="BC181" i="4"/>
  <c r="BM184" i="4"/>
  <c r="BN186" i="4"/>
  <c r="BK188" i="4"/>
  <c r="BE195" i="4"/>
  <c r="BN204" i="4"/>
  <c r="BN211" i="4"/>
  <c r="AM215" i="4"/>
  <c r="BL216" i="4"/>
  <c r="BB218" i="4"/>
  <c r="BD223" i="4"/>
  <c r="BM226" i="4"/>
  <c r="BK232" i="4"/>
  <c r="BB263" i="4"/>
  <c r="BE264" i="4"/>
  <c r="BD285" i="4"/>
  <c r="BC308" i="4"/>
  <c r="BM311" i="4"/>
  <c r="BN313" i="4"/>
  <c r="BB316" i="4"/>
  <c r="BK358" i="4"/>
  <c r="BD359" i="4"/>
  <c r="BM376" i="4"/>
  <c r="BN402" i="4"/>
  <c r="BN414" i="4"/>
  <c r="BN438" i="4"/>
  <c r="BN469" i="4"/>
  <c r="BN18" i="4"/>
  <c r="BK40" i="4"/>
  <c r="BL57" i="4"/>
  <c r="BM61" i="4"/>
  <c r="BM68" i="4"/>
  <c r="BE106" i="4"/>
  <c r="BN111" i="4"/>
  <c r="BB113" i="4"/>
  <c r="BK120" i="4"/>
  <c r="BM124" i="4"/>
  <c r="BL127" i="4"/>
  <c r="BB129" i="4"/>
  <c r="BK132" i="4"/>
  <c r="BM136" i="4"/>
  <c r="BC138" i="4"/>
  <c r="BC140" i="4"/>
  <c r="BE145" i="4"/>
  <c r="BN155" i="4"/>
  <c r="BD162" i="4"/>
  <c r="BB170" i="4"/>
  <c r="BN170" i="4"/>
  <c r="BK173" i="4"/>
  <c r="BL174" i="4"/>
  <c r="BL175" i="4"/>
  <c r="BE177" i="4"/>
  <c r="BL180" i="4"/>
  <c r="BB182" i="4"/>
  <c r="BM182" i="4"/>
  <c r="BE183" i="4"/>
  <c r="AM186" i="4"/>
  <c r="BK229" i="4"/>
  <c r="BC231" i="4"/>
  <c r="BM232" i="4"/>
  <c r="BE233" i="4"/>
  <c r="BE238" i="4"/>
  <c r="BC258" i="4"/>
  <c r="BN258" i="4"/>
  <c r="BL300" i="4"/>
  <c r="BC302" i="4"/>
  <c r="BL303" i="4"/>
  <c r="BD308" i="4"/>
  <c r="BD351" i="4"/>
  <c r="BM352" i="4"/>
  <c r="BB354" i="4"/>
  <c r="BL374" i="4"/>
  <c r="BN404" i="4"/>
  <c r="BB464" i="4"/>
  <c r="BK482" i="4"/>
  <c r="BE356" i="4"/>
  <c r="BC361" i="4"/>
  <c r="BM374" i="4"/>
  <c r="BD378" i="4"/>
  <c r="BD384" i="4"/>
  <c r="AM389" i="4"/>
  <c r="BN394" i="4"/>
  <c r="BB396" i="4"/>
  <c r="BB398" i="4"/>
  <c r="BK405" i="4"/>
  <c r="BB407" i="4"/>
  <c r="BM421" i="4"/>
  <c r="AM431" i="4"/>
  <c r="BE433" i="4"/>
  <c r="BE447" i="4"/>
  <c r="BB459" i="4"/>
  <c r="BL472" i="4"/>
  <c r="BM486" i="4"/>
  <c r="BL257" i="4"/>
  <c r="BB259" i="4"/>
  <c r="BM259" i="4"/>
  <c r="BE263" i="4"/>
  <c r="AM265" i="4"/>
  <c r="BD265" i="4"/>
  <c r="BE267" i="4"/>
  <c r="BD270" i="4"/>
  <c r="BC273" i="4"/>
  <c r="BL276" i="4"/>
  <c r="BM278" i="4"/>
  <c r="BE280" i="4"/>
  <c r="BE291" i="4"/>
  <c r="BC296" i="4"/>
  <c r="BB307" i="4"/>
  <c r="BK312" i="4"/>
  <c r="BL317" i="4"/>
  <c r="BM319" i="4"/>
  <c r="BJ321" i="4"/>
  <c r="BN321" i="4" s="1"/>
  <c r="BJ326" i="4"/>
  <c r="BN326" i="4" s="1"/>
  <c r="BC331" i="4"/>
  <c r="BK332" i="4"/>
  <c r="BB336" i="4"/>
  <c r="BL339" i="4"/>
  <c r="BK340" i="4"/>
  <c r="BE348" i="4"/>
  <c r="BB349" i="4"/>
  <c r="BL365" i="4"/>
  <c r="BD366" i="4"/>
  <c r="BK388" i="4"/>
  <c r="BK399" i="4"/>
  <c r="BC414" i="4"/>
  <c r="BD429" i="4"/>
  <c r="BL439" i="4"/>
  <c r="BE442" i="4"/>
  <c r="BC448" i="4"/>
  <c r="BL468" i="4"/>
  <c r="BD471" i="4"/>
  <c r="BC476" i="4"/>
  <c r="BD481" i="4"/>
  <c r="BM482" i="4"/>
  <c r="BN483" i="4"/>
  <c r="BN486" i="4"/>
  <c r="BE361" i="4"/>
  <c r="BB369" i="4"/>
  <c r="BN369" i="4"/>
  <c r="BC374" i="4"/>
  <c r="BL375" i="4"/>
  <c r="BL381" i="4"/>
  <c r="BB390" i="4"/>
  <c r="BL397" i="4"/>
  <c r="BK401" i="4"/>
  <c r="BL406" i="4"/>
  <c r="AM414" i="4"/>
  <c r="BN417" i="4"/>
  <c r="BB419" i="4"/>
  <c r="BN419" i="4"/>
  <c r="BL422" i="4"/>
  <c r="AJ426" i="4"/>
  <c r="AK426" i="4" s="1"/>
  <c r="AT434" i="4"/>
  <c r="AM448" i="4"/>
  <c r="BB491" i="4"/>
  <c r="BM192" i="4"/>
  <c r="BK196" i="4"/>
  <c r="BN197" i="4"/>
  <c r="BM203" i="4"/>
  <c r="BB207" i="4"/>
  <c r="BN207" i="4"/>
  <c r="BK210" i="4"/>
  <c r="BD222" i="4"/>
  <c r="BK251" i="4"/>
  <c r="BN252" i="4"/>
  <c r="BB266" i="4"/>
  <c r="BC286" i="4"/>
  <c r="BE289" i="4"/>
  <c r="BD296" i="4"/>
  <c r="BN298" i="4"/>
  <c r="BM301" i="4"/>
  <c r="BC303" i="4"/>
  <c r="BE316" i="4"/>
  <c r="BD331" i="4"/>
  <c r="BK335" i="4"/>
  <c r="BD338" i="4"/>
  <c r="BB339" i="4"/>
  <c r="BL340" i="4"/>
  <c r="BB345" i="4"/>
  <c r="BE346" i="4"/>
  <c r="BK348" i="4"/>
  <c r="BB353" i="4"/>
  <c r="BN360" i="4"/>
  <c r="BC362" i="4"/>
  <c r="BN365" i="4"/>
  <c r="BK370" i="4"/>
  <c r="BM375" i="4"/>
  <c r="BC377" i="4"/>
  <c r="BC380" i="4"/>
  <c r="BL382" i="4"/>
  <c r="BM388" i="4"/>
  <c r="BC392" i="4"/>
  <c r="AM410" i="4"/>
  <c r="AE419" i="4"/>
  <c r="AM419" i="4" s="1"/>
  <c r="BE427" i="4"/>
  <c r="AE430" i="4"/>
  <c r="AE426" i="4" s="1"/>
  <c r="BK446" i="4"/>
  <c r="BM451" i="4"/>
  <c r="BN453" i="4"/>
  <c r="BE457" i="4"/>
  <c r="BL461" i="4"/>
  <c r="BD462" i="4"/>
  <c r="BE469" i="4"/>
  <c r="BC472" i="4"/>
  <c r="BD474" i="4"/>
  <c r="BN479" i="4"/>
  <c r="BK481" i="4"/>
  <c r="BL485" i="4"/>
  <c r="BD486" i="4"/>
  <c r="BL487" i="4"/>
  <c r="BC492" i="4"/>
  <c r="BK202" i="4"/>
  <c r="BN203" i="4"/>
  <c r="BK208" i="4"/>
  <c r="BM214" i="4"/>
  <c r="BN221" i="4"/>
  <c r="BC229" i="4"/>
  <c r="BE231" i="4"/>
  <c r="BD234" i="4"/>
  <c r="AM239" i="4"/>
  <c r="AE244" i="4"/>
  <c r="AM244" i="4" s="1"/>
  <c r="BJ244" i="4"/>
  <c r="BN244" i="4" s="1"/>
  <c r="BD248" i="4"/>
  <c r="BL249" i="4"/>
  <c r="BC252" i="4"/>
  <c r="BD254" i="4"/>
  <c r="BK263" i="4"/>
  <c r="BL267" i="4"/>
  <c r="BC279" i="4"/>
  <c r="AE284" i="4"/>
  <c r="AM284" i="4" s="1"/>
  <c r="BJ284" i="4"/>
  <c r="BN284" i="4" s="1"/>
  <c r="AM286" i="4"/>
  <c r="BB287" i="4"/>
  <c r="BM287" i="4"/>
  <c r="BK299" i="4"/>
  <c r="BN301" i="4"/>
  <c r="BN312" i="4"/>
  <c r="BM320" i="4"/>
  <c r="BM325" i="4"/>
  <c r="BE331" i="4"/>
  <c r="BK354" i="4"/>
  <c r="BD358" i="4"/>
  <c r="BB359" i="4"/>
  <c r="BC360" i="4"/>
  <c r="BD362" i="4"/>
  <c r="BD365" i="4"/>
  <c r="BL370" i="4"/>
  <c r="BD377" i="4"/>
  <c r="BE383" i="4"/>
  <c r="BN386" i="4"/>
  <c r="BM395" i="4"/>
  <c r="BB399" i="4"/>
  <c r="BN399" i="4"/>
  <c r="BE400" i="4"/>
  <c r="BD441" i="4"/>
  <c r="BK448" i="4"/>
  <c r="BC468" i="4"/>
  <c r="BM485" i="4"/>
  <c r="BB487" i="4"/>
  <c r="BN192" i="4"/>
  <c r="BL196" i="4"/>
  <c r="BL198" i="4"/>
  <c r="BL208" i="4"/>
  <c r="BD227" i="4"/>
  <c r="BD229" i="4"/>
  <c r="BE232" i="4"/>
  <c r="BD246" i="4"/>
  <c r="BM258" i="4"/>
  <c r="AM274" i="4"/>
  <c r="BK281" i="4"/>
  <c r="BE292" i="4"/>
  <c r="BK296" i="4"/>
  <c r="BB308" i="4"/>
  <c r="AM312" i="4"/>
  <c r="BM313" i="4"/>
  <c r="BE367" i="4"/>
  <c r="BB393" i="4"/>
  <c r="BE417" i="4"/>
  <c r="BK421" i="4"/>
  <c r="BB435" i="4"/>
  <c r="AM437" i="4"/>
  <c r="BE443" i="4"/>
  <c r="BK459" i="4"/>
  <c r="AM460" i="4"/>
  <c r="BD460" i="4"/>
  <c r="BM461" i="4"/>
  <c r="AM470" i="4"/>
  <c r="AM475" i="4"/>
  <c r="BK476" i="4"/>
  <c r="W8" i="4"/>
  <c r="AE19" i="4"/>
  <c r="AM19" i="4" s="1"/>
  <c r="BJ60" i="4"/>
  <c r="BN60" i="4" s="1"/>
  <c r="AU60" i="4"/>
  <c r="BM10" i="4"/>
  <c r="BD11" i="4"/>
  <c r="AU17" i="4"/>
  <c r="BM56" i="4"/>
  <c r="AS65" i="4"/>
  <c r="BM67" i="4"/>
  <c r="BE23" i="4"/>
  <c r="BN46" i="4"/>
  <c r="BK54" i="4"/>
  <c r="BL7" i="4"/>
  <c r="BC9" i="4"/>
  <c r="BN9" i="4"/>
  <c r="BE19" i="4"/>
  <c r="BL21" i="4"/>
  <c r="BK26" i="4"/>
  <c r="AU29" i="4"/>
  <c r="BM30" i="4"/>
  <c r="BL32" i="4"/>
  <c r="AU33" i="4"/>
  <c r="BK33" i="4"/>
  <c r="BM34" i="4"/>
  <c r="BL38" i="4"/>
  <c r="AU39" i="4"/>
  <c r="BK41" i="4"/>
  <c r="BM45" i="4"/>
  <c r="BL45" i="4"/>
  <c r="BL48" i="4"/>
  <c r="BL50" i="4"/>
  <c r="BL60" i="4"/>
  <c r="BN61" i="4"/>
  <c r="BK63" i="4"/>
  <c r="BK86" i="4"/>
  <c r="BK87" i="4"/>
  <c r="BK89" i="4"/>
  <c r="AM90" i="4"/>
  <c r="BE93" i="4"/>
  <c r="BE113" i="4"/>
  <c r="BL61" i="4"/>
  <c r="AV119" i="4"/>
  <c r="AU119" i="4"/>
  <c r="AU125" i="4"/>
  <c r="BJ22" i="4"/>
  <c r="BN22" i="4" s="1"/>
  <c r="AU22" i="4"/>
  <c r="BE10" i="4"/>
  <c r="BK15" i="4"/>
  <c r="BD22" i="4"/>
  <c r="BB27" i="4"/>
  <c r="BN38" i="4"/>
  <c r="AV44" i="4"/>
  <c r="AU44" i="4"/>
  <c r="BN45" i="4"/>
  <c r="BK55" i="4"/>
  <c r="AU66" i="4"/>
  <c r="BM72" i="4"/>
  <c r="BI73" i="4"/>
  <c r="BN73" i="4" s="1"/>
  <c r="AU73" i="4"/>
  <c r="AT73" i="4"/>
  <c r="BM87" i="4"/>
  <c r="AE105" i="4"/>
  <c r="AM105" i="4" s="1"/>
  <c r="AS105" i="4"/>
  <c r="BD109" i="4"/>
  <c r="BD123" i="4"/>
  <c r="AE134" i="4"/>
  <c r="AM134" i="4" s="1"/>
  <c r="AU134" i="4"/>
  <c r="BJ21" i="4"/>
  <c r="BN21" i="4" s="1"/>
  <c r="AU21" i="4"/>
  <c r="BL11" i="4"/>
  <c r="AE21" i="4"/>
  <c r="AE25" i="4"/>
  <c r="BL26" i="4"/>
  <c r="BN27" i="4"/>
  <c r="BM28" i="4"/>
  <c r="BM32" i="4"/>
  <c r="BK39" i="4"/>
  <c r="BL41" i="4"/>
  <c r="BL8" i="4"/>
  <c r="BB11" i="4"/>
  <c r="BL13" i="4"/>
  <c r="BM17" i="4"/>
  <c r="BC18" i="4"/>
  <c r="AU24" i="4"/>
  <c r="BM24" i="4"/>
  <c r="BE25" i="4"/>
  <c r="BC27" i="4"/>
  <c r="BC28" i="4"/>
  <c r="BN32" i="4"/>
  <c r="BM33" i="4"/>
  <c r="BM39" i="4"/>
  <c r="BK70" i="4"/>
  <c r="BK71" i="4"/>
  <c r="BB72" i="4"/>
  <c r="BN72" i="4"/>
  <c r="BN80" i="4"/>
  <c r="BM81" i="4"/>
  <c r="BL82" i="4"/>
  <c r="BK84" i="4"/>
  <c r="AU107" i="4"/>
  <c r="BE109" i="4"/>
  <c r="AS117" i="4"/>
  <c r="AE117" i="4"/>
  <c r="AM117" i="4" s="1"/>
  <c r="AM121" i="4"/>
  <c r="AV151" i="4"/>
  <c r="AU151" i="4"/>
  <c r="BJ19" i="4"/>
  <c r="BN19" i="4" s="1"/>
  <c r="AU19" i="4"/>
  <c r="BJ28" i="4"/>
  <c r="BN28" i="4" s="1"/>
  <c r="AU28" i="4"/>
  <c r="BL56" i="4"/>
  <c r="BE59" i="4"/>
  <c r="AS59" i="4"/>
  <c r="BL69" i="4"/>
  <c r="AV89" i="4"/>
  <c r="AU89" i="4"/>
  <c r="BJ89" i="4"/>
  <c r="BN89" i="4" s="1"/>
  <c r="AE99" i="4"/>
  <c r="AM99" i="4" s="1"/>
  <c r="AS99" i="4"/>
  <c r="AV129" i="4"/>
  <c r="AU129" i="4"/>
  <c r="AV20" i="4"/>
  <c r="AU20" i="4"/>
  <c r="AE98" i="4"/>
  <c r="AM98" i="4" s="1"/>
  <c r="AS98" i="4"/>
  <c r="BC105" i="4"/>
  <c r="BM118" i="4"/>
  <c r="BK9" i="4"/>
  <c r="AU14" i="4"/>
  <c r="BM16" i="4"/>
  <c r="AM18" i="4"/>
  <c r="BL22" i="4"/>
  <c r="BD23" i="4"/>
  <c r="BK25" i="4"/>
  <c r="BE28" i="4"/>
  <c r="AM57" i="4"/>
  <c r="AE95" i="4"/>
  <c r="AM95" i="4" s="1"/>
  <c r="AS95" i="4"/>
  <c r="BK103" i="4"/>
  <c r="BD104" i="4"/>
  <c r="BL119" i="4"/>
  <c r="AU126" i="4"/>
  <c r="BJ126" i="4"/>
  <c r="BN126" i="4" s="1"/>
  <c r="AE126" i="4"/>
  <c r="AM126" i="4" s="1"/>
  <c r="AV126" i="4"/>
  <c r="BL16" i="4"/>
  <c r="AE60" i="4"/>
  <c r="AM60" i="4" s="1"/>
  <c r="BK64" i="4"/>
  <c r="BN37" i="4"/>
  <c r="BK38" i="4"/>
  <c r="AL73" i="4"/>
  <c r="AN73" i="4" s="1"/>
  <c r="AU91" i="4"/>
  <c r="AT91" i="4"/>
  <c r="BI91" i="4"/>
  <c r="BM91" i="4" s="1"/>
  <c r="AV91" i="4"/>
  <c r="BD94" i="4"/>
  <c r="BE97" i="4"/>
  <c r="AV128" i="4"/>
  <c r="AU128" i="4"/>
  <c r="BL88" i="4"/>
  <c r="BK96" i="4"/>
  <c r="AE101" i="4"/>
  <c r="AM101" i="4" s="1"/>
  <c r="AS101" i="4"/>
  <c r="BC101" i="4"/>
  <c r="BC102" i="4"/>
  <c r="BK107" i="4"/>
  <c r="BK108" i="4"/>
  <c r="BK111" i="4"/>
  <c r="BC121" i="4"/>
  <c r="BN121" i="4"/>
  <c r="BB122" i="4"/>
  <c r="BE124" i="4"/>
  <c r="BK126" i="4"/>
  <c r="BB128" i="4"/>
  <c r="BM129" i="4"/>
  <c r="BB131" i="4"/>
  <c r="BN133" i="4"/>
  <c r="BN137" i="4"/>
  <c r="BL141" i="4"/>
  <c r="BM142" i="4"/>
  <c r="BL143" i="4"/>
  <c r="BL145" i="4"/>
  <c r="BB146" i="4"/>
  <c r="BB147" i="4"/>
  <c r="BD150" i="4"/>
  <c r="BE151" i="4"/>
  <c r="BE152" i="4"/>
  <c r="BD153" i="4"/>
  <c r="BE155" i="4"/>
  <c r="BD157" i="4"/>
  <c r="BC159" i="4"/>
  <c r="BN160" i="4"/>
  <c r="BK162" i="4"/>
  <c r="BK165" i="4"/>
  <c r="BL166" i="4"/>
  <c r="BE172" i="4"/>
  <c r="AU182" i="4"/>
  <c r="AE182" i="4"/>
  <c r="AM182" i="4" s="1"/>
  <c r="AE195" i="4"/>
  <c r="AM195" i="4" s="1"/>
  <c r="AS195" i="4"/>
  <c r="BN195" i="4"/>
  <c r="BM195" i="4"/>
  <c r="BN223" i="4"/>
  <c r="AM273" i="4"/>
  <c r="BC317" i="4"/>
  <c r="BB317" i="4"/>
  <c r="BD214" i="4"/>
  <c r="BC214" i="4"/>
  <c r="BK23" i="4"/>
  <c r="BM25" i="4"/>
  <c r="BK27" i="4"/>
  <c r="BL30" i="4"/>
  <c r="BM37" i="4"/>
  <c r="BN41" i="4"/>
  <c r="BK44" i="4"/>
  <c r="AM50" i="4"/>
  <c r="BL58" i="4"/>
  <c r="BK59" i="4"/>
  <c r="BM63" i="4"/>
  <c r="BN69" i="4"/>
  <c r="BC73" i="4"/>
  <c r="BE75" i="4"/>
  <c r="BD77" i="4"/>
  <c r="BB79" i="4"/>
  <c r="BC80" i="4"/>
  <c r="BD81" i="4"/>
  <c r="BC82" i="4"/>
  <c r="BB85" i="4"/>
  <c r="BN85" i="4"/>
  <c r="BN86" i="4"/>
  <c r="BC87" i="4"/>
  <c r="BD90" i="4"/>
  <c r="BM92" i="4"/>
  <c r="BM93" i="4"/>
  <c r="BL96" i="4"/>
  <c r="BN103" i="4"/>
  <c r="BB105" i="4"/>
  <c r="BM105" i="4"/>
  <c r="BC110" i="4"/>
  <c r="BM110" i="4"/>
  <c r="BE118" i="4"/>
  <c r="BC129" i="4"/>
  <c r="BD132" i="4"/>
  <c r="BK135" i="4"/>
  <c r="BD137" i="4"/>
  <c r="BC141" i="4"/>
  <c r="BD147" i="4"/>
  <c r="BK151" i="4"/>
  <c r="BJ163" i="4"/>
  <c r="BN163" i="4" s="1"/>
  <c r="BM173" i="4"/>
  <c r="BK174" i="4"/>
  <c r="BK175" i="4"/>
  <c r="BL179" i="4"/>
  <c r="BC187" i="4"/>
  <c r="AE188" i="4"/>
  <c r="AS188" i="4"/>
  <c r="BN189" i="4"/>
  <c r="BN190" i="4"/>
  <c r="AE202" i="4"/>
  <c r="AM202" i="4" s="1"/>
  <c r="AS202" i="4"/>
  <c r="BB202" i="4"/>
  <c r="AM205" i="4"/>
  <c r="BB226" i="4"/>
  <c r="AV145" i="4"/>
  <c r="AU145" i="4"/>
  <c r="AM185" i="4"/>
  <c r="BD186" i="4"/>
  <c r="AE204" i="4"/>
  <c r="AM204" i="4" s="1"/>
  <c r="AS204" i="4"/>
  <c r="AE206" i="4"/>
  <c r="AM206" i="4" s="1"/>
  <c r="BB211" i="4"/>
  <c r="AM212" i="4"/>
  <c r="AE235" i="4"/>
  <c r="AM235" i="4" s="1"/>
  <c r="AS235" i="4"/>
  <c r="BE259" i="4"/>
  <c r="BK265" i="4"/>
  <c r="BE70" i="4"/>
  <c r="BK74" i="4"/>
  <c r="BC83" i="4"/>
  <c r="AM93" i="4"/>
  <c r="AV104" i="4"/>
  <c r="AU104" i="4"/>
  <c r="BB104" i="4"/>
  <c r="BN106" i="4"/>
  <c r="BB109" i="4"/>
  <c r="BM109" i="4"/>
  <c r="BD111" i="4"/>
  <c r="AU114" i="4"/>
  <c r="BD119" i="4"/>
  <c r="BL123" i="4"/>
  <c r="BB124" i="4"/>
  <c r="AM137" i="4"/>
  <c r="BK140" i="4"/>
  <c r="BE142" i="4"/>
  <c r="BB144" i="4"/>
  <c r="BN144" i="4"/>
  <c r="BK159" i="4"/>
  <c r="BK160" i="4"/>
  <c r="BC162" i="4"/>
  <c r="BN173" i="4"/>
  <c r="BM174" i="4"/>
  <c r="BD177" i="4"/>
  <c r="BL182" i="4"/>
  <c r="BN183" i="4"/>
  <c r="BD185" i="4"/>
  <c r="AV157" i="4"/>
  <c r="AU157" i="4"/>
  <c r="BB158" i="4"/>
  <c r="BE169" i="4"/>
  <c r="BD184" i="4"/>
  <c r="AV201" i="4"/>
  <c r="AU201" i="4"/>
  <c r="AU219" i="4"/>
  <c r="AT219" i="4"/>
  <c r="BI219" i="4"/>
  <c r="BN219" i="4" s="1"/>
  <c r="AV219" i="4"/>
  <c r="AV231" i="4"/>
  <c r="AU231" i="4"/>
  <c r="BJ231" i="4"/>
  <c r="BN231" i="4" s="1"/>
  <c r="AE231" i="4"/>
  <c r="AM231" i="4" s="1"/>
  <c r="AV176" i="4"/>
  <c r="AU176" i="4"/>
  <c r="AE176" i="4"/>
  <c r="AM176" i="4" s="1"/>
  <c r="AM210" i="4"/>
  <c r="AV280" i="4"/>
  <c r="AU280" i="4"/>
  <c r="BL129" i="4"/>
  <c r="BE135" i="4"/>
  <c r="BJ148" i="4"/>
  <c r="BN148" i="4" s="1"/>
  <c r="AU148" i="4"/>
  <c r="BD149" i="4"/>
  <c r="BN150" i="4"/>
  <c r="BD152" i="4"/>
  <c r="AV153" i="4"/>
  <c r="AU153" i="4"/>
  <c r="BC153" i="4"/>
  <c r="BD155" i="4"/>
  <c r="BC157" i="4"/>
  <c r="BB159" i="4"/>
  <c r="BN159" i="4"/>
  <c r="BK161" i="4"/>
  <c r="BK163" i="4"/>
  <c r="BK167" i="4"/>
  <c r="BL181" i="4"/>
  <c r="AM240" i="4"/>
  <c r="AU341" i="4"/>
  <c r="AV370" i="4"/>
  <c r="AU370" i="4"/>
  <c r="AV401" i="4"/>
  <c r="AU401" i="4"/>
  <c r="BM138" i="4"/>
  <c r="BN140" i="4"/>
  <c r="BK141" i="4"/>
  <c r="BK143" i="4"/>
  <c r="BK146" i="4"/>
  <c r="BM149" i="4"/>
  <c r="BK150" i="4"/>
  <c r="BL151" i="4"/>
  <c r="BL153" i="4"/>
  <c r="BC154" i="4"/>
  <c r="BN154" i="4"/>
  <c r="BK157" i="4"/>
  <c r="BD160" i="4"/>
  <c r="BB161" i="4"/>
  <c r="BL162" i="4"/>
  <c r="BB164" i="4"/>
  <c r="BL165" i="4"/>
  <c r="BB168" i="4"/>
  <c r="BL168" i="4"/>
  <c r="BE170" i="4"/>
  <c r="BE171" i="4"/>
  <c r="BC172" i="4"/>
  <c r="BB178" i="4"/>
  <c r="AU179" i="4"/>
  <c r="BB179" i="4"/>
  <c r="BB181" i="4"/>
  <c r="BN181" i="4"/>
  <c r="BE184" i="4"/>
  <c r="BM188" i="4"/>
  <c r="BD190" i="4"/>
  <c r="BC193" i="4"/>
  <c r="BB198" i="4"/>
  <c r="BC199" i="4"/>
  <c r="AE200" i="4"/>
  <c r="AM200" i="4" s="1"/>
  <c r="AS200" i="4"/>
  <c r="BD201" i="4"/>
  <c r="BE202" i="4"/>
  <c r="BK216" i="4"/>
  <c r="BK217" i="4"/>
  <c r="AM220" i="4"/>
  <c r="BL220" i="4"/>
  <c r="BB222" i="4"/>
  <c r="BK235" i="4"/>
  <c r="BL237" i="4"/>
  <c r="BL239" i="4"/>
  <c r="BK240" i="4"/>
  <c r="BM241" i="4"/>
  <c r="BK244" i="4"/>
  <c r="BL245" i="4"/>
  <c r="BL248" i="4"/>
  <c r="BM249" i="4"/>
  <c r="AE250" i="4"/>
  <c r="AM250" i="4" s="1"/>
  <c r="AS250" i="4"/>
  <c r="BC250" i="4"/>
  <c r="BC251" i="4"/>
  <c r="AE252" i="4"/>
  <c r="BK252" i="4"/>
  <c r="BK253" i="4"/>
  <c r="BM254" i="4"/>
  <c r="BK255" i="4"/>
  <c r="BK259" i="4"/>
  <c r="BJ261" i="4"/>
  <c r="BN261" i="4" s="1"/>
  <c r="AU261" i="4"/>
  <c r="BC261" i="4"/>
  <c r="BC265" i="4"/>
  <c r="BN265" i="4"/>
  <c r="BM267" i="4"/>
  <c r="BK273" i="4"/>
  <c r="BK274" i="4"/>
  <c r="BE279" i="4"/>
  <c r="BK282" i="4"/>
  <c r="BB283" i="4"/>
  <c r="AV284" i="4"/>
  <c r="BE287" i="4"/>
  <c r="BN294" i="4"/>
  <c r="BK300" i="4"/>
  <c r="BB301" i="4"/>
  <c r="BD303" i="4"/>
  <c r="BK304" i="4"/>
  <c r="AM308" i="4"/>
  <c r="BK317" i="4"/>
  <c r="BN318" i="4"/>
  <c r="BB319" i="4"/>
  <c r="AE332" i="4"/>
  <c r="AM332" i="4" s="1"/>
  <c r="AS332" i="4"/>
  <c r="AE341" i="4"/>
  <c r="AM341" i="4" s="1"/>
  <c r="BC370" i="4"/>
  <c r="BM372" i="4"/>
  <c r="BL372" i="4"/>
  <c r="BE386" i="4"/>
  <c r="BD386" i="4"/>
  <c r="BE193" i="4"/>
  <c r="BD194" i="4"/>
  <c r="AE197" i="4"/>
  <c r="AM197" i="4" s="1"/>
  <c r="AS197" i="4"/>
  <c r="BC197" i="4"/>
  <c r="AU198" i="4"/>
  <c r="BL217" i="4"/>
  <c r="BC221" i="4"/>
  <c r="AU257" i="4"/>
  <c r="BJ259" i="4"/>
  <c r="BN259" i="4" s="1"/>
  <c r="AU259" i="4"/>
  <c r="AM269" i="4"/>
  <c r="AU285" i="4"/>
  <c r="BL291" i="4"/>
  <c r="BE298" i="4"/>
  <c r="AE301" i="4"/>
  <c r="AM301" i="4" s="1"/>
  <c r="AS301" i="4"/>
  <c r="AE318" i="4"/>
  <c r="AM318" i="4" s="1"/>
  <c r="AS318" i="4"/>
  <c r="BL331" i="4"/>
  <c r="BC348" i="4"/>
  <c r="BB205" i="4"/>
  <c r="BM209" i="4"/>
  <c r="BL212" i="4"/>
  <c r="BN222" i="4"/>
  <c r="BL223" i="4"/>
  <c r="BK225" i="4"/>
  <c r="BL226" i="4"/>
  <c r="BK230" i="4"/>
  <c r="BK231" i="4"/>
  <c r="BL235" i="4"/>
  <c r="BB237" i="4"/>
  <c r="BN239" i="4"/>
  <c r="AM241" i="4"/>
  <c r="BJ243" i="4"/>
  <c r="BN243" i="4" s="1"/>
  <c r="AU243" i="4"/>
  <c r="BM244" i="4"/>
  <c r="BB245" i="4"/>
  <c r="BD249" i="4"/>
  <c r="BM253" i="4"/>
  <c r="AE254" i="4"/>
  <c r="AM254" i="4" s="1"/>
  <c r="AS254" i="4"/>
  <c r="BB256" i="4"/>
  <c r="BC257" i="4"/>
  <c r="AE259" i="4"/>
  <c r="AM259" i="4" s="1"/>
  <c r="AM260" i="4"/>
  <c r="BC260" i="4"/>
  <c r="BE265" i="4"/>
  <c r="BC267" i="4"/>
  <c r="BE271" i="4"/>
  <c r="BL273" i="4"/>
  <c r="BL274" i="4"/>
  <c r="BB278" i="4"/>
  <c r="AE282" i="4"/>
  <c r="AU282" i="4"/>
  <c r="BD309" i="4"/>
  <c r="AE314" i="4"/>
  <c r="AM314" i="4" s="1"/>
  <c r="BE163" i="4"/>
  <c r="BE167" i="4"/>
  <c r="BN168" i="4"/>
  <c r="BB169" i="4"/>
  <c r="BN169" i="4"/>
  <c r="AM170" i="4"/>
  <c r="BK170" i="4"/>
  <c r="BE174" i="4"/>
  <c r="BE176" i="4"/>
  <c r="BK183" i="4"/>
  <c r="BL184" i="4"/>
  <c r="BK187" i="4"/>
  <c r="BM207" i="4"/>
  <c r="BB208" i="4"/>
  <c r="BN209" i="4"/>
  <c r="BB214" i="4"/>
  <c r="BN216" i="4"/>
  <c r="BC217" i="4"/>
  <c r="AE223" i="4"/>
  <c r="AM223" i="4" s="1"/>
  <c r="AS223" i="4"/>
  <c r="BN227" i="4"/>
  <c r="BM231" i="4"/>
  <c r="BD239" i="4"/>
  <c r="BN266" i="4"/>
  <c r="AU267" i="4"/>
  <c r="BD267" i="4"/>
  <c r="BL268" i="4"/>
  <c r="BN273" i="4"/>
  <c r="BN274" i="4"/>
  <c r="BM275" i="4"/>
  <c r="BM276" i="4"/>
  <c r="AV277" i="4"/>
  <c r="AU277" i="4"/>
  <c r="BD278" i="4"/>
  <c r="BK279" i="4"/>
  <c r="BB280" i="4"/>
  <c r="BL280" i="4"/>
  <c r="BN281" i="4"/>
  <c r="BJ282" i="4"/>
  <c r="BN282" i="4" s="1"/>
  <c r="BE283" i="4"/>
  <c r="BM288" i="4"/>
  <c r="BB292" i="4"/>
  <c r="BN292" i="4"/>
  <c r="AM313" i="4"/>
  <c r="AU315" i="4"/>
  <c r="BM317" i="4"/>
  <c r="BM328" i="4"/>
  <c r="BC329" i="4"/>
  <c r="AM330" i="4"/>
  <c r="BD330" i="4"/>
  <c r="AU340" i="4"/>
  <c r="BC340" i="4"/>
  <c r="BL359" i="4"/>
  <c r="BD368" i="4"/>
  <c r="AE375" i="4"/>
  <c r="AM375" i="4" s="1"/>
  <c r="AS375" i="4"/>
  <c r="BC375" i="4"/>
  <c r="AE353" i="4"/>
  <c r="AM353" i="4" s="1"/>
  <c r="AS353" i="4"/>
  <c r="AV232" i="4"/>
  <c r="AU232" i="4"/>
  <c r="BB232" i="4"/>
  <c r="BM233" i="4"/>
  <c r="BC235" i="4"/>
  <c r="BC238" i="4"/>
  <c r="BE239" i="4"/>
  <c r="BD240" i="4"/>
  <c r="BE246" i="4"/>
  <c r="BL261" i="4"/>
  <c r="BE266" i="4"/>
  <c r="BB268" i="4"/>
  <c r="BN268" i="4"/>
  <c r="BL270" i="4"/>
  <c r="BL272" i="4"/>
  <c r="BK283" i="4"/>
  <c r="BN287" i="4"/>
  <c r="BJ288" i="4"/>
  <c r="BN288" i="4" s="1"/>
  <c r="AU288" i="4"/>
  <c r="BD290" i="4"/>
  <c r="BC292" i="4"/>
  <c r="BK294" i="4"/>
  <c r="AV306" i="4"/>
  <c r="AU306" i="4"/>
  <c r="Z310" i="4"/>
  <c r="AJ310" i="4"/>
  <c r="AK310" i="4" s="1"/>
  <c r="BE311" i="4"/>
  <c r="BE312" i="4"/>
  <c r="BD320" i="4"/>
  <c r="BL327" i="4"/>
  <c r="BC328" i="4"/>
  <c r="BK337" i="4"/>
  <c r="BM344" i="4"/>
  <c r="BC345" i="4"/>
  <c r="BE353" i="4"/>
  <c r="BB388" i="4"/>
  <c r="BB192" i="4"/>
  <c r="BB193" i="4"/>
  <c r="BK197" i="4"/>
  <c r="BM201" i="4"/>
  <c r="BC202" i="4"/>
  <c r="BC203" i="4"/>
  <c r="BE205" i="4"/>
  <c r="BN206" i="4"/>
  <c r="BD208" i="4"/>
  <c r="BC213" i="4"/>
  <c r="BC215" i="4"/>
  <c r="BD216" i="4"/>
  <c r="BE217" i="4"/>
  <c r="BE219" i="4"/>
  <c r="BK220" i="4"/>
  <c r="BE225" i="4"/>
  <c r="BD226" i="4"/>
  <c r="AM230" i="4"/>
  <c r="AE232" i="4"/>
  <c r="AM232" i="4" s="1"/>
  <c r="BC233" i="4"/>
  <c r="BN233" i="4"/>
  <c r="BC234" i="4"/>
  <c r="BD236" i="4"/>
  <c r="BK237" i="4"/>
  <c r="BE240" i="4"/>
  <c r="BK245" i="4"/>
  <c r="BK249" i="4"/>
  <c r="BM250" i="4"/>
  <c r="AE251" i="4"/>
  <c r="AM251" i="4" s="1"/>
  <c r="AS251" i="4"/>
  <c r="BK254" i="4"/>
  <c r="BK257" i="4"/>
  <c r="AE258" i="4"/>
  <c r="AM258" i="4" s="1"/>
  <c r="AS258" i="4"/>
  <c r="BB258" i="4"/>
  <c r="BK258" i="4"/>
  <c r="BB265" i="4"/>
  <c r="BK267" i="4"/>
  <c r="BM269" i="4"/>
  <c r="BJ272" i="4"/>
  <c r="BN272" i="4" s="1"/>
  <c r="AU272" i="4"/>
  <c r="BM272" i="4"/>
  <c r="BK278" i="4"/>
  <c r="BL285" i="4"/>
  <c r="BC287" i="4"/>
  <c r="BE290" i="4"/>
  <c r="AU299" i="4"/>
  <c r="AV299" i="4"/>
  <c r="AV305" i="4"/>
  <c r="BM305" i="4"/>
  <c r="BK307" i="4"/>
  <c r="BL308" i="4"/>
  <c r="BD310" i="4"/>
  <c r="AE316" i="4"/>
  <c r="AS316" i="4"/>
  <c r="BM321" i="4"/>
  <c r="BM327" i="4"/>
  <c r="BB344" i="4"/>
  <c r="BD345" i="4"/>
  <c r="AS365" i="4"/>
  <c r="AE365" i="4"/>
  <c r="AM365" i="4" s="1"/>
  <c r="BB291" i="4"/>
  <c r="BL292" i="4"/>
  <c r="AM294" i="4"/>
  <c r="BC294" i="4"/>
  <c r="BC298" i="4"/>
  <c r="BC299" i="4"/>
  <c r="BE300" i="4"/>
  <c r="BK301" i="4"/>
  <c r="BK302" i="4"/>
  <c r="BC304" i="4"/>
  <c r="BB306" i="4"/>
  <c r="BE307" i="4"/>
  <c r="BB311" i="4"/>
  <c r="BN311" i="4"/>
  <c r="BB313" i="4"/>
  <c r="BM315" i="4"/>
  <c r="BM318" i="4"/>
  <c r="BL319" i="4"/>
  <c r="BK320" i="4"/>
  <c r="BN322" i="4"/>
  <c r="BB323" i="4"/>
  <c r="BK328" i="4"/>
  <c r="BB330" i="4"/>
  <c r="BD335" i="4"/>
  <c r="AM336" i="4"/>
  <c r="BD336" i="4"/>
  <c r="BE338" i="4"/>
  <c r="BK343" i="4"/>
  <c r="BB348" i="4"/>
  <c r="BL348" i="4"/>
  <c r="AM351" i="4"/>
  <c r="BN351" i="4"/>
  <c r="BJ352" i="4"/>
  <c r="BN352" i="4" s="1"/>
  <c r="AU352" i="4"/>
  <c r="BC352" i="4"/>
  <c r="BD353" i="4"/>
  <c r="BN355" i="4"/>
  <c r="BJ356" i="4"/>
  <c r="BN356" i="4" s="1"/>
  <c r="AU356" i="4"/>
  <c r="BK359" i="4"/>
  <c r="BD361" i="4"/>
  <c r="BE362" i="4"/>
  <c r="BK363" i="4"/>
  <c r="BL364" i="4"/>
  <c r="BM365" i="4"/>
  <c r="BM367" i="4"/>
  <c r="BM368" i="4"/>
  <c r="BB374" i="4"/>
  <c r="BN375" i="4"/>
  <c r="BJ376" i="4"/>
  <c r="BN376" i="4" s="1"/>
  <c r="AU376" i="4"/>
  <c r="BE380" i="4"/>
  <c r="BK381" i="4"/>
  <c r="BB382" i="4"/>
  <c r="BJ385" i="4"/>
  <c r="BN385" i="4" s="1"/>
  <c r="AU385" i="4"/>
  <c r="AV385" i="4"/>
  <c r="BB385" i="4"/>
  <c r="BM390" i="4"/>
  <c r="BB391" i="4"/>
  <c r="BN391" i="4"/>
  <c r="BN395" i="4"/>
  <c r="AE396" i="4"/>
  <c r="AM396" i="4" s="1"/>
  <c r="AS396" i="4"/>
  <c r="BN396" i="4"/>
  <c r="AE397" i="4"/>
  <c r="AM397" i="4" s="1"/>
  <c r="AS397" i="4"/>
  <c r="BE438" i="4"/>
  <c r="AM454" i="4"/>
  <c r="AV382" i="4"/>
  <c r="AU382" i="4"/>
  <c r="AV388" i="4"/>
  <c r="AU388" i="4"/>
  <c r="AE420" i="4"/>
  <c r="AM420" i="4" s="1"/>
  <c r="AS420" i="4"/>
  <c r="AM424" i="4"/>
  <c r="BD432" i="4"/>
  <c r="BM435" i="4"/>
  <c r="BE351" i="4"/>
  <c r="BD352" i="4"/>
  <c r="BL358" i="4"/>
  <c r="BM363" i="4"/>
  <c r="BB364" i="4"/>
  <c r="BN364" i="4"/>
  <c r="BB366" i="4"/>
  <c r="BN366" i="4"/>
  <c r="BC367" i="4"/>
  <c r="BL371" i="4"/>
  <c r="BB372" i="4"/>
  <c r="AM373" i="4"/>
  <c r="BC373" i="4"/>
  <c r="BD376" i="4"/>
  <c r="BK378" i="4"/>
  <c r="AV379" i="4"/>
  <c r="AU379" i="4"/>
  <c r="BB381" i="4"/>
  <c r="BM381" i="4"/>
  <c r="BE384" i="4"/>
  <c r="BD388" i="4"/>
  <c r="BJ388" i="4"/>
  <c r="BN388" i="4" s="1"/>
  <c r="BC390" i="4"/>
  <c r="BD392" i="4"/>
  <c r="BL338" i="4"/>
  <c r="BK342" i="4"/>
  <c r="AU343" i="4"/>
  <c r="AV347" i="4"/>
  <c r="AU347" i="4"/>
  <c r="BB347" i="4"/>
  <c r="AV350" i="4"/>
  <c r="AU350" i="4"/>
  <c r="BC350" i="4"/>
  <c r="BE355" i="4"/>
  <c r="BM359" i="4"/>
  <c r="BK360" i="4"/>
  <c r="BL362" i="4"/>
  <c r="BB363" i="4"/>
  <c r="BC364" i="4"/>
  <c r="BD367" i="4"/>
  <c r="BE368" i="4"/>
  <c r="BD370" i="4"/>
  <c r="AE371" i="4"/>
  <c r="AM371" i="4" s="1"/>
  <c r="BB371" i="4"/>
  <c r="BM371" i="4"/>
  <c r="BJ372" i="4"/>
  <c r="BN372" i="4" s="1"/>
  <c r="AU372" i="4"/>
  <c r="BE374" i="4"/>
  <c r="BL377" i="4"/>
  <c r="BK380" i="4"/>
  <c r="BJ381" i="4"/>
  <c r="BN381" i="4" s="1"/>
  <c r="AU381" i="4"/>
  <c r="BC381" i="4"/>
  <c r="BE382" i="4"/>
  <c r="BE388" i="4"/>
  <c r="BD389" i="4"/>
  <c r="AM390" i="4"/>
  <c r="BD390" i="4"/>
  <c r="AU405" i="4"/>
  <c r="AV405" i="4"/>
  <c r="BN452" i="4"/>
  <c r="AV357" i="4"/>
  <c r="AU357" i="4"/>
  <c r="AE359" i="4"/>
  <c r="BC359" i="4"/>
  <c r="BN359" i="4"/>
  <c r="BE365" i="4"/>
  <c r="BC371" i="4"/>
  <c r="BE373" i="4"/>
  <c r="BD381" i="4"/>
  <c r="BE389" i="4"/>
  <c r="BK393" i="4"/>
  <c r="BC402" i="4"/>
  <c r="BM412" i="4"/>
  <c r="BD268" i="4"/>
  <c r="BN269" i="4"/>
  <c r="BE275" i="4"/>
  <c r="BL279" i="4"/>
  <c r="BC280" i="4"/>
  <c r="BC284" i="4"/>
  <c r="BE285" i="4"/>
  <c r="AU289" i="4"/>
  <c r="BM298" i="4"/>
  <c r="BL299" i="4"/>
  <c r="AU300" i="4"/>
  <c r="BD301" i="4"/>
  <c r="BD302" i="4"/>
  <c r="AV304" i="4"/>
  <c r="BK306" i="4"/>
  <c r="BJ309" i="4"/>
  <c r="BN309" i="4" s="1"/>
  <c r="AU309" i="4"/>
  <c r="BJ317" i="4"/>
  <c r="BN317" i="4" s="1"/>
  <c r="BE318" i="4"/>
  <c r="BK323" i="4"/>
  <c r="BM324" i="4"/>
  <c r="AU326" i="4"/>
  <c r="BN327" i="4"/>
  <c r="BJ328" i="4"/>
  <c r="BN328" i="4" s="1"/>
  <c r="AU328" i="4"/>
  <c r="BD328" i="4"/>
  <c r="BK331" i="4"/>
  <c r="BL335" i="4"/>
  <c r="BB337" i="4"/>
  <c r="BD347" i="4"/>
  <c r="BE350" i="4"/>
  <c r="BK351" i="4"/>
  <c r="BL355" i="4"/>
  <c r="AE357" i="4"/>
  <c r="BC357" i="4"/>
  <c r="BM360" i="4"/>
  <c r="BD363" i="4"/>
  <c r="BK374" i="4"/>
  <c r="BK376" i="4"/>
  <c r="AV378" i="4"/>
  <c r="AU378" i="4"/>
  <c r="BC378" i="4"/>
  <c r="BK379" i="4"/>
  <c r="BM380" i="4"/>
  <c r="BM383" i="4"/>
  <c r="AE386" i="4"/>
  <c r="AM386" i="4" s="1"/>
  <c r="AS386" i="4"/>
  <c r="BB386" i="4"/>
  <c r="BL386" i="4"/>
  <c r="BK395" i="4"/>
  <c r="BK397" i="4"/>
  <c r="BN407" i="4"/>
  <c r="AU408" i="4"/>
  <c r="BM410" i="4"/>
  <c r="AU411" i="4"/>
  <c r="BN428" i="4"/>
  <c r="BM465" i="4"/>
  <c r="BL465" i="4"/>
  <c r="BC335" i="4"/>
  <c r="AV339" i="4"/>
  <c r="AU339" i="4"/>
  <c r="AV342" i="4"/>
  <c r="AU342" i="4"/>
  <c r="BE349" i="4"/>
  <c r="AU353" i="4"/>
  <c r="BJ362" i="4"/>
  <c r="BN362" i="4" s="1"/>
  <c r="AU362" i="4"/>
  <c r="BL368" i="4"/>
  <c r="BD372" i="4"/>
  <c r="AV376" i="4"/>
  <c r="BE381" i="4"/>
  <c r="AM428" i="4"/>
  <c r="BK402" i="4"/>
  <c r="BM404" i="4"/>
  <c r="BN412" i="4"/>
  <c r="BK420" i="4"/>
  <c r="BL421" i="4"/>
  <c r="BC427" i="4"/>
  <c r="BD430" i="4"/>
  <c r="BE445" i="4"/>
  <c r="AM463" i="4"/>
  <c r="BM469" i="4"/>
  <c r="BL470" i="4"/>
  <c r="BL474" i="4"/>
  <c r="BM487" i="4"/>
  <c r="BB35" i="4"/>
  <c r="AS414" i="4"/>
  <c r="AS418" i="4"/>
  <c r="BB384" i="4"/>
  <c r="BL392" i="4"/>
  <c r="BL395" i="4"/>
  <c r="BK398" i="4"/>
  <c r="BL399" i="4"/>
  <c r="BD423" i="4"/>
  <c r="BL426" i="4"/>
  <c r="BM434" i="4"/>
  <c r="BL434" i="4"/>
  <c r="BK439" i="4"/>
  <c r="BL441" i="4"/>
  <c r="AM445" i="4"/>
  <c r="BD452" i="4"/>
  <c r="BK463" i="4"/>
  <c r="AM466" i="4"/>
  <c r="BK467" i="4"/>
  <c r="BM470" i="4"/>
  <c r="BK473" i="4"/>
  <c r="BB474" i="4"/>
  <c r="BN475" i="4"/>
  <c r="BN476" i="4"/>
  <c r="BL481" i="4"/>
  <c r="BD484" i="4"/>
  <c r="BC485" i="4"/>
  <c r="BN489" i="4"/>
  <c r="BN490" i="4"/>
  <c r="BL491" i="4"/>
  <c r="BL492" i="4"/>
  <c r="AU406" i="4"/>
  <c r="AU426" i="4"/>
  <c r="AU480" i="4"/>
  <c r="AM425" i="4"/>
  <c r="BL432" i="4"/>
  <c r="BK437" i="4"/>
  <c r="BL438" i="4"/>
  <c r="Z434" i="4"/>
  <c r="BM440" i="4"/>
  <c r="BM441" i="4"/>
  <c r="BL445" i="4"/>
  <c r="BE452" i="4"/>
  <c r="BM458" i="4"/>
  <c r="BL459" i="4"/>
  <c r="BM464" i="4"/>
  <c r="BM480" i="4"/>
  <c r="BE490" i="4"/>
  <c r="BN491" i="4"/>
  <c r="BB492" i="4"/>
  <c r="BN492" i="4"/>
  <c r="BE68" i="4"/>
  <c r="BC412" i="4"/>
  <c r="BK407" i="4"/>
  <c r="AM409" i="4"/>
  <c r="BM414" i="4"/>
  <c r="BE418" i="4"/>
  <c r="BM431" i="4"/>
  <c r="BM438" i="4"/>
  <c r="BB440" i="4"/>
  <c r="BN442" i="4"/>
  <c r="BK449" i="4"/>
  <c r="BK451" i="4"/>
  <c r="BB458" i="4"/>
  <c r="BB463" i="4"/>
  <c r="BN463" i="4"/>
  <c r="AE465" i="4"/>
  <c r="AM465" i="4" s="1"/>
  <c r="BJ465" i="4"/>
  <c r="BN465" i="4" s="1"/>
  <c r="BE60" i="4"/>
  <c r="BC62" i="4"/>
  <c r="BB64" i="4"/>
  <c r="BC397" i="4"/>
  <c r="BK404" i="4"/>
  <c r="BK406" i="4"/>
  <c r="BM408" i="4"/>
  <c r="BB411" i="4"/>
  <c r="BM411" i="4"/>
  <c r="BM413" i="4"/>
  <c r="BK417" i="4"/>
  <c r="BD420" i="4"/>
  <c r="BE424" i="4"/>
  <c r="BC426" i="4"/>
  <c r="BK427" i="4"/>
  <c r="BK429" i="4"/>
  <c r="BM430" i="4"/>
  <c r="BB431" i="4"/>
  <c r="BN431" i="4"/>
  <c r="AM433" i="4"/>
  <c r="AM438" i="4"/>
  <c r="AM439" i="4"/>
  <c r="AM440" i="4"/>
  <c r="BD440" i="4"/>
  <c r="BC442" i="4"/>
  <c r="AM443" i="4"/>
  <c r="BL447" i="4"/>
  <c r="BB448" i="4"/>
  <c r="BL450" i="4"/>
  <c r="BK452" i="4"/>
  <c r="BN457" i="4"/>
  <c r="AM461" i="4"/>
  <c r="BC462" i="4"/>
  <c r="BN462" i="4"/>
  <c r="BD465" i="4"/>
  <c r="BK469" i="4"/>
  <c r="BM472" i="4"/>
  <c r="BD54" i="4"/>
  <c r="BB56" i="4"/>
  <c r="BE57" i="4"/>
  <c r="BC59" i="4"/>
  <c r="AM446" i="4"/>
  <c r="BN450" i="4"/>
  <c r="AM451" i="4"/>
  <c r="BN455" i="4"/>
  <c r="BD467" i="4"/>
  <c r="BK470" i="4"/>
  <c r="AM482" i="4"/>
  <c r="BE49" i="4"/>
  <c r="BC51" i="4"/>
  <c r="BM13" i="4"/>
  <c r="BL12" i="4"/>
  <c r="AE14" i="4"/>
  <c r="AM14" i="4" s="1"/>
  <c r="AV14" i="4"/>
  <c r="BN16" i="4"/>
  <c r="BL17" i="4"/>
  <c r="BM20" i="4"/>
  <c r="BK21" i="4"/>
  <c r="BK22" i="4"/>
  <c r="BM26" i="4"/>
  <c r="BN49" i="4"/>
  <c r="BM53" i="4"/>
  <c r="BL53" i="4"/>
  <c r="AV17" i="4"/>
  <c r="BJ20" i="4"/>
  <c r="BN20" i="4" s="1"/>
  <c r="BJ23" i="4"/>
  <c r="BN23" i="4" s="1"/>
  <c r="AV23" i="4"/>
  <c r="AE23" i="4"/>
  <c r="AM23" i="4" s="1"/>
  <c r="BL46" i="4"/>
  <c r="AE47" i="4"/>
  <c r="AM47" i="4" s="1"/>
  <c r="BK69" i="4"/>
  <c r="AV71" i="4"/>
  <c r="BJ71" i="4"/>
  <c r="BN71" i="4" s="1"/>
  <c r="AE71" i="4"/>
  <c r="AM71" i="4" s="1"/>
  <c r="AH8" i="4"/>
  <c r="AG8" i="4" s="1"/>
  <c r="BB15" i="4"/>
  <c r="BL9" i="4"/>
  <c r="BE11" i="4"/>
  <c r="AE17" i="4"/>
  <c r="BD27" i="4"/>
  <c r="AV29" i="4"/>
  <c r="BC30" i="4"/>
  <c r="BD30" i="4"/>
  <c r="BK42" i="4"/>
  <c r="BM43" i="4"/>
  <c r="BL73" i="4"/>
  <c r="BM9" i="4"/>
  <c r="BD14" i="4"/>
  <c r="BJ14" i="4"/>
  <c r="BN14" i="4" s="1"/>
  <c r="BL15" i="4"/>
  <c r="BE16" i="4"/>
  <c r="BC23" i="4"/>
  <c r="BL24" i="4"/>
  <c r="AV28" i="4"/>
  <c r="BM29" i="4"/>
  <c r="BN43" i="4"/>
  <c r="BJ53" i="4"/>
  <c r="BN53" i="4" s="1"/>
  <c r="AV53" i="4"/>
  <c r="AE53" i="4"/>
  <c r="AM53" i="4" s="1"/>
  <c r="BL54" i="4"/>
  <c r="AE59" i="4"/>
  <c r="AM59" i="4" s="1"/>
  <c r="BK60" i="4"/>
  <c r="AE10" i="4"/>
  <c r="AM10" i="4" s="1"/>
  <c r="BJ25" i="4"/>
  <c r="BN25" i="4" s="1"/>
  <c r="BK30" i="4"/>
  <c r="BN36" i="4"/>
  <c r="BL47" i="4"/>
  <c r="BB75" i="4"/>
  <c r="BE14" i="4"/>
  <c r="BK16" i="4"/>
  <c r="AE51" i="4"/>
  <c r="AM51" i="4" s="1"/>
  <c r="BB24" i="4"/>
  <c r="AV25" i="4"/>
  <c r="BL27" i="4"/>
  <c r="BL31" i="4"/>
  <c r="BJ39" i="4"/>
  <c r="BN39" i="4" s="1"/>
  <c r="AV39" i="4"/>
  <c r="AE39" i="4"/>
  <c r="AM39" i="4" s="1"/>
  <c r="AE42" i="4"/>
  <c r="AM42" i="4" s="1"/>
  <c r="BM44" i="4"/>
  <c r="BJ10" i="4"/>
  <c r="BN10" i="4" s="1"/>
  <c r="BM11" i="4"/>
  <c r="BN13" i="4"/>
  <c r="BE17" i="4"/>
  <c r="BC10" i="4"/>
  <c r="BN11" i="4"/>
  <c r="BK12" i="4"/>
  <c r="BC13" i="4"/>
  <c r="BL20" i="4"/>
  <c r="AV26" i="4"/>
  <c r="BD28" i="4"/>
  <c r="BM31" i="4"/>
  <c r="BM38" i="4"/>
  <c r="BM41" i="4"/>
  <c r="AV47" i="4"/>
  <c r="BJ47" i="4"/>
  <c r="BN47" i="4" s="1"/>
  <c r="AM56" i="4"/>
  <c r="BB77" i="4"/>
  <c r="BC79" i="4"/>
  <c r="BD101" i="4"/>
  <c r="AM113" i="4"/>
  <c r="BK113" i="4"/>
  <c r="BB116" i="4"/>
  <c r="BN127" i="4"/>
  <c r="BN67" i="4"/>
  <c r="AM68" i="4"/>
  <c r="AM70" i="4"/>
  <c r="BM77" i="4"/>
  <c r="BN79" i="4"/>
  <c r="BM79" i="4"/>
  <c r="BM88" i="4"/>
  <c r="BC93" i="4"/>
  <c r="BN93" i="4"/>
  <c r="BK94" i="4"/>
  <c r="BD96" i="4"/>
  <c r="BB97" i="4"/>
  <c r="BN100" i="4"/>
  <c r="AV122" i="4"/>
  <c r="AE122" i="4"/>
  <c r="AM122" i="4" s="1"/>
  <c r="BL29" i="4"/>
  <c r="BL43" i="4"/>
  <c r="BK50" i="4"/>
  <c r="BK51" i="4"/>
  <c r="BN52" i="4"/>
  <c r="BL55" i="4"/>
  <c r="BN63" i="4"/>
  <c r="BK66" i="4"/>
  <c r="BE72" i="4"/>
  <c r="BC77" i="4"/>
  <c r="BD79" i="4"/>
  <c r="BK80" i="4"/>
  <c r="BE81" i="4"/>
  <c r="AM82" i="4"/>
  <c r="BE84" i="4"/>
  <c r="BD85" i="4"/>
  <c r="BM86" i="4"/>
  <c r="BB88" i="4"/>
  <c r="BN88" i="4"/>
  <c r="BE90" i="4"/>
  <c r="BL94" i="4"/>
  <c r="BK95" i="4"/>
  <c r="BE96" i="4"/>
  <c r="BM97" i="4"/>
  <c r="BC100" i="4"/>
  <c r="BK101" i="4"/>
  <c r="BE102" i="4"/>
  <c r="AE104" i="4"/>
  <c r="AM104" i="4" s="1"/>
  <c r="BE110" i="4"/>
  <c r="BL111" i="4"/>
  <c r="BK114" i="4"/>
  <c r="BC122" i="4"/>
  <c r="BJ122" i="4"/>
  <c r="BN122" i="4" s="1"/>
  <c r="BB123" i="4"/>
  <c r="BM123" i="4"/>
  <c r="BD129" i="4"/>
  <c r="BM133" i="4"/>
  <c r="BL76" i="4"/>
  <c r="BM82" i="4"/>
  <c r="BM83" i="4"/>
  <c r="BD88" i="4"/>
  <c r="BC88" i="4"/>
  <c r="AM91" i="4"/>
  <c r="BK99" i="4"/>
  <c r="BB101" i="4"/>
  <c r="BB111" i="4"/>
  <c r="BM111" i="4"/>
  <c r="AV114" i="4"/>
  <c r="BK115" i="4"/>
  <c r="BJ119" i="4"/>
  <c r="BN119" i="4" s="1"/>
  <c r="AE128" i="4"/>
  <c r="BM89" i="4"/>
  <c r="BL89" i="4"/>
  <c r="BB125" i="4"/>
  <c r="BL64" i="4"/>
  <c r="BL71" i="4"/>
  <c r="BK72" i="4"/>
  <c r="AM76" i="4"/>
  <c r="BC76" i="4"/>
  <c r="BN76" i="4"/>
  <c r="BM76" i="4"/>
  <c r="BB80" i="4"/>
  <c r="BB83" i="4"/>
  <c r="BE86" i="4"/>
  <c r="BL90" i="4"/>
  <c r="BB91" i="4"/>
  <c r="BL98" i="4"/>
  <c r="BB107" i="4"/>
  <c r="BB108" i="4"/>
  <c r="AM110" i="4"/>
  <c r="BB114" i="4"/>
  <c r="BJ114" i="4"/>
  <c r="BN114" i="4" s="1"/>
  <c r="BL115" i="4"/>
  <c r="BE123" i="4"/>
  <c r="BJ129" i="4"/>
  <c r="BN129" i="4" s="1"/>
  <c r="AE129" i="4"/>
  <c r="AM129" i="4" s="1"/>
  <c r="BM22" i="4"/>
  <c r="BN31" i="4"/>
  <c r="BL40" i="4"/>
  <c r="BD9" i="4"/>
  <c r="BL10" i="4"/>
  <c r="BN12" i="4"/>
  <c r="BE13" i="4"/>
  <c r="BD16" i="4"/>
  <c r="BE18" i="4"/>
  <c r="BL19" i="4"/>
  <c r="BB21" i="4"/>
  <c r="BB22" i="4"/>
  <c r="BB25" i="4"/>
  <c r="BL34" i="4"/>
  <c r="BL36" i="4"/>
  <c r="BM40" i="4"/>
  <c r="BM48" i="4"/>
  <c r="BL52" i="4"/>
  <c r="AV60" i="4"/>
  <c r="AM63" i="4"/>
  <c r="AE65" i="4"/>
  <c r="AM65" i="4" s="1"/>
  <c r="BB71" i="4"/>
  <c r="AM77" i="4"/>
  <c r="BL79" i="4"/>
  <c r="BE80" i="4"/>
  <c r="BB81" i="4"/>
  <c r="BD83" i="4"/>
  <c r="BK88" i="4"/>
  <c r="BE89" i="4"/>
  <c r="BD89" i="4"/>
  <c r="BC96" i="4"/>
  <c r="BN96" i="4"/>
  <c r="BB98" i="4"/>
  <c r="BN98" i="4"/>
  <c r="BB102" i="4"/>
  <c r="BM102" i="4"/>
  <c r="BD107" i="4"/>
  <c r="BD108" i="4"/>
  <c r="BC112" i="4"/>
  <c r="BN112" i="4"/>
  <c r="BD114" i="4"/>
  <c r="BM139" i="4"/>
  <c r="BK130" i="4"/>
  <c r="AV134" i="4"/>
  <c r="BM140" i="4"/>
  <c r="BB148" i="4"/>
  <c r="BL148" i="4"/>
  <c r="BK149" i="4"/>
  <c r="BB150" i="4"/>
  <c r="BK154" i="4"/>
  <c r="BK156" i="4"/>
  <c r="BE173" i="4"/>
  <c r="BB174" i="4"/>
  <c r="BL177" i="4"/>
  <c r="AV182" i="4"/>
  <c r="BK182" i="4"/>
  <c r="BC184" i="4"/>
  <c r="BC196" i="4"/>
  <c r="BB199" i="4"/>
  <c r="BL206" i="4"/>
  <c r="AM207" i="4"/>
  <c r="BE207" i="4"/>
  <c r="BL214" i="4"/>
  <c r="BK214" i="4"/>
  <c r="AM218" i="4"/>
  <c r="BN218" i="4"/>
  <c r="BL219" i="4"/>
  <c r="BM242" i="4"/>
  <c r="BN242" i="4"/>
  <c r="BN164" i="4"/>
  <c r="BD166" i="4"/>
  <c r="BB167" i="4"/>
  <c r="BE228" i="4"/>
  <c r="BD228" i="4"/>
  <c r="BK128" i="4"/>
  <c r="BE132" i="4"/>
  <c r="BC134" i="4"/>
  <c r="BJ134" i="4"/>
  <c r="BN134" i="4" s="1"/>
  <c r="BB135" i="4"/>
  <c r="BN135" i="4"/>
  <c r="BL137" i="4"/>
  <c r="AM138" i="4"/>
  <c r="BC143" i="4"/>
  <c r="BB145" i="4"/>
  <c r="BM145" i="4"/>
  <c r="BL146" i="4"/>
  <c r="BD148" i="4"/>
  <c r="BL149" i="4"/>
  <c r="BB160" i="4"/>
  <c r="BC161" i="4"/>
  <c r="BM161" i="4"/>
  <c r="BN162" i="4"/>
  <c r="BE164" i="4"/>
  <c r="BB165" i="4"/>
  <c r="BM165" i="4"/>
  <c r="BE166" i="4"/>
  <c r="BC167" i="4"/>
  <c r="BN167" i="4"/>
  <c r="BM179" i="4"/>
  <c r="BD181" i="4"/>
  <c r="BC182" i="4"/>
  <c r="BN184" i="4"/>
  <c r="BN187" i="4"/>
  <c r="BC191" i="4"/>
  <c r="AE192" i="4"/>
  <c r="AM192" i="4" s="1"/>
  <c r="BC192" i="4"/>
  <c r="BM193" i="4"/>
  <c r="BL194" i="4"/>
  <c r="BD196" i="4"/>
  <c r="BN199" i="4"/>
  <c r="BM206" i="4"/>
  <c r="BE208" i="4"/>
  <c r="BE209" i="4"/>
  <c r="BD209" i="4"/>
  <c r="BD213" i="4"/>
  <c r="BM215" i="4"/>
  <c r="BL87" i="4"/>
  <c r="BE88" i="4"/>
  <c r="BB90" i="4"/>
  <c r="BM90" i="4"/>
  <c r="BC92" i="4"/>
  <c r="BB94" i="4"/>
  <c r="BL95" i="4"/>
  <c r="BC98" i="4"/>
  <c r="BM99" i="4"/>
  <c r="BL103" i="4"/>
  <c r="BL104" i="4"/>
  <c r="BL106" i="4"/>
  <c r="BK110" i="4"/>
  <c r="BC113" i="4"/>
  <c r="BM113" i="4"/>
  <c r="BC117" i="4"/>
  <c r="BN117" i="4"/>
  <c r="AE119" i="4"/>
  <c r="AM119" i="4" s="1"/>
  <c r="BM119" i="4"/>
  <c r="BK122" i="4"/>
  <c r="BK127" i="4"/>
  <c r="BN143" i="4"/>
  <c r="BK148" i="4"/>
  <c r="AM150" i="4"/>
  <c r="BE157" i="4"/>
  <c r="BC165" i="4"/>
  <c r="BB172" i="4"/>
  <c r="BM172" i="4"/>
  <c r="BD174" i="4"/>
  <c r="BN177" i="4"/>
  <c r="BC179" i="4"/>
  <c r="BJ179" i="4"/>
  <c r="BN179" i="4" s="1"/>
  <c r="BL195" i="4"/>
  <c r="BK195" i="4"/>
  <c r="BM197" i="4"/>
  <c r="BL197" i="4"/>
  <c r="BD200" i="4"/>
  <c r="BN200" i="4"/>
  <c r="BD203" i="4"/>
  <c r="BD206" i="4"/>
  <c r="BC206" i="4"/>
  <c r="BN40" i="4"/>
  <c r="BM46" i="4"/>
  <c r="BK48" i="4"/>
  <c r="BM50" i="4"/>
  <c r="BL51" i="4"/>
  <c r="BK58" i="4"/>
  <c r="BM65" i="4"/>
  <c r="BC70" i="4"/>
  <c r="BD71" i="4"/>
  <c r="BC72" i="4"/>
  <c r="BC74" i="4"/>
  <c r="BD76" i="4"/>
  <c r="BB78" i="4"/>
  <c r="BM80" i="4"/>
  <c r="BD82" i="4"/>
  <c r="BM84" i="4"/>
  <c r="BM85" i="4"/>
  <c r="AM86" i="4"/>
  <c r="BB87" i="4"/>
  <c r="AE89" i="4"/>
  <c r="AM89" i="4" s="1"/>
  <c r="BC90" i="4"/>
  <c r="BN90" i="4"/>
  <c r="BE92" i="4"/>
  <c r="BL93" i="4"/>
  <c r="BC94" i="4"/>
  <c r="BM95" i="4"/>
  <c r="BE98" i="4"/>
  <c r="BB99" i="4"/>
  <c r="BL100" i="4"/>
  <c r="BE101" i="4"/>
  <c r="BK102" i="4"/>
  <c r="BC106" i="4"/>
  <c r="BL107" i="4"/>
  <c r="BE111" i="4"/>
  <c r="BK112" i="4"/>
  <c r="BN113" i="4"/>
  <c r="AE125" i="4"/>
  <c r="AV125" i="4"/>
  <c r="BC128" i="4"/>
  <c r="BM128" i="4"/>
  <c r="BD135" i="4"/>
  <c r="BM141" i="4"/>
  <c r="BL142" i="4"/>
  <c r="BD145" i="4"/>
  <c r="BC146" i="4"/>
  <c r="BN146" i="4"/>
  <c r="BB149" i="4"/>
  <c r="BM151" i="4"/>
  <c r="BK152" i="4"/>
  <c r="AE153" i="4"/>
  <c r="BC156" i="4"/>
  <c r="BN156" i="4"/>
  <c r="AE157" i="4"/>
  <c r="BN158" i="4"/>
  <c r="BN161" i="4"/>
  <c r="BD164" i="4"/>
  <c r="BD171" i="4"/>
  <c r="BK177" i="4"/>
  <c r="BK178" i="4"/>
  <c r="BD179" i="4"/>
  <c r="BB180" i="4"/>
  <c r="BN180" i="4"/>
  <c r="BJ182" i="4"/>
  <c r="BN182" i="4" s="1"/>
  <c r="BL183" i="4"/>
  <c r="BB184" i="4"/>
  <c r="BB185" i="4"/>
  <c r="BN185" i="4"/>
  <c r="BL186" i="4"/>
  <c r="BL189" i="4"/>
  <c r="BD191" i="4"/>
  <c r="BN193" i="4"/>
  <c r="BB194" i="4"/>
  <c r="BM194" i="4"/>
  <c r="BB195" i="4"/>
  <c r="BB196" i="4"/>
  <c r="AV198" i="4"/>
  <c r="AE198" i="4"/>
  <c r="AM198" i="4" s="1"/>
  <c r="BM198" i="4"/>
  <c r="BM204" i="4"/>
  <c r="BK205" i="4"/>
  <c r="BK206" i="4"/>
  <c r="BK209" i="4"/>
  <c r="BC210" i="4"/>
  <c r="BC211" i="4"/>
  <c r="BM211" i="4"/>
  <c r="BB215" i="4"/>
  <c r="AM216" i="4"/>
  <c r="BE222" i="4"/>
  <c r="BB136" i="4"/>
  <c r="AM142" i="4"/>
  <c r="BN149" i="4"/>
  <c r="BB155" i="4"/>
  <c r="BL161" i="4"/>
  <c r="BN165" i="4"/>
  <c r="BD167" i="4"/>
  <c r="BC175" i="4"/>
  <c r="BM178" i="4"/>
  <c r="BD180" i="4"/>
  <c r="BK200" i="4"/>
  <c r="BN212" i="4"/>
  <c r="BM212" i="4"/>
  <c r="BB216" i="4"/>
  <c r="BC216" i="4"/>
  <c r="BB246" i="4"/>
  <c r="BC246" i="4"/>
  <c r="BL132" i="4"/>
  <c r="BB153" i="4"/>
  <c r="BB157" i="4"/>
  <c r="BM159" i="4"/>
  <c r="BE162" i="4"/>
  <c r="BE168" i="4"/>
  <c r="BK168" i="4"/>
  <c r="BC170" i="4"/>
  <c r="BM170" i="4"/>
  <c r="BK171" i="4"/>
  <c r="AM172" i="4"/>
  <c r="BC173" i="4"/>
  <c r="AM178" i="4"/>
  <c r="BB183" i="4"/>
  <c r="BK184" i="4"/>
  <c r="BB186" i="4"/>
  <c r="BE187" i="4"/>
  <c r="BB188" i="4"/>
  <c r="BB189" i="4"/>
  <c r="BM189" i="4"/>
  <c r="BK191" i="4"/>
  <c r="BC198" i="4"/>
  <c r="BJ198" i="4"/>
  <c r="BN198" i="4" s="1"/>
  <c r="BC200" i="4"/>
  <c r="BM200" i="4"/>
  <c r="BC201" i="4"/>
  <c r="BN202" i="4"/>
  <c r="BK203" i="4"/>
  <c r="BB204" i="4"/>
  <c r="BM205" i="4"/>
  <c r="AM208" i="4"/>
  <c r="BE210" i="4"/>
  <c r="BD211" i="4"/>
  <c r="BK222" i="4"/>
  <c r="BD244" i="4"/>
  <c r="BE244" i="4"/>
  <c r="BJ125" i="4"/>
  <c r="BN125" i="4" s="1"/>
  <c r="BE127" i="4"/>
  <c r="BK129" i="4"/>
  <c r="BB132" i="4"/>
  <c r="BN132" i="4"/>
  <c r="BN136" i="4"/>
  <c r="BB138" i="4"/>
  <c r="BD142" i="4"/>
  <c r="BL144" i="4"/>
  <c r="BK145" i="4"/>
  <c r="BN147" i="4"/>
  <c r="BE149" i="4"/>
  <c r="BC163" i="4"/>
  <c r="BM163" i="4"/>
  <c r="BM164" i="4"/>
  <c r="BC166" i="4"/>
  <c r="BM169" i="4"/>
  <c r="BM171" i="4"/>
  <c r="BE175" i="4"/>
  <c r="BM176" i="4"/>
  <c r="BC186" i="4"/>
  <c r="BB197" i="4"/>
  <c r="BE198" i="4"/>
  <c r="BL199" i="4"/>
  <c r="BK199" i="4"/>
  <c r="BB203" i="4"/>
  <c r="BL203" i="4"/>
  <c r="BC204" i="4"/>
  <c r="BC207" i="4"/>
  <c r="BM208" i="4"/>
  <c r="AM219" i="4"/>
  <c r="AM248" i="4"/>
  <c r="BL185" i="4"/>
  <c r="BE186" i="4"/>
  <c r="BB187" i="4"/>
  <c r="BL187" i="4"/>
  <c r="BD189" i="4"/>
  <c r="BB190" i="4"/>
  <c r="BL191" i="4"/>
  <c r="BK192" i="4"/>
  <c r="BK198" i="4"/>
  <c r="BB200" i="4"/>
  <c r="BD205" i="4"/>
  <c r="BL210" i="4"/>
  <c r="BN214" i="4"/>
  <c r="BE216" i="4"/>
  <c r="AM217" i="4"/>
  <c r="BC219" i="4"/>
  <c r="BD220" i="4"/>
  <c r="BN220" i="4"/>
  <c r="BC225" i="4"/>
  <c r="BM225" i="4"/>
  <c r="BC232" i="4"/>
  <c r="BD237" i="4"/>
  <c r="BL238" i="4"/>
  <c r="BK241" i="4"/>
  <c r="BE242" i="4"/>
  <c r="BD243" i="4"/>
  <c r="BB247" i="4"/>
  <c r="BM247" i="4"/>
  <c r="BE248" i="4"/>
  <c r="BD250" i="4"/>
  <c r="BN250" i="4"/>
  <c r="BL251" i="4"/>
  <c r="BB252" i="4"/>
  <c r="BL253" i="4"/>
  <c r="BC255" i="4"/>
  <c r="BE260" i="4"/>
  <c r="BE261" i="4"/>
  <c r="AM266" i="4"/>
  <c r="BE270" i="4"/>
  <c r="BM270" i="4"/>
  <c r="AM271" i="4"/>
  <c r="BL271" i="4"/>
  <c r="BK284" i="4"/>
  <c r="BC295" i="4"/>
  <c r="BC311" i="4"/>
  <c r="BN210" i="4"/>
  <c r="BK211" i="4"/>
  <c r="BK213" i="4"/>
  <c r="BK215" i="4"/>
  <c r="BL218" i="4"/>
  <c r="AM221" i="4"/>
  <c r="BM221" i="4"/>
  <c r="BN225" i="4"/>
  <c r="BB227" i="4"/>
  <c r="BL228" i="4"/>
  <c r="BN229" i="4"/>
  <c r="BD232" i="4"/>
  <c r="BJ232" i="4"/>
  <c r="BN232" i="4" s="1"/>
  <c r="BK233" i="4"/>
  <c r="BD235" i="4"/>
  <c r="AE236" i="4"/>
  <c r="AM236" i="4" s="1"/>
  <c r="AM238" i="4"/>
  <c r="BB238" i="4"/>
  <c r="BB240" i="4"/>
  <c r="BM240" i="4"/>
  <c r="BE243" i="4"/>
  <c r="BB244" i="4"/>
  <c r="BM256" i="4"/>
  <c r="BM263" i="4"/>
  <c r="BK264" i="4"/>
  <c r="BD269" i="4"/>
  <c r="BM271" i="4"/>
  <c r="BE273" i="4"/>
  <c r="BK277" i="4"/>
  <c r="BD282" i="4"/>
  <c r="BB299" i="4"/>
  <c r="AE303" i="4"/>
  <c r="AM303" i="4" s="1"/>
  <c r="AV285" i="4"/>
  <c r="BN228" i="4"/>
  <c r="BB229" i="4"/>
  <c r="BK234" i="4"/>
  <c r="BB236" i="4"/>
  <c r="BL236" i="4"/>
  <c r="BD238" i="4"/>
  <c r="BB239" i="4"/>
  <c r="BM239" i="4"/>
  <c r="BC241" i="4"/>
  <c r="AM246" i="4"/>
  <c r="BL246" i="4"/>
  <c r="BE247" i="4"/>
  <c r="BK248" i="4"/>
  <c r="AM249" i="4"/>
  <c r="BE249" i="4"/>
  <c r="BB250" i="4"/>
  <c r="BD251" i="4"/>
  <c r="BD255" i="4"/>
  <c r="BC256" i="4"/>
  <c r="BN256" i="4"/>
  <c r="BB257" i="4"/>
  <c r="BK260" i="4"/>
  <c r="BK261" i="4"/>
  <c r="BC263" i="4"/>
  <c r="BN263" i="4"/>
  <c r="AM268" i="4"/>
  <c r="BC268" i="4"/>
  <c r="BD271" i="4"/>
  <c r="BK272" i="4"/>
  <c r="AE285" i="4"/>
  <c r="AM285" i="4" s="1"/>
  <c r="BE288" i="4"/>
  <c r="BK289" i="4"/>
  <c r="BE294" i="4"/>
  <c r="BD299" i="4"/>
  <c r="BE308" i="4"/>
  <c r="BJ255" i="4"/>
  <c r="BN255" i="4" s="1"/>
  <c r="AM262" i="4"/>
  <c r="AE272" i="4"/>
  <c r="AM272" i="4" s="1"/>
  <c r="AV272" i="4"/>
  <c r="AE277" i="4"/>
  <c r="AM277" i="4" s="1"/>
  <c r="AE278" i="4"/>
  <c r="AV278" i="4"/>
  <c r="BJ305" i="4"/>
  <c r="BN305" i="4" s="1"/>
  <c r="AE305" i="4"/>
  <c r="AM305" i="4" s="1"/>
  <c r="BB220" i="4"/>
  <c r="BE221" i="4"/>
  <c r="BL222" i="4"/>
  <c r="BB223" i="4"/>
  <c r="BN224" i="4"/>
  <c r="BM228" i="4"/>
  <c r="BC230" i="4"/>
  <c r="BB234" i="4"/>
  <c r="BM234" i="4"/>
  <c r="BN236" i="4"/>
  <c r="BE241" i="4"/>
  <c r="BB242" i="4"/>
  <c r="BL243" i="4"/>
  <c r="BK247" i="4"/>
  <c r="BB248" i="4"/>
  <c r="BM248" i="4"/>
  <c r="BN254" i="4"/>
  <c r="AV255" i="4"/>
  <c r="BD257" i="4"/>
  <c r="BB261" i="4"/>
  <c r="BM261" i="4"/>
  <c r="BB262" i="4"/>
  <c r="BC264" i="4"/>
  <c r="BL266" i="4"/>
  <c r="BE268" i="4"/>
  <c r="BB275" i="4"/>
  <c r="BL275" i="4"/>
  <c r="BD276" i="4"/>
  <c r="BM280" i="4"/>
  <c r="BC281" i="4"/>
  <c r="BM281" i="4"/>
  <c r="BK285" i="4"/>
  <c r="BB297" i="4"/>
  <c r="BK298" i="4"/>
  <c r="BK303" i="4"/>
  <c r="BL304" i="4"/>
  <c r="AM209" i="4"/>
  <c r="BE211" i="4"/>
  <c r="BE213" i="4"/>
  <c r="BE215" i="4"/>
  <c r="BD219" i="4"/>
  <c r="BL227" i="4"/>
  <c r="AM229" i="4"/>
  <c r="BK238" i="4"/>
  <c r="BK250" i="4"/>
  <c r="AE255" i="4"/>
  <c r="BB255" i="4"/>
  <c r="BJ278" i="4"/>
  <c r="BN278" i="4" s="1"/>
  <c r="BM279" i="4"/>
  <c r="BJ280" i="4"/>
  <c r="BN280" i="4" s="1"/>
  <c r="AM298" i="4"/>
  <c r="BD291" i="4"/>
  <c r="BE296" i="4"/>
  <c r="BM300" i="4"/>
  <c r="BN303" i="4"/>
  <c r="BM303" i="4"/>
  <c r="BL306" i="4"/>
  <c r="BL309" i="4"/>
  <c r="BB342" i="4"/>
  <c r="BC342" i="4"/>
  <c r="AV349" i="4"/>
  <c r="AE349" i="4"/>
  <c r="BC319" i="4"/>
  <c r="BD323" i="4"/>
  <c r="BD281" i="4"/>
  <c r="BN283" i="4"/>
  <c r="BB285" i="4"/>
  <c r="BL287" i="4"/>
  <c r="BB290" i="4"/>
  <c r="BD297" i="4"/>
  <c r="BB298" i="4"/>
  <c r="BC300" i="4"/>
  <c r="BL301" i="4"/>
  <c r="BM304" i="4"/>
  <c r="BB305" i="4"/>
  <c r="AM307" i="4"/>
  <c r="BM307" i="4"/>
  <c r="BM309" i="4"/>
  <c r="BL312" i="4"/>
  <c r="BK315" i="4"/>
  <c r="BK316" i="4"/>
  <c r="BD319" i="4"/>
  <c r="BK256" i="4"/>
  <c r="BL258" i="4"/>
  <c r="BC259" i="4"/>
  <c r="BN262" i="4"/>
  <c r="BL265" i="4"/>
  <c r="BD266" i="4"/>
  <c r="BC270" i="4"/>
  <c r="BN270" i="4"/>
  <c r="BB276" i="4"/>
  <c r="BN276" i="4"/>
  <c r="BB277" i="4"/>
  <c r="BL277" i="4"/>
  <c r="BD283" i="4"/>
  <c r="BM285" i="4"/>
  <c r="BL288" i="4"/>
  <c r="AM290" i="4"/>
  <c r="BC290" i="4"/>
  <c r="AM293" i="4"/>
  <c r="BK295" i="4"/>
  <c r="BE297" i="4"/>
  <c r="BD300" i="4"/>
  <c r="BC307" i="4"/>
  <c r="BN307" i="4"/>
  <c r="BC309" i="4"/>
  <c r="BC310" i="4"/>
  <c r="BM310" i="4"/>
  <c r="BM312" i="4"/>
  <c r="BB314" i="4"/>
  <c r="AV315" i="4"/>
  <c r="BN325" i="4"/>
  <c r="AV326" i="4"/>
  <c r="BK327" i="4"/>
  <c r="BK329" i="4"/>
  <c r="BB332" i="4"/>
  <c r="BC332" i="4"/>
  <c r="BJ349" i="4"/>
  <c r="BN349" i="4" s="1"/>
  <c r="BB293" i="4"/>
  <c r="BM293" i="4"/>
  <c r="BD306" i="4"/>
  <c r="BL313" i="4"/>
  <c r="BD314" i="4"/>
  <c r="BL320" i="4"/>
  <c r="BM346" i="4"/>
  <c r="BL346" i="4"/>
  <c r="BL347" i="4"/>
  <c r="BM347" i="4"/>
  <c r="AV321" i="4"/>
  <c r="AE321" i="4"/>
  <c r="BB327" i="4"/>
  <c r="BE340" i="4"/>
  <c r="BD275" i="4"/>
  <c r="BE276" i="4"/>
  <c r="BD277" i="4"/>
  <c r="BB282" i="4"/>
  <c r="BM282" i="4"/>
  <c r="BL284" i="4"/>
  <c r="BC285" i="4"/>
  <c r="BB286" i="4"/>
  <c r="BD288" i="4"/>
  <c r="BL294" i="4"/>
  <c r="BB303" i="4"/>
  <c r="BE304" i="4"/>
  <c r="BE306" i="4"/>
  <c r="BN308" i="4"/>
  <c r="BD312" i="4"/>
  <c r="BC316" i="4"/>
  <c r="BK309" i="4"/>
  <c r="BD313" i="4"/>
  <c r="BB331" i="4"/>
  <c r="BC346" i="4"/>
  <c r="BD346" i="4"/>
  <c r="BK350" i="4"/>
  <c r="BL350" i="4"/>
  <c r="BB320" i="4"/>
  <c r="BL321" i="4"/>
  <c r="BB324" i="4"/>
  <c r="BB329" i="4"/>
  <c r="AE333" i="4"/>
  <c r="AM333" i="4" s="1"/>
  <c r="BK333" i="4"/>
  <c r="BE334" i="4"/>
  <c r="BN335" i="4"/>
  <c r="BK336" i="4"/>
  <c r="BM339" i="4"/>
  <c r="BB340" i="4"/>
  <c r="BL343" i="4"/>
  <c r="BL344" i="4"/>
  <c r="BL345" i="4"/>
  <c r="BL349" i="4"/>
  <c r="BK352" i="4"/>
  <c r="BC355" i="4"/>
  <c r="BD356" i="4"/>
  <c r="BD364" i="4"/>
  <c r="BB365" i="4"/>
  <c r="BE369" i="4"/>
  <c r="BL376" i="4"/>
  <c r="BC379" i="4"/>
  <c r="BM382" i="4"/>
  <c r="BB383" i="4"/>
  <c r="BN383" i="4"/>
  <c r="BK384" i="4"/>
  <c r="BL387" i="4"/>
  <c r="Z426" i="4"/>
  <c r="BJ339" i="4"/>
  <c r="BN339" i="4" s="1"/>
  <c r="AM429" i="4"/>
  <c r="BB318" i="4"/>
  <c r="BB321" i="4"/>
  <c r="BL322" i="4"/>
  <c r="BL326" i="4"/>
  <c r="BM330" i="4"/>
  <c r="BN331" i="4"/>
  <c r="BK334" i="4"/>
  <c r="BM336" i="4"/>
  <c r="BL337" i="4"/>
  <c r="BC339" i="4"/>
  <c r="BM341" i="4"/>
  <c r="BM342" i="4"/>
  <c r="BC343" i="4"/>
  <c r="BC344" i="4"/>
  <c r="BN345" i="4"/>
  <c r="BD349" i="4"/>
  <c r="AE352" i="4"/>
  <c r="AM352" i="4" s="1"/>
  <c r="BB352" i="4"/>
  <c r="BJ353" i="4"/>
  <c r="BN353" i="4" s="1"/>
  <c r="BL354" i="4"/>
  <c r="BK355" i="4"/>
  <c r="AV356" i="4"/>
  <c r="AM361" i="4"/>
  <c r="BB361" i="4"/>
  <c r="BL361" i="4"/>
  <c r="BC363" i="4"/>
  <c r="BN363" i="4"/>
  <c r="AE364" i="4"/>
  <c r="AM364" i="4" s="1"/>
  <c r="BC366" i="4"/>
  <c r="AM367" i="4"/>
  <c r="BB367" i="4"/>
  <c r="BM373" i="4"/>
  <c r="BC382" i="4"/>
  <c r="BL385" i="4"/>
  <c r="BB387" i="4"/>
  <c r="BN387" i="4"/>
  <c r="BD404" i="4"/>
  <c r="BJ405" i="4"/>
  <c r="BN405" i="4" s="1"/>
  <c r="AE405" i="4"/>
  <c r="BM415" i="4"/>
  <c r="BC416" i="4"/>
  <c r="AE421" i="4"/>
  <c r="AM421" i="4" s="1"/>
  <c r="AE380" i="4"/>
  <c r="AM380" i="4" s="1"/>
  <c r="AV380" i="4"/>
  <c r="AM436" i="4"/>
  <c r="BN436" i="4"/>
  <c r="BK319" i="4"/>
  <c r="AM323" i="4"/>
  <c r="BL323" i="4"/>
  <c r="BD326" i="4"/>
  <c r="BM326" i="4"/>
  <c r="AM327" i="4"/>
  <c r="BD329" i="4"/>
  <c r="BL332" i="4"/>
  <c r="BD333" i="4"/>
  <c r="BN333" i="4"/>
  <c r="BB334" i="4"/>
  <c r="BM334" i="4"/>
  <c r="BB335" i="4"/>
  <c r="BC337" i="4"/>
  <c r="BK338" i="4"/>
  <c r="BE339" i="4"/>
  <c r="BM340" i="4"/>
  <c r="BB346" i="4"/>
  <c r="BN346" i="4"/>
  <c r="BK347" i="4"/>
  <c r="BK349" i="4"/>
  <c r="BC353" i="4"/>
  <c r="BC354" i="4"/>
  <c r="BN354" i="4"/>
  <c r="BB356" i="4"/>
  <c r="BM356" i="4"/>
  <c r="BK357" i="4"/>
  <c r="BE358" i="4"/>
  <c r="BK362" i="4"/>
  <c r="BM364" i="4"/>
  <c r="BC365" i="4"/>
  <c r="BE366" i="4"/>
  <c r="BM369" i="4"/>
  <c r="BD373" i="4"/>
  <c r="BD374" i="4"/>
  <c r="BD375" i="4"/>
  <c r="BB379" i="4"/>
  <c r="BL379" i="4"/>
  <c r="BL380" i="4"/>
  <c r="BM385" i="4"/>
  <c r="BK386" i="4"/>
  <c r="BD387" i="4"/>
  <c r="BE393" i="4"/>
  <c r="BM399" i="4"/>
  <c r="BD406" i="4"/>
  <c r="BB358" i="4"/>
  <c r="BM358" i="4"/>
  <c r="BL367" i="4"/>
  <c r="AV381" i="4"/>
  <c r="AE381" i="4"/>
  <c r="BN397" i="4"/>
  <c r="BM397" i="4"/>
  <c r="AM403" i="4"/>
  <c r="AM447" i="4"/>
  <c r="BC334" i="4"/>
  <c r="BC338" i="4"/>
  <c r="BM338" i="4"/>
  <c r="BK339" i="4"/>
  <c r="BE341" i="4"/>
  <c r="BL351" i="4"/>
  <c r="BE352" i="4"/>
  <c r="BE354" i="4"/>
  <c r="AM358" i="4"/>
  <c r="BB362" i="4"/>
  <c r="AE363" i="4"/>
  <c r="BB368" i="4"/>
  <c r="BC369" i="4"/>
  <c r="BN371" i="4"/>
  <c r="BK372" i="4"/>
  <c r="BB376" i="4"/>
  <c r="BM377" i="4"/>
  <c r="BD380" i="4"/>
  <c r="BJ380" i="4"/>
  <c r="BN380" i="4" s="1"/>
  <c r="BK382" i="4"/>
  <c r="BD385" i="4"/>
  <c r="BC386" i="4"/>
  <c r="BK392" i="4"/>
  <c r="BD396" i="4"/>
  <c r="BN398" i="4"/>
  <c r="BL402" i="4"/>
  <c r="BM425" i="4"/>
  <c r="AH426" i="4"/>
  <c r="BL329" i="4"/>
  <c r="BD332" i="4"/>
  <c r="BD334" i="4"/>
  <c r="BJ347" i="4"/>
  <c r="BN347" i="4" s="1"/>
  <c r="BC351" i="4"/>
  <c r="BL353" i="4"/>
  <c r="BJ357" i="4"/>
  <c r="BN357" i="4" s="1"/>
  <c r="BM362" i="4"/>
  <c r="BM402" i="4"/>
  <c r="BB425" i="4"/>
  <c r="W426" i="4"/>
  <c r="BN460" i="4"/>
  <c r="BM460" i="4"/>
  <c r="AE474" i="4"/>
  <c r="BL437" i="4"/>
  <c r="BD448" i="4"/>
  <c r="BN451" i="4"/>
  <c r="BD454" i="4"/>
  <c r="BD464" i="4"/>
  <c r="BK477" i="4"/>
  <c r="BD482" i="4"/>
  <c r="AM391" i="4"/>
  <c r="BM391" i="4"/>
  <c r="BC401" i="4"/>
  <c r="BB402" i="4"/>
  <c r="BN415" i="4"/>
  <c r="BL424" i="4"/>
  <c r="BB429" i="4"/>
  <c r="BL433" i="4"/>
  <c r="BD443" i="4"/>
  <c r="W434" i="4"/>
  <c r="BN446" i="4"/>
  <c r="BK447" i="4"/>
  <c r="BE448" i="4"/>
  <c r="AM456" i="4"/>
  <c r="BM456" i="4"/>
  <c r="BD459" i="4"/>
  <c r="BN470" i="4"/>
  <c r="AM472" i="4"/>
  <c r="BD399" i="4"/>
  <c r="BD402" i="4"/>
  <c r="BE410" i="4"/>
  <c r="BK412" i="4"/>
  <c r="BD415" i="4"/>
  <c r="BB420" i="4"/>
  <c r="BN420" i="4"/>
  <c r="BN422" i="4"/>
  <c r="BM422" i="4"/>
  <c r="BM424" i="4"/>
  <c r="BM432" i="4"/>
  <c r="BM433" i="4"/>
  <c r="BC434" i="4"/>
  <c r="BK435" i="4"/>
  <c r="BB438" i="4"/>
  <c r="BN441" i="4"/>
  <c r="BK442" i="4"/>
  <c r="AM444" i="4"/>
  <c r="BK444" i="4"/>
  <c r="BC449" i="4"/>
  <c r="AM450" i="4"/>
  <c r="BB450" i="4"/>
  <c r="BC451" i="4"/>
  <c r="BK454" i="4"/>
  <c r="AM455" i="4"/>
  <c r="BK458" i="4"/>
  <c r="BD461" i="4"/>
  <c r="BE464" i="4"/>
  <c r="BN466" i="4"/>
  <c r="BM468" i="4"/>
  <c r="BK484" i="4"/>
  <c r="BL484" i="4"/>
  <c r="BL366" i="4"/>
  <c r="BK369" i="4"/>
  <c r="BE370" i="4"/>
  <c r="BC372" i="4"/>
  <c r="BK373" i="4"/>
  <c r="BB375" i="4"/>
  <c r="BC376" i="4"/>
  <c r="BB377" i="4"/>
  <c r="BM378" i="4"/>
  <c r="BE379" i="4"/>
  <c r="BD382" i="4"/>
  <c r="BL384" i="4"/>
  <c r="BM386" i="4"/>
  <c r="BE387" i="4"/>
  <c r="BL388" i="4"/>
  <c r="BE391" i="4"/>
  <c r="BB392" i="4"/>
  <c r="BM393" i="4"/>
  <c r="BL394" i="4"/>
  <c r="BB395" i="4"/>
  <c r="AE398" i="4"/>
  <c r="BM400" i="4"/>
  <c r="BB405" i="4"/>
  <c r="BK409" i="4"/>
  <c r="BE411" i="4"/>
  <c r="BL412" i="4"/>
  <c r="BL414" i="4"/>
  <c r="BK416" i="4"/>
  <c r="BK418" i="4"/>
  <c r="BC421" i="4"/>
  <c r="BN421" i="4"/>
  <c r="BB422" i="4"/>
  <c r="BL423" i="4"/>
  <c r="BC430" i="4"/>
  <c r="BC432" i="4"/>
  <c r="BL442" i="4"/>
  <c r="AM449" i="4"/>
  <c r="BM453" i="4"/>
  <c r="AM458" i="4"/>
  <c r="AM481" i="4"/>
  <c r="BM389" i="4"/>
  <c r="BL390" i="4"/>
  <c r="BB401" i="4"/>
  <c r="BL408" i="4"/>
  <c r="BN424" i="4"/>
  <c r="BM428" i="4"/>
  <c r="BC429" i="4"/>
  <c r="BK430" i="4"/>
  <c r="BN433" i="4"/>
  <c r="AM464" i="4"/>
  <c r="BN389" i="4"/>
  <c r="BK391" i="4"/>
  <c r="AM393" i="4"/>
  <c r="BD393" i="4"/>
  <c r="BD395" i="4"/>
  <c r="BC396" i="4"/>
  <c r="BM396" i="4"/>
  <c r="BL398" i="4"/>
  <c r="BC407" i="4"/>
  <c r="BN418" i="4"/>
  <c r="BD421" i="4"/>
  <c r="BK425" i="4"/>
  <c r="AC434" i="4"/>
  <c r="AU434" i="4" s="1"/>
  <c r="BM436" i="4"/>
  <c r="BE441" i="4"/>
  <c r="BL443" i="4"/>
  <c r="BB444" i="4"/>
  <c r="BN444" i="4"/>
  <c r="AM452" i="4"/>
  <c r="BM455" i="4"/>
  <c r="BN458" i="4"/>
  <c r="AM462" i="4"/>
  <c r="BL462" i="4"/>
  <c r="BL464" i="4"/>
  <c r="BK471" i="4"/>
  <c r="BC479" i="4"/>
  <c r="BK486" i="4"/>
  <c r="BM491" i="4"/>
  <c r="BK492" i="4"/>
  <c r="BD408" i="4"/>
  <c r="BD409" i="4"/>
  <c r="BN410" i="4"/>
  <c r="AV411" i="4"/>
  <c r="BL411" i="4"/>
  <c r="BB413" i="4"/>
  <c r="BN413" i="4"/>
  <c r="BK415" i="4"/>
  <c r="BL416" i="4"/>
  <c r="BC417" i="4"/>
  <c r="BL418" i="4"/>
  <c r="BL420" i="4"/>
  <c r="AM423" i="4"/>
  <c r="BM423" i="4"/>
  <c r="BD424" i="4"/>
  <c r="BM427" i="4"/>
  <c r="AM432" i="4"/>
  <c r="BK432" i="4"/>
  <c r="BD435" i="4"/>
  <c r="BK436" i="4"/>
  <c r="BD437" i="4"/>
  <c r="BC438" i="4"/>
  <c r="BC444" i="4"/>
  <c r="BM452" i="4"/>
  <c r="BL453" i="4"/>
  <c r="BK456" i="4"/>
  <c r="BL460" i="4"/>
  <c r="BK465" i="4"/>
  <c r="BC466" i="4"/>
  <c r="BC467" i="4"/>
  <c r="BN467" i="4"/>
  <c r="AM468" i="4"/>
  <c r="BL471" i="4"/>
  <c r="BK474" i="4"/>
  <c r="BE475" i="4"/>
  <c r="BB476" i="4"/>
  <c r="BL477" i="4"/>
  <c r="BN480" i="4"/>
  <c r="AV480" i="4"/>
  <c r="BK480" i="4"/>
  <c r="BE482" i="4"/>
  <c r="BM483" i="4"/>
  <c r="AM484" i="4"/>
  <c r="BN485" i="4"/>
  <c r="BL486" i="4"/>
  <c r="BE487" i="4"/>
  <c r="BC488" i="4"/>
  <c r="BB489" i="4"/>
  <c r="BM492" i="4"/>
  <c r="AM471" i="4"/>
  <c r="BB471" i="4"/>
  <c r="BC473" i="4"/>
  <c r="BN477" i="4"/>
  <c r="BC486" i="4"/>
  <c r="BK487" i="4"/>
  <c r="BE65" i="4"/>
  <c r="BB456" i="4"/>
  <c r="BM463" i="4"/>
  <c r="BK464" i="4"/>
  <c r="BE467" i="4"/>
  <c r="BE470" i="4"/>
  <c r="BC471" i="4"/>
  <c r="BK472" i="4"/>
  <c r="BK475" i="4"/>
  <c r="BC477" i="4"/>
  <c r="AM478" i="4"/>
  <c r="BM478" i="4"/>
  <c r="BK479" i="4"/>
  <c r="BC481" i="4"/>
  <c r="BB484" i="4"/>
  <c r="BE492" i="4"/>
  <c r="BD433" i="4"/>
  <c r="AH434" i="4"/>
  <c r="BK438" i="4"/>
  <c r="BC439" i="4"/>
  <c r="BL440" i="4"/>
  <c r="BE446" i="4"/>
  <c r="BM447" i="4"/>
  <c r="BK450" i="4"/>
  <c r="BE451" i="4"/>
  <c r="BB454" i="4"/>
  <c r="BN454" i="4"/>
  <c r="BC459" i="4"/>
  <c r="BM459" i="4"/>
  <c r="BN461" i="4"/>
  <c r="BK462" i="4"/>
  <c r="BC464" i="4"/>
  <c r="BL466" i="4"/>
  <c r="BL467" i="4"/>
  <c r="BE477" i="4"/>
  <c r="BB479" i="4"/>
  <c r="BL479" i="4"/>
  <c r="BE480" i="4"/>
  <c r="BE481" i="4"/>
  <c r="AM483" i="4"/>
  <c r="BC484" i="4"/>
  <c r="BK485" i="4"/>
  <c r="BN487" i="4"/>
  <c r="BL488" i="4"/>
  <c r="BK491" i="4"/>
  <c r="AA7" i="4"/>
  <c r="BI7" i="4" s="1"/>
  <c r="BM7" i="4" s="1"/>
  <c r="V7" i="4"/>
  <c r="X7" i="4"/>
  <c r="BD10" i="4"/>
  <c r="BD13" i="4"/>
  <c r="BC16" i="4"/>
  <c r="BE21" i="4"/>
  <c r="BE22" i="4"/>
  <c r="BD26" i="4"/>
  <c r="BD70" i="4"/>
  <c r="BD72" i="4"/>
  <c r="BE396" i="4"/>
  <c r="BB400" i="4"/>
  <c r="BE406" i="4"/>
  <c r="BD436" i="4"/>
  <c r="BD438" i="4"/>
  <c r="BC441" i="4"/>
  <c r="BD455" i="4"/>
  <c r="BE459" i="4"/>
  <c r="BC461" i="4"/>
  <c r="BD466" i="4"/>
  <c r="BB467" i="4"/>
  <c r="BE472" i="4"/>
  <c r="BC475" i="4"/>
  <c r="BD477" i="4"/>
  <c r="BB480" i="4"/>
  <c r="BD485" i="4"/>
  <c r="BD491" i="4"/>
  <c r="BE491" i="4"/>
  <c r="BD492" i="4"/>
  <c r="BC14" i="4"/>
  <c r="BC12" i="4"/>
  <c r="BC15" i="4"/>
  <c r="BC395" i="4"/>
  <c r="BC398" i="4"/>
  <c r="BE402" i="4"/>
  <c r="BC405" i="4"/>
  <c r="BB424" i="4"/>
  <c r="BE431" i="4"/>
  <c r="BE434" i="4"/>
  <c r="BC450" i="4"/>
  <c r="BC454" i="4"/>
  <c r="BC458" i="4"/>
  <c r="BE486" i="4"/>
  <c r="BD12" i="4"/>
  <c r="BD15" i="4"/>
  <c r="BD20" i="4"/>
  <c r="BB29" i="4"/>
  <c r="BB394" i="4"/>
  <c r="BB409" i="4"/>
  <c r="BC411" i="4"/>
  <c r="BC419" i="4"/>
  <c r="BC420" i="4"/>
  <c r="BD422" i="4"/>
  <c r="BD425" i="4"/>
  <c r="BB427" i="4"/>
  <c r="BD428" i="4"/>
  <c r="BE435" i="4"/>
  <c r="BC437" i="4"/>
  <c r="BD456" i="4"/>
  <c r="BD458" i="4"/>
  <c r="BB460" i="4"/>
  <c r="BD463" i="4"/>
  <c r="BB483" i="4"/>
  <c r="BC487" i="4"/>
  <c r="BI8" i="4"/>
  <c r="BM8" i="4" s="1"/>
  <c r="BC20" i="4"/>
  <c r="BC25" i="4"/>
  <c r="BE27" i="4"/>
  <c r="BE71" i="4"/>
  <c r="BB414" i="4"/>
  <c r="BD416" i="4"/>
  <c r="BC418" i="4"/>
  <c r="BB445" i="4"/>
  <c r="BB465" i="4"/>
  <c r="BE471" i="4"/>
  <c r="BB478" i="4"/>
  <c r="BC480" i="4"/>
  <c r="BB481" i="4"/>
  <c r="BC482" i="4"/>
  <c r="AL8" i="4"/>
  <c r="AN8" i="4" s="1"/>
  <c r="BE12" i="4"/>
  <c r="BB17" i="4"/>
  <c r="BE20" i="4"/>
  <c r="BD29" i="4"/>
  <c r="BC394" i="4"/>
  <c r="BD397" i="4"/>
  <c r="BC399" i="4"/>
  <c r="BC409" i="4"/>
  <c r="BD411" i="4"/>
  <c r="BC423" i="4"/>
  <c r="BC435" i="4"/>
  <c r="BC443" i="4"/>
  <c r="BB452" i="4"/>
  <c r="BE454" i="4"/>
  <c r="BB457" i="4"/>
  <c r="BC460" i="4"/>
  <c r="BB462" i="4"/>
  <c r="BE463" i="4"/>
  <c r="BE465" i="4"/>
  <c r="BC474" i="4"/>
  <c r="BD487" i="4"/>
  <c r="BB488" i="4"/>
  <c r="BB430" i="4"/>
  <c r="AB7" i="4"/>
  <c r="AA5" i="4" s="1"/>
  <c r="BB18" i="4"/>
  <c r="BB19" i="4"/>
  <c r="BD21" i="4"/>
  <c r="BC22" i="4"/>
  <c r="BB23" i="4"/>
  <c r="BD24" i="4"/>
  <c r="BE29" i="4"/>
  <c r="BE404" i="4"/>
  <c r="BC406" i="4"/>
  <c r="BE409" i="4"/>
  <c r="BB415" i="4"/>
  <c r="BB416" i="4"/>
  <c r="BD417" i="4"/>
  <c r="BE432" i="4"/>
  <c r="BE439" i="4"/>
  <c r="BC440" i="4"/>
  <c r="BC446" i="4"/>
  <c r="BD447" i="4"/>
  <c r="BB449" i="4"/>
  <c r="BC453" i="4"/>
  <c r="BE460" i="4"/>
  <c r="BB461" i="4"/>
  <c r="BE462" i="4"/>
  <c r="BD470" i="4"/>
  <c r="BD472" i="4"/>
  <c r="BE474" i="4"/>
  <c r="BB475" i="4"/>
  <c r="BB477" i="4"/>
  <c r="BD479" i="4"/>
  <c r="BB482" i="4"/>
  <c r="BE483" i="4"/>
  <c r="BE485" i="4"/>
  <c r="BD488" i="4"/>
  <c r="BD62" i="4"/>
  <c r="BD65" i="4"/>
  <c r="BD412" i="4"/>
  <c r="BD33" i="4"/>
  <c r="BD57" i="4"/>
  <c r="BC38" i="4"/>
  <c r="BD41" i="4"/>
  <c r="BB59" i="4"/>
  <c r="BC46" i="4"/>
  <c r="BD49" i="4"/>
  <c r="BB67" i="4"/>
  <c r="AF7" i="4"/>
  <c r="AV10" i="4"/>
  <c r="BE15" i="4"/>
  <c r="BM18" i="4"/>
  <c r="BC19" i="4"/>
  <c r="AE20" i="4"/>
  <c r="BM21" i="4"/>
  <c r="AM24" i="4"/>
  <c r="BB26" i="4"/>
  <c r="BJ29" i="4"/>
  <c r="BN29" i="4" s="1"/>
  <c r="BB30" i="4"/>
  <c r="AM32" i="4"/>
  <c r="AM35" i="4"/>
  <c r="AE44" i="4"/>
  <c r="BJ44" i="4"/>
  <c r="BN44" i="4" s="1"/>
  <c r="AE48" i="4"/>
  <c r="BN48" i="4"/>
  <c r="BD53" i="4"/>
  <c r="BN56" i="4"/>
  <c r="BN58" i="4"/>
  <c r="BK61" i="4"/>
  <c r="BK62" i="4"/>
  <c r="BK65" i="4"/>
  <c r="BB66" i="4"/>
  <c r="BL66" i="4"/>
  <c r="BL67" i="4"/>
  <c r="AM73" i="4"/>
  <c r="AJ8" i="4"/>
  <c r="AK8" i="4" s="1"/>
  <c r="AM11" i="4"/>
  <c r="AV22" i="4"/>
  <c r="AE29" i="4"/>
  <c r="BC29" i="4"/>
  <c r="BK29" i="4"/>
  <c r="BM36" i="4"/>
  <c r="BM47" i="4"/>
  <c r="BB51" i="4"/>
  <c r="BC56" i="4"/>
  <c r="BK56" i="4"/>
  <c r="BK57" i="4"/>
  <c r="BL59" i="4"/>
  <c r="BD67" i="4"/>
  <c r="BB69" i="4"/>
  <c r="BB70" i="4"/>
  <c r="BL70" i="4"/>
  <c r="BB73" i="4"/>
  <c r="BB74" i="4"/>
  <c r="BM74" i="4"/>
  <c r="BJ17" i="4"/>
  <c r="BN17" i="4" s="1"/>
  <c r="BJ24" i="4"/>
  <c r="BN24" i="4" s="1"/>
  <c r="BD25" i="4"/>
  <c r="BL25" i="4"/>
  <c r="BB28" i="4"/>
  <c r="AM30" i="4"/>
  <c r="BB41" i="4"/>
  <c r="BD42" i="4"/>
  <c r="BL42" i="4"/>
  <c r="AM45" i="4"/>
  <c r="BC52" i="4"/>
  <c r="BK52" i="4"/>
  <c r="AV54" i="4"/>
  <c r="BJ54" i="4"/>
  <c r="BN54" i="4" s="1"/>
  <c r="AE54" i="4"/>
  <c r="BC57" i="4"/>
  <c r="BM57" i="4"/>
  <c r="AM74" i="4"/>
  <c r="BK75" i="4"/>
  <c r="BL75" i="4"/>
  <c r="BN77" i="4"/>
  <c r="BL78" i="4"/>
  <c r="BK78" i="4"/>
  <c r="AC8" i="4"/>
  <c r="AU8" i="4" s="1"/>
  <c r="BM12" i="4"/>
  <c r="AM13" i="4"/>
  <c r="BC17" i="4"/>
  <c r="BK17" i="4"/>
  <c r="BC21" i="4"/>
  <c r="BC24" i="4"/>
  <c r="BK24" i="4"/>
  <c r="AM28" i="4"/>
  <c r="BC32" i="4"/>
  <c r="BK32" i="4"/>
  <c r="BC35" i="4"/>
  <c r="BK35" i="4"/>
  <c r="BD37" i="4"/>
  <c r="BL37" i="4"/>
  <c r="AM38" i="4"/>
  <c r="AM41" i="4"/>
  <c r="BB43" i="4"/>
  <c r="BK43" i="4"/>
  <c r="BB47" i="4"/>
  <c r="BK47" i="4"/>
  <c r="BK49" i="4"/>
  <c r="BK53" i="4"/>
  <c r="BM66" i="4"/>
  <c r="BE77" i="4"/>
  <c r="AM9" i="4"/>
  <c r="BC75" i="4"/>
  <c r="BD75" i="4"/>
  <c r="AM16" i="4"/>
  <c r="BJ26" i="4"/>
  <c r="BN26" i="4" s="1"/>
  <c r="AE26" i="4"/>
  <c r="AM52" i="4"/>
  <c r="BN75" i="4"/>
  <c r="BJ33" i="4"/>
  <c r="BN33" i="4" s="1"/>
  <c r="AE33" i="4"/>
  <c r="AV64" i="4"/>
  <c r="BJ64" i="4"/>
  <c r="BN64" i="4" s="1"/>
  <c r="AV66" i="4"/>
  <c r="BJ66" i="4"/>
  <c r="BN66" i="4" s="1"/>
  <c r="AE66" i="4"/>
  <c r="AM72" i="4"/>
  <c r="BD78" i="4"/>
  <c r="BC78" i="4"/>
  <c r="BM15" i="4"/>
  <c r="BK19" i="4"/>
  <c r="AE22" i="4"/>
  <c r="AV33" i="4"/>
  <c r="BB49" i="4"/>
  <c r="BN50" i="4"/>
  <c r="BM51" i="4"/>
  <c r="BN55" i="4"/>
  <c r="BD58" i="4"/>
  <c r="BK73" i="4"/>
  <c r="BD74" i="4"/>
  <c r="BE74" i="4"/>
  <c r="AV59" i="4"/>
  <c r="BN70" i="4"/>
  <c r="BN84" i="4"/>
  <c r="AM85" i="4"/>
  <c r="BB86" i="4"/>
  <c r="BK91" i="4"/>
  <c r="BD93" i="4"/>
  <c r="BE95" i="4"/>
  <c r="BC97" i="4"/>
  <c r="BD99" i="4"/>
  <c r="BN99" i="4"/>
  <c r="BM100" i="4"/>
  <c r="AM102" i="4"/>
  <c r="BM104" i="4"/>
  <c r="BM115" i="4"/>
  <c r="BL116" i="4"/>
  <c r="BK116" i="4"/>
  <c r="BL125" i="4"/>
  <c r="BK125" i="4"/>
  <c r="BD136" i="4"/>
  <c r="BC136" i="4"/>
  <c r="BK81" i="4"/>
  <c r="BE83" i="4"/>
  <c r="BL84" i="4"/>
  <c r="BM94" i="4"/>
  <c r="BC95" i="4"/>
  <c r="BM98" i="4"/>
  <c r="BE100" i="4"/>
  <c r="BC107" i="4"/>
  <c r="BC111" i="4"/>
  <c r="BE120" i="4"/>
  <c r="BD120" i="4"/>
  <c r="BM121" i="4"/>
  <c r="BL121" i="4"/>
  <c r="BE122" i="4"/>
  <c r="BD122" i="4"/>
  <c r="AV123" i="4"/>
  <c r="BJ123" i="4"/>
  <c r="BN123" i="4" s="1"/>
  <c r="AE123" i="4"/>
  <c r="BL124" i="4"/>
  <c r="BK124" i="4"/>
  <c r="BE126" i="4"/>
  <c r="BD126" i="4"/>
  <c r="BL133" i="4"/>
  <c r="BK133" i="4"/>
  <c r="BM134" i="4"/>
  <c r="BL134" i="4"/>
  <c r="BL139" i="4"/>
  <c r="BK139" i="4"/>
  <c r="BL74" i="4"/>
  <c r="BC81" i="4"/>
  <c r="BD84" i="4"/>
  <c r="BK85" i="4"/>
  <c r="BE87" i="4"/>
  <c r="BC91" i="4"/>
  <c r="AM92" i="4"/>
  <c r="BE94" i="4"/>
  <c r="BN95" i="4"/>
  <c r="BB96" i="4"/>
  <c r="BE117" i="4"/>
  <c r="BD117" i="4"/>
  <c r="BC119" i="4"/>
  <c r="BB119" i="4"/>
  <c r="BM130" i="4"/>
  <c r="BL130" i="4"/>
  <c r="AM141" i="4"/>
  <c r="BK76" i="4"/>
  <c r="BM78" i="4"/>
  <c r="AM79" i="4"/>
  <c r="BN81" i="4"/>
  <c r="BC85" i="4"/>
  <c r="AM96" i="4"/>
  <c r="BM101" i="4"/>
  <c r="BD103" i="4"/>
  <c r="BM106" i="4"/>
  <c r="BM112" i="4"/>
  <c r="BL112" i="4"/>
  <c r="AE116" i="4"/>
  <c r="BD125" i="4"/>
  <c r="BC125" i="4"/>
  <c r="BL131" i="4"/>
  <c r="BK131" i="4"/>
  <c r="AM135" i="4"/>
  <c r="BD138" i="4"/>
  <c r="BE138" i="4"/>
  <c r="BL77" i="4"/>
  <c r="AM83" i="4"/>
  <c r="BL83" i="4"/>
  <c r="BK90" i="4"/>
  <c r="BN92" i="4"/>
  <c r="AV107" i="4"/>
  <c r="BJ107" i="4"/>
  <c r="BN107" i="4" s="1"/>
  <c r="AE107" i="4"/>
  <c r="BD116" i="4"/>
  <c r="BC116" i="4"/>
  <c r="BN116" i="4"/>
  <c r="BC118" i="4"/>
  <c r="BB118" i="4"/>
  <c r="BE121" i="4"/>
  <c r="BD121" i="4"/>
  <c r="BD124" i="4"/>
  <c r="BC124" i="4"/>
  <c r="BC130" i="4"/>
  <c r="BB130" i="4"/>
  <c r="BD133" i="4"/>
  <c r="BC133" i="4"/>
  <c r="BD139" i="4"/>
  <c r="BC139" i="4"/>
  <c r="BL86" i="4"/>
  <c r="AM87" i="4"/>
  <c r="BL92" i="4"/>
  <c r="AM111" i="4"/>
  <c r="BM120" i="4"/>
  <c r="BL120" i="4"/>
  <c r="BM126" i="4"/>
  <c r="BL126" i="4"/>
  <c r="BN131" i="4"/>
  <c r="BM131" i="4"/>
  <c r="BE134" i="4"/>
  <c r="BD134" i="4"/>
  <c r="BL136" i="4"/>
  <c r="BK136" i="4"/>
  <c r="AM80" i="4"/>
  <c r="BL80" i="4"/>
  <c r="AM84" i="4"/>
  <c r="BD98" i="4"/>
  <c r="BE112" i="4"/>
  <c r="BD112" i="4"/>
  <c r="BC115" i="4"/>
  <c r="BB115" i="4"/>
  <c r="BM122" i="4"/>
  <c r="BL122" i="4"/>
  <c r="BE130" i="4"/>
  <c r="BD130" i="4"/>
  <c r="AE131" i="4"/>
  <c r="BB76" i="4"/>
  <c r="BD80" i="4"/>
  <c r="BB82" i="4"/>
  <c r="BK97" i="4"/>
  <c r="BE103" i="4"/>
  <c r="AM108" i="4"/>
  <c r="BM108" i="4"/>
  <c r="BK109" i="4"/>
  <c r="AE114" i="4"/>
  <c r="BM117" i="4"/>
  <c r="BL117" i="4"/>
  <c r="BC120" i="4"/>
  <c r="BB120" i="4"/>
  <c r="BC126" i="4"/>
  <c r="BB126" i="4"/>
  <c r="BD131" i="4"/>
  <c r="BC131" i="4"/>
  <c r="AM132" i="4"/>
  <c r="BM132" i="4"/>
  <c r="BB134" i="4"/>
  <c r="BM135" i="4"/>
  <c r="BE137" i="4"/>
  <c r="BM137" i="4"/>
  <c r="BE141" i="4"/>
  <c r="BC142" i="4"/>
  <c r="BK142" i="4"/>
  <c r="BD146" i="4"/>
  <c r="BM146" i="4"/>
  <c r="BM154" i="4"/>
  <c r="BL154" i="4"/>
  <c r="BE156" i="4"/>
  <c r="BD156" i="4"/>
  <c r="BE159" i="4"/>
  <c r="BD169" i="4"/>
  <c r="BC171" i="4"/>
  <c r="BD172" i="4"/>
  <c r="BN174" i="4"/>
  <c r="BD175" i="4"/>
  <c r="BM186" i="4"/>
  <c r="BD202" i="4"/>
  <c r="BN139" i="4"/>
  <c r="AM144" i="4"/>
  <c r="AM184" i="4"/>
  <c r="BN205" i="4"/>
  <c r="BB137" i="4"/>
  <c r="BD140" i="4"/>
  <c r="BD144" i="4"/>
  <c r="BJ151" i="4"/>
  <c r="BN151" i="4" s="1"/>
  <c r="AE151" i="4"/>
  <c r="BE154" i="4"/>
  <c r="BD154" i="4"/>
  <c r="BM155" i="4"/>
  <c r="BB156" i="4"/>
  <c r="BL163" i="4"/>
  <c r="BM166" i="4"/>
  <c r="BL167" i="4"/>
  <c r="BK169" i="4"/>
  <c r="BL170" i="4"/>
  <c r="BL171" i="4"/>
  <c r="BC178" i="4"/>
  <c r="BM181" i="4"/>
  <c r="BD183" i="4"/>
  <c r="BL188" i="4"/>
  <c r="BM196" i="4"/>
  <c r="BK207" i="4"/>
  <c r="BC151" i="4"/>
  <c r="BB151" i="4"/>
  <c r="AM156" i="4"/>
  <c r="BL158" i="4"/>
  <c r="BK158" i="4"/>
  <c r="AE165" i="4"/>
  <c r="BJ145" i="4"/>
  <c r="BN145" i="4" s="1"/>
  <c r="AV148" i="4"/>
  <c r="AE189" i="4"/>
  <c r="AE194" i="4"/>
  <c r="BN194" i="4"/>
  <c r="BB201" i="4"/>
  <c r="BL202" i="4"/>
  <c r="BK204" i="4"/>
  <c r="AM120" i="4"/>
  <c r="BL138" i="4"/>
  <c r="BN141" i="4"/>
  <c r="BK147" i="4"/>
  <c r="AE148" i="4"/>
  <c r="BM153" i="4"/>
  <c r="AM154" i="4"/>
  <c r="BD158" i="4"/>
  <c r="BC158" i="4"/>
  <c r="BM160" i="4"/>
  <c r="BM162" i="4"/>
  <c r="BK164" i="4"/>
  <c r="BB166" i="4"/>
  <c r="AM169" i="4"/>
  <c r="BL172" i="4"/>
  <c r="BE181" i="4"/>
  <c r="BD188" i="4"/>
  <c r="BE196" i="4"/>
  <c r="BM156" i="4"/>
  <c r="BL156" i="4"/>
  <c r="AV163" i="4"/>
  <c r="BD173" i="4"/>
  <c r="BN138" i="4"/>
  <c r="AM139" i="4"/>
  <c r="BN142" i="4"/>
  <c r="AE145" i="4"/>
  <c r="BC147" i="4"/>
  <c r="BM147" i="4"/>
  <c r="BL150" i="4"/>
  <c r="BB152" i="4"/>
  <c r="AM159" i="4"/>
  <c r="AE163" i="4"/>
  <c r="BC164" i="4"/>
  <c r="BC177" i="4"/>
  <c r="BN208" i="4"/>
  <c r="BD210" i="4"/>
  <c r="BC189" i="4"/>
  <c r="BK189" i="4"/>
  <c r="AE191" i="4"/>
  <c r="BB191" i="4"/>
  <c r="BD192" i="4"/>
  <c r="BL192" i="4"/>
  <c r="BC194" i="4"/>
  <c r="BK194" i="4"/>
  <c r="BL230" i="4"/>
  <c r="BM264" i="4"/>
  <c r="BL264" i="4"/>
  <c r="AM173" i="4"/>
  <c r="AM175" i="4"/>
  <c r="AE224" i="4"/>
  <c r="AE227" i="4"/>
  <c r="BM230" i="4"/>
  <c r="BD231" i="4"/>
  <c r="BL232" i="4"/>
  <c r="BC240" i="4"/>
  <c r="BC248" i="4"/>
  <c r="BD252" i="4"/>
  <c r="AE253" i="4"/>
  <c r="BL262" i="4"/>
  <c r="BK262" i="4"/>
  <c r="BD289" i="4"/>
  <c r="BC289" i="4"/>
  <c r="BM216" i="4"/>
  <c r="BC218" i="4"/>
  <c r="BK218" i="4"/>
  <c r="BK219" i="4"/>
  <c r="BB221" i="4"/>
  <c r="BC224" i="4"/>
  <c r="BK224" i="4"/>
  <c r="BC227" i="4"/>
  <c r="BK227" i="4"/>
  <c r="BD233" i="4"/>
  <c r="AE234" i="4"/>
  <c r="BC237" i="4"/>
  <c r="BM237" i="4"/>
  <c r="BL240" i="4"/>
  <c r="BD241" i="4"/>
  <c r="BM245" i="4"/>
  <c r="BM251" i="4"/>
  <c r="BN253" i="4"/>
  <c r="BJ257" i="4"/>
  <c r="BN257" i="4" s="1"/>
  <c r="AE257" i="4"/>
  <c r="AV257" i="4"/>
  <c r="BC190" i="4"/>
  <c r="BK190" i="4"/>
  <c r="BM191" i="4"/>
  <c r="BD193" i="4"/>
  <c r="BL193" i="4"/>
  <c r="AE201" i="4"/>
  <c r="BJ201" i="4"/>
  <c r="BN201" i="4" s="1"/>
  <c r="AM211" i="4"/>
  <c r="AM225" i="4"/>
  <c r="BE237" i="4"/>
  <c r="BN240" i="4"/>
  <c r="BD242" i="4"/>
  <c r="BC242" i="4"/>
  <c r="BE245" i="4"/>
  <c r="BN248" i="4"/>
  <c r="AM256" i="4"/>
  <c r="BB173" i="4"/>
  <c r="BB175" i="4"/>
  <c r="BD176" i="4"/>
  <c r="BL176" i="4"/>
  <c r="BD178" i="4"/>
  <c r="BL178" i="4"/>
  <c r="BC180" i="4"/>
  <c r="BK180" i="4"/>
  <c r="BM183" i="4"/>
  <c r="BC185" i="4"/>
  <c r="BK185" i="4"/>
  <c r="BD204" i="4"/>
  <c r="BL204" i="4"/>
  <c r="BD207" i="4"/>
  <c r="BL207" i="4"/>
  <c r="BB209" i="4"/>
  <c r="BM210" i="4"/>
  <c r="BC212" i="4"/>
  <c r="BK212" i="4"/>
  <c r="BD215" i="4"/>
  <c r="BL215" i="4"/>
  <c r="BB217" i="4"/>
  <c r="BM218" i="4"/>
  <c r="BD221" i="4"/>
  <c r="BL221" i="4"/>
  <c r="BC223" i="4"/>
  <c r="BK223" i="4"/>
  <c r="BM224" i="4"/>
  <c r="AE226" i="4"/>
  <c r="BC226" i="4"/>
  <c r="BK226" i="4"/>
  <c r="BM227" i="4"/>
  <c r="BC228" i="4"/>
  <c r="BK228" i="4"/>
  <c r="BM229" i="4"/>
  <c r="BL234" i="4"/>
  <c r="BM236" i="4"/>
  <c r="BM257" i="4"/>
  <c r="BL259" i="4"/>
  <c r="BD262" i="4"/>
  <c r="BC262" i="4"/>
  <c r="AM263" i="4"/>
  <c r="AM179" i="4"/>
  <c r="AM181" i="4"/>
  <c r="AM213" i="4"/>
  <c r="AL219" i="4"/>
  <c r="AN219" i="4" s="1"/>
  <c r="BN234" i="4"/>
  <c r="BE236" i="4"/>
  <c r="BM238" i="4"/>
  <c r="BC239" i="4"/>
  <c r="BM246" i="4"/>
  <c r="BC247" i="4"/>
  <c r="BD259" i="4"/>
  <c r="BC272" i="4"/>
  <c r="BB272" i="4"/>
  <c r="BD274" i="4"/>
  <c r="BC274" i="4"/>
  <c r="BB231" i="4"/>
  <c r="BL231" i="4"/>
  <c r="BM235" i="4"/>
  <c r="BN241" i="4"/>
  <c r="BL242" i="4"/>
  <c r="BK242" i="4"/>
  <c r="BL252" i="4"/>
  <c r="BC254" i="4"/>
  <c r="BL255" i="4"/>
  <c r="AV243" i="4"/>
  <c r="BC266" i="4"/>
  <c r="BK266" i="4"/>
  <c r="BC269" i="4"/>
  <c r="BK269" i="4"/>
  <c r="BK270" i="4"/>
  <c r="BD273" i="4"/>
  <c r="BM274" i="4"/>
  <c r="BC278" i="4"/>
  <c r="BD279" i="4"/>
  <c r="BD284" i="4"/>
  <c r="BM284" i="4"/>
  <c r="BD256" i="4"/>
  <c r="BL256" i="4"/>
  <c r="BD260" i="4"/>
  <c r="BL260" i="4"/>
  <c r="BD263" i="4"/>
  <c r="BL263" i="4"/>
  <c r="AM270" i="4"/>
  <c r="BM273" i="4"/>
  <c r="BJ279" i="4"/>
  <c r="BN279" i="4" s="1"/>
  <c r="AE279" i="4"/>
  <c r="AV279" i="4"/>
  <c r="BB281" i="4"/>
  <c r="BE286" i="4"/>
  <c r="BD286" i="4"/>
  <c r="AM275" i="4"/>
  <c r="BE284" i="4"/>
  <c r="BM265" i="4"/>
  <c r="BM268" i="4"/>
  <c r="BB273" i="4"/>
  <c r="BJ277" i="4"/>
  <c r="BN277" i="4" s="1"/>
  <c r="BB279" i="4"/>
  <c r="BD280" i="4"/>
  <c r="AM281" i="4"/>
  <c r="BL282" i="4"/>
  <c r="BK290" i="4"/>
  <c r="BJ267" i="4"/>
  <c r="BN267" i="4" s="1"/>
  <c r="AE267" i="4"/>
  <c r="BM289" i="4"/>
  <c r="BL289" i="4"/>
  <c r="AE261" i="4"/>
  <c r="AV267" i="4"/>
  <c r="BK276" i="4"/>
  <c r="AV288" i="4"/>
  <c r="AE288" i="4"/>
  <c r="AE243" i="4"/>
  <c r="BB264" i="4"/>
  <c r="BN271" i="4"/>
  <c r="AM276" i="4"/>
  <c r="BC276" i="4"/>
  <c r="BN286" i="4"/>
  <c r="BM286" i="4"/>
  <c r="BC291" i="4"/>
  <c r="BK291" i="4"/>
  <c r="BK292" i="4"/>
  <c r="BD293" i="4"/>
  <c r="BL293" i="4"/>
  <c r="BM294" i="4"/>
  <c r="AM295" i="4"/>
  <c r="AJ296" i="4"/>
  <c r="AK296" i="4" s="1"/>
  <c r="BM296" i="4"/>
  <c r="BL315" i="4"/>
  <c r="AM287" i="4"/>
  <c r="BC288" i="4"/>
  <c r="BK288" i="4"/>
  <c r="AM292" i="4"/>
  <c r="BK305" i="4"/>
  <c r="BD318" i="4"/>
  <c r="BC318" i="4"/>
  <c r="BE295" i="4"/>
  <c r="AE302" i="4"/>
  <c r="BN302" i="4"/>
  <c r="BC305" i="4"/>
  <c r="BL305" i="4"/>
  <c r="BE315" i="4"/>
  <c r="BD315" i="4"/>
  <c r="BM316" i="4"/>
  <c r="BN316" i="4"/>
  <c r="BC324" i="4"/>
  <c r="BD324" i="4"/>
  <c r="AE280" i="4"/>
  <c r="AM283" i="4"/>
  <c r="BL283" i="4"/>
  <c r="BM290" i="4"/>
  <c r="BJ300" i="4"/>
  <c r="BN300" i="4" s="1"/>
  <c r="AE300" i="4"/>
  <c r="BJ304" i="4"/>
  <c r="BN304" i="4" s="1"/>
  <c r="AE304" i="4"/>
  <c r="BJ306" i="4"/>
  <c r="BN306" i="4" s="1"/>
  <c r="AV317" i="4"/>
  <c r="BJ289" i="4"/>
  <c r="BN289" i="4" s="1"/>
  <c r="AE289" i="4"/>
  <c r="AE317" i="4"/>
  <c r="BK325" i="4"/>
  <c r="BL325" i="4"/>
  <c r="AV289" i="4"/>
  <c r="AM291" i="4"/>
  <c r="BD292" i="4"/>
  <c r="BM292" i="4"/>
  <c r="BD294" i="4"/>
  <c r="BN295" i="4"/>
  <c r="BB296" i="4"/>
  <c r="BK297" i="4"/>
  <c r="BD298" i="4"/>
  <c r="BL298" i="4"/>
  <c r="AM299" i="4"/>
  <c r="BC306" i="4"/>
  <c r="BL307" i="4"/>
  <c r="AM311" i="4"/>
  <c r="BJ285" i="4"/>
  <c r="BN285" i="4" s="1"/>
  <c r="BK286" i="4"/>
  <c r="BN293" i="4"/>
  <c r="AM296" i="4"/>
  <c r="AM297" i="4"/>
  <c r="BC297" i="4"/>
  <c r="BB300" i="4"/>
  <c r="BB304" i="4"/>
  <c r="BD305" i="4"/>
  <c r="AE306" i="4"/>
  <c r="BD307" i="4"/>
  <c r="AV309" i="4"/>
  <c r="AE309" i="4"/>
  <c r="BN310" i="4"/>
  <c r="BC313" i="4"/>
  <c r="BK313" i="4"/>
  <c r="BK314" i="4"/>
  <c r="BJ299" i="4"/>
  <c r="BN299" i="4" s="1"/>
  <c r="BB312" i="4"/>
  <c r="BC314" i="4"/>
  <c r="BL318" i="4"/>
  <c r="BK318" i="4"/>
  <c r="BD322" i="4"/>
  <c r="BK324" i="4"/>
  <c r="BL324" i="4"/>
  <c r="AE320" i="4"/>
  <c r="BK322" i="4"/>
  <c r="BC312" i="4"/>
  <c r="BB315" i="4"/>
  <c r="BB322" i="4"/>
  <c r="BC330" i="4"/>
  <c r="BE332" i="4"/>
  <c r="BK308" i="4"/>
  <c r="AM310" i="4"/>
  <c r="BC315" i="4"/>
  <c r="BL316" i="4"/>
  <c r="AE325" i="4"/>
  <c r="BN330" i="4"/>
  <c r="BD341" i="4"/>
  <c r="BC341" i="4"/>
  <c r="AE328" i="4"/>
  <c r="AV328" i="4"/>
  <c r="AM331" i="4"/>
  <c r="BE310" i="4"/>
  <c r="BD316" i="4"/>
  <c r="BE319" i="4"/>
  <c r="BN319" i="4"/>
  <c r="BE323" i="4"/>
  <c r="BN323" i="4"/>
  <c r="AM324" i="4"/>
  <c r="BB325" i="4"/>
  <c r="BN329" i="4"/>
  <c r="BM329" i="4"/>
  <c r="BM306" i="4"/>
  <c r="BB310" i="4"/>
  <c r="BK310" i="4"/>
  <c r="BC321" i="4"/>
  <c r="BK321" i="4"/>
  <c r="BM322" i="4"/>
  <c r="AV344" i="4"/>
  <c r="AE344" i="4"/>
  <c r="BJ344" i="4"/>
  <c r="BN344" i="4" s="1"/>
  <c r="BJ315" i="4"/>
  <c r="BN315" i="4" s="1"/>
  <c r="AE315" i="4"/>
  <c r="BC327" i="4"/>
  <c r="BK330" i="4"/>
  <c r="BN332" i="4"/>
  <c r="BM332" i="4"/>
  <c r="BL341" i="4"/>
  <c r="BK341" i="4"/>
  <c r="AE345" i="4"/>
  <c r="AE322" i="4"/>
  <c r="BE329" i="4"/>
  <c r="BL330" i="4"/>
  <c r="BL334" i="4"/>
  <c r="BE336" i="4"/>
  <c r="BN336" i="4"/>
  <c r="BD343" i="4"/>
  <c r="BM343" i="4"/>
  <c r="BD344" i="4"/>
  <c r="BM345" i="4"/>
  <c r="BC347" i="4"/>
  <c r="BN348" i="4"/>
  <c r="BB350" i="4"/>
  <c r="BM351" i="4"/>
  <c r="BD354" i="4"/>
  <c r="BB355" i="4"/>
  <c r="BL357" i="4"/>
  <c r="BN358" i="4"/>
  <c r="BE360" i="4"/>
  <c r="AE337" i="4"/>
  <c r="AE340" i="4"/>
  <c r="BJ340" i="4"/>
  <c r="BN340" i="4" s="1"/>
  <c r="AV343" i="4"/>
  <c r="AE374" i="4"/>
  <c r="AM355" i="4"/>
  <c r="BC336" i="4"/>
  <c r="BD339" i="4"/>
  <c r="AV340" i="4"/>
  <c r="AE342" i="4"/>
  <c r="BJ342" i="4"/>
  <c r="BN342" i="4" s="1"/>
  <c r="BB343" i="4"/>
  <c r="AV352" i="4"/>
  <c r="BK353" i="4"/>
  <c r="BD357" i="4"/>
  <c r="BD369" i="4"/>
  <c r="BN374" i="4"/>
  <c r="BL363" i="4"/>
  <c r="BK366" i="4"/>
  <c r="BN367" i="4"/>
  <c r="BM370" i="4"/>
  <c r="BK377" i="4"/>
  <c r="BE330" i="4"/>
  <c r="AE334" i="4"/>
  <c r="BN334" i="4"/>
  <c r="BB338" i="4"/>
  <c r="BJ341" i="4"/>
  <c r="BN341" i="4" s="1"/>
  <c r="BD342" i="4"/>
  <c r="BL342" i="4"/>
  <c r="BK344" i="4"/>
  <c r="BK346" i="4"/>
  <c r="AE347" i="4"/>
  <c r="BC349" i="4"/>
  <c r="BJ350" i="4"/>
  <c r="BN350" i="4" s="1"/>
  <c r="AE350" i="4"/>
  <c r="BL333" i="4"/>
  <c r="BM337" i="4"/>
  <c r="AE339" i="4"/>
  <c r="BL356" i="4"/>
  <c r="BK361" i="4"/>
  <c r="BJ343" i="4"/>
  <c r="BN343" i="4" s="1"/>
  <c r="AE343" i="4"/>
  <c r="BL369" i="4"/>
  <c r="BL373" i="4"/>
  <c r="BL378" i="4"/>
  <c r="BE357" i="4"/>
  <c r="BM357" i="4"/>
  <c r="AV362" i="4"/>
  <c r="BD391" i="4"/>
  <c r="BC393" i="4"/>
  <c r="BL393" i="4"/>
  <c r="AM395" i="4"/>
  <c r="BB397" i="4"/>
  <c r="BB404" i="4"/>
  <c r="BC404" i="4"/>
  <c r="AV406" i="4"/>
  <c r="BB408" i="4"/>
  <c r="BC408" i="4"/>
  <c r="AE422" i="4"/>
  <c r="BD401" i="4"/>
  <c r="BE401" i="4"/>
  <c r="BJ401" i="4"/>
  <c r="BN401" i="4" s="1"/>
  <c r="BL407" i="4"/>
  <c r="BM407" i="4"/>
  <c r="BK408" i="4"/>
  <c r="BC410" i="4"/>
  <c r="BD410" i="4"/>
  <c r="AE379" i="4"/>
  <c r="BJ379" i="4"/>
  <c r="BN379" i="4" s="1"/>
  <c r="BC387" i="4"/>
  <c r="BD394" i="4"/>
  <c r="BM398" i="4"/>
  <c r="BL405" i="4"/>
  <c r="BM405" i="4"/>
  <c r="AM418" i="4"/>
  <c r="AE370" i="4"/>
  <c r="BJ370" i="4"/>
  <c r="BN370" i="4" s="1"/>
  <c r="BJ382" i="4"/>
  <c r="BN382" i="4" s="1"/>
  <c r="BD407" i="4"/>
  <c r="BE407" i="4"/>
  <c r="AE415" i="4"/>
  <c r="AE378" i="4"/>
  <c r="BJ378" i="4"/>
  <c r="BN378" i="4" s="1"/>
  <c r="AE382" i="4"/>
  <c r="AE385" i="4"/>
  <c r="BC389" i="4"/>
  <c r="BM392" i="4"/>
  <c r="AE399" i="4"/>
  <c r="AE401" i="4"/>
  <c r="BD405" i="4"/>
  <c r="BE405" i="4"/>
  <c r="AM412" i="4"/>
  <c r="AE413" i="4"/>
  <c r="AM417" i="4"/>
  <c r="AE377" i="4"/>
  <c r="BC383" i="4"/>
  <c r="BK383" i="4"/>
  <c r="BM384" i="4"/>
  <c r="BC385" i="4"/>
  <c r="BK385" i="4"/>
  <c r="AE388" i="4"/>
  <c r="BL389" i="4"/>
  <c r="BE390" i="4"/>
  <c r="BK390" i="4"/>
  <c r="BK394" i="4"/>
  <c r="BK400" i="4"/>
  <c r="BL400" i="4"/>
  <c r="BJ406" i="4"/>
  <c r="BN406" i="4" s="1"/>
  <c r="AE416" i="4"/>
  <c r="AV416" i="4"/>
  <c r="BJ416" i="4"/>
  <c r="BN416" i="4" s="1"/>
  <c r="AE362" i="4"/>
  <c r="BM406" i="4"/>
  <c r="BB421" i="4"/>
  <c r="AE356" i="4"/>
  <c r="AE372" i="4"/>
  <c r="AE376" i="4"/>
  <c r="BM387" i="4"/>
  <c r="BN390" i="4"/>
  <c r="BD398" i="4"/>
  <c r="BC400" i="4"/>
  <c r="BD400" i="4"/>
  <c r="BL401" i="4"/>
  <c r="BM401" i="4"/>
  <c r="AE406" i="4"/>
  <c r="BK410" i="4"/>
  <c r="BL410" i="4"/>
  <c r="BD418" i="4"/>
  <c r="BE420" i="4"/>
  <c r="BM420" i="4"/>
  <c r="BC422" i="4"/>
  <c r="BN425" i="4"/>
  <c r="AL426" i="4"/>
  <c r="AN426" i="4" s="1"/>
  <c r="BE428" i="4"/>
  <c r="BC431" i="4"/>
  <c r="BD431" i="4"/>
  <c r="BE436" i="4"/>
  <c r="BN440" i="4"/>
  <c r="AM441" i="4"/>
  <c r="BM445" i="4"/>
  <c r="BE455" i="4"/>
  <c r="BM444" i="4"/>
  <c r="BL444" i="4"/>
  <c r="BE449" i="4"/>
  <c r="BD449" i="4"/>
  <c r="BJ408" i="4"/>
  <c r="BN408" i="4" s="1"/>
  <c r="AE408" i="4"/>
  <c r="BM409" i="4"/>
  <c r="BJ411" i="4"/>
  <c r="BN411" i="4" s="1"/>
  <c r="BC413" i="4"/>
  <c r="BK413" i="4"/>
  <c r="BE423" i="4"/>
  <c r="BN423" i="4"/>
  <c r="BK426" i="4"/>
  <c r="BK428" i="4"/>
  <c r="BL429" i="4"/>
  <c r="BB433" i="4"/>
  <c r="BN439" i="4"/>
  <c r="BM439" i="4"/>
  <c r="BL457" i="4"/>
  <c r="BK457" i="4"/>
  <c r="AE411" i="4"/>
  <c r="BB428" i="4"/>
  <c r="BM429" i="4"/>
  <c r="BN429" i="4"/>
  <c r="BB436" i="4"/>
  <c r="BM442" i="4"/>
  <c r="BE444" i="4"/>
  <c r="BD444" i="4"/>
  <c r="AV408" i="4"/>
  <c r="BM416" i="4"/>
  <c r="BL425" i="4"/>
  <c r="BB426" i="4"/>
  <c r="BI426" i="4"/>
  <c r="BM426" i="4" s="1"/>
  <c r="BN427" i="4"/>
  <c r="BC428" i="4"/>
  <c r="BB434" i="4"/>
  <c r="BN435" i="4"/>
  <c r="BC436" i="4"/>
  <c r="BM437" i="4"/>
  <c r="BK440" i="4"/>
  <c r="BB442" i="4"/>
  <c r="BK445" i="4"/>
  <c r="BB447" i="4"/>
  <c r="AM427" i="4"/>
  <c r="BK431" i="4"/>
  <c r="BL431" i="4"/>
  <c r="BM450" i="4"/>
  <c r="BD457" i="4"/>
  <c r="BC457" i="4"/>
  <c r="BD414" i="4"/>
  <c r="BM418" i="4"/>
  <c r="BL419" i="4"/>
  <c r="BK422" i="4"/>
  <c r="BC424" i="4"/>
  <c r="BK424" i="4"/>
  <c r="BC425" i="4"/>
  <c r="BD426" i="4"/>
  <c r="BL428" i="4"/>
  <c r="BE429" i="4"/>
  <c r="BN432" i="4"/>
  <c r="BC433" i="4"/>
  <c r="BK433" i="4"/>
  <c r="AL434" i="4"/>
  <c r="AN434" i="4" s="1"/>
  <c r="AJ434" i="4"/>
  <c r="AK434" i="4" s="1"/>
  <c r="BK434" i="4"/>
  <c r="BL436" i="4"/>
  <c r="BE437" i="4"/>
  <c r="BD439" i="4"/>
  <c r="BB441" i="4"/>
  <c r="BD442" i="4"/>
  <c r="BB446" i="4"/>
  <c r="BM449" i="4"/>
  <c r="BL449" i="4"/>
  <c r="BK453" i="4"/>
  <c r="BK411" i="4"/>
  <c r="BL415" i="4"/>
  <c r="BD419" i="4"/>
  <c r="BB453" i="4"/>
  <c r="BB439" i="4"/>
  <c r="BN443" i="4"/>
  <c r="BN448" i="4"/>
  <c r="BE453" i="4"/>
  <c r="BL456" i="4"/>
  <c r="BL458" i="4"/>
  <c r="BK460" i="4"/>
  <c r="BC463" i="4"/>
  <c r="BB468" i="4"/>
  <c r="AM473" i="4"/>
  <c r="BL475" i="4"/>
  <c r="AM477" i="4"/>
  <c r="BL478" i="4"/>
  <c r="BK478" i="4"/>
  <c r="BL483" i="4"/>
  <c r="BK483" i="4"/>
  <c r="BB486" i="4"/>
  <c r="BE488" i="4"/>
  <c r="BB469" i="4"/>
  <c r="BE473" i="4"/>
  <c r="BD473" i="4"/>
  <c r="BJ474" i="4"/>
  <c r="BN474" i="4" s="1"/>
  <c r="BD475" i="4"/>
  <c r="BL480" i="4"/>
  <c r="BK455" i="4"/>
  <c r="BE489" i="4"/>
  <c r="BD489" i="4"/>
  <c r="BC491" i="4"/>
  <c r="BC447" i="4"/>
  <c r="BB455" i="4"/>
  <c r="BN459" i="4"/>
  <c r="BE461" i="4"/>
  <c r="BN471" i="4"/>
  <c r="BM471" i="4"/>
  <c r="BD478" i="4"/>
  <c r="BC478" i="4"/>
  <c r="BN481" i="4"/>
  <c r="BM481" i="4"/>
  <c r="BD483" i="4"/>
  <c r="BC483" i="4"/>
  <c r="AM485" i="4"/>
  <c r="BL490" i="4"/>
  <c r="BK490" i="4"/>
  <c r="BC455" i="4"/>
  <c r="AM459" i="4"/>
  <c r="BM466" i="4"/>
  <c r="AV474" i="4"/>
  <c r="AM479" i="4"/>
  <c r="BM476" i="4"/>
  <c r="BL476" i="4"/>
  <c r="BN488" i="4"/>
  <c r="BM488" i="4"/>
  <c r="BD490" i="4"/>
  <c r="BC490" i="4"/>
  <c r="BE440" i="4"/>
  <c r="BD445" i="4"/>
  <c r="BD450" i="4"/>
  <c r="BC452" i="4"/>
  <c r="AM453" i="4"/>
  <c r="BL455" i="4"/>
  <c r="BE456" i="4"/>
  <c r="BN456" i="4"/>
  <c r="AM457" i="4"/>
  <c r="BL463" i="4"/>
  <c r="BN464" i="4"/>
  <c r="BE466" i="4"/>
  <c r="AM467" i="4"/>
  <c r="BK468" i="4"/>
  <c r="BC470" i="4"/>
  <c r="BB470" i="4"/>
  <c r="AM476" i="4"/>
  <c r="BC465" i="4"/>
  <c r="BM473" i="4"/>
  <c r="BL473" i="4"/>
  <c r="BE476" i="4"/>
  <c r="BD476" i="4"/>
  <c r="BM489" i="4"/>
  <c r="BL489" i="4"/>
  <c r="AE480" i="4"/>
  <c r="Z8" i="4" l="1"/>
  <c r="Z7" i="4" s="1"/>
  <c r="Z5" i="4" s="1"/>
  <c r="AT7" i="4"/>
  <c r="AT8" i="4"/>
  <c r="BT7" i="4"/>
  <c r="AH7" i="4"/>
  <c r="BU5" i="4" s="1"/>
  <c r="BM73" i="4"/>
  <c r="AM430" i="4"/>
  <c r="W7" i="4"/>
  <c r="W5" i="4" s="1"/>
  <c r="AM188" i="4"/>
  <c r="BN91" i="4"/>
  <c r="AM21" i="4"/>
  <c r="AM282" i="4"/>
  <c r="AM25" i="4"/>
  <c r="AV434" i="4"/>
  <c r="AM359" i="4"/>
  <c r="AM252" i="4"/>
  <c r="BJ434" i="4"/>
  <c r="BN434" i="4" s="1"/>
  <c r="BM219" i="4"/>
  <c r="AM157" i="4"/>
  <c r="AM316" i="4"/>
  <c r="AM17" i="4"/>
  <c r="AM357" i="4"/>
  <c r="AM398" i="4"/>
  <c r="AM255" i="4"/>
  <c r="AM363" i="4"/>
  <c r="AM125" i="4"/>
  <c r="AM321" i="4"/>
  <c r="AM278" i="4"/>
  <c r="AM128" i="4"/>
  <c r="AM381" i="4"/>
  <c r="AM405" i="4"/>
  <c r="AM349" i="4"/>
  <c r="AE8" i="4"/>
  <c r="AM474" i="4"/>
  <c r="AM153" i="4"/>
  <c r="AB5" i="4"/>
  <c r="BD434" i="4"/>
  <c r="AM480" i="4"/>
  <c r="AE434" i="4"/>
  <c r="AM372" i="4"/>
  <c r="AM385" i="4"/>
  <c r="BE426" i="4"/>
  <c r="AM343" i="4"/>
  <c r="AM374" i="4"/>
  <c r="AM337" i="4"/>
  <c r="AM328" i="4"/>
  <c r="AM33" i="4"/>
  <c r="AM356" i="4"/>
  <c r="AM382" i="4"/>
  <c r="AM243" i="4"/>
  <c r="AM257" i="4"/>
  <c r="BE91" i="4"/>
  <c r="BD91" i="4"/>
  <c r="AM66" i="4"/>
  <c r="AM44" i="4"/>
  <c r="AL7" i="4"/>
  <c r="AN7" i="4" s="1"/>
  <c r="AJ7" i="4"/>
  <c r="AK7" i="4" s="1"/>
  <c r="AM422" i="4"/>
  <c r="AM347" i="4"/>
  <c r="AM334" i="4"/>
  <c r="AM342" i="4"/>
  <c r="AM344" i="4"/>
  <c r="AM288" i="4"/>
  <c r="AM201" i="4"/>
  <c r="AM234" i="4"/>
  <c r="BD73" i="4"/>
  <c r="BE73" i="4"/>
  <c r="AM20" i="4"/>
  <c r="AM426" i="4"/>
  <c r="AM411" i="4"/>
  <c r="AM401" i="4"/>
  <c r="AM378" i="4"/>
  <c r="AM370" i="4"/>
  <c r="AM309" i="4"/>
  <c r="AM280" i="4"/>
  <c r="AM267" i="4"/>
  <c r="AM279" i="4"/>
  <c r="AM253" i="4"/>
  <c r="AM227" i="4"/>
  <c r="AM408" i="4"/>
  <c r="AM416" i="4"/>
  <c r="AM377" i="4"/>
  <c r="AM399" i="4"/>
  <c r="BN426" i="4"/>
  <c r="AM339" i="4"/>
  <c r="AM322" i="4"/>
  <c r="AM317" i="4"/>
  <c r="AM304" i="4"/>
  <c r="AM224" i="4"/>
  <c r="AM191" i="4"/>
  <c r="AM114" i="4"/>
  <c r="AM123" i="4"/>
  <c r="AM413" i="4"/>
  <c r="AM415" i="4"/>
  <c r="AM320" i="4"/>
  <c r="AM194" i="4"/>
  <c r="AM165" i="4"/>
  <c r="AM107" i="4"/>
  <c r="AM26" i="4"/>
  <c r="AC7" i="4"/>
  <c r="AU7" i="4" s="1"/>
  <c r="BJ8" i="4"/>
  <c r="BN8" i="4" s="1"/>
  <c r="AM406" i="4"/>
  <c r="AM362" i="4"/>
  <c r="AM388" i="4"/>
  <c r="AM379" i="4"/>
  <c r="AM350" i="4"/>
  <c r="AM345" i="4"/>
  <c r="AM300" i="4"/>
  <c r="AM226" i="4"/>
  <c r="AM145" i="4"/>
  <c r="AM148" i="4"/>
  <c r="AM116" i="4"/>
  <c r="AM22" i="4"/>
  <c r="AM54" i="4"/>
  <c r="AM48" i="4"/>
  <c r="AM376" i="4"/>
  <c r="AM340" i="4"/>
  <c r="AM315" i="4"/>
  <c r="AM325" i="4"/>
  <c r="AM306" i="4"/>
  <c r="AM289" i="4"/>
  <c r="AM302" i="4"/>
  <c r="AM261" i="4"/>
  <c r="AM163" i="4"/>
  <c r="AM189" i="4"/>
  <c r="AM151" i="4"/>
  <c r="AM131" i="4"/>
  <c r="AM29" i="4"/>
  <c r="AH5" i="4" l="1"/>
  <c r="AG5" i="4"/>
  <c r="AG6" i="4" s="1"/>
  <c r="BV5" i="4"/>
  <c r="AD8" i="4"/>
  <c r="AE7" i="4"/>
  <c r="AC6" i="4" s="1"/>
  <c r="AB495" i="4"/>
  <c r="AB494" i="4"/>
  <c r="BJ7" i="4"/>
  <c r="BN7" i="4" s="1"/>
  <c r="AM434" i="4"/>
  <c r="AD5" i="4" l="1"/>
  <c r="AD6" i="4" s="1"/>
  <c r="BT5" i="4"/>
  <c r="BV7" i="4" s="1"/>
  <c r="AE4" i="4"/>
  <c r="AE5" i="4"/>
</calcChain>
</file>

<file path=xl/sharedStrings.xml><?xml version="1.0" encoding="utf-8"?>
<sst xmlns="http://schemas.openxmlformats.org/spreadsheetml/2006/main" count="5953" uniqueCount="1186">
  <si>
    <t>Проект ЗБНЗОК 2022</t>
  </si>
  <si>
    <t>Код</t>
  </si>
  <si>
    <t>Номенклатура</t>
  </si>
  <si>
    <t>Договорени обеми и цени за 2021 г.</t>
  </si>
  <si>
    <t xml:space="preserve">Отчетени и заплатени дейности през 2021 г. </t>
  </si>
  <si>
    <t>Сравнение на предложени обеми БЛС с обеми 2021</t>
  </si>
  <si>
    <t>Сравнение на предложени цени БЛС с цени 2021</t>
  </si>
  <si>
    <t>Обем (бр.)</t>
  </si>
  <si>
    <t>Цени  
(лв.)</t>
  </si>
  <si>
    <t>Стойност (лв.)</t>
  </si>
  <si>
    <t>БЛС 2022 - 
НРД 2021</t>
  </si>
  <si>
    <t xml:space="preserve">БЛС 2022 -
Отчет 2021 </t>
  </si>
  <si>
    <t>бр.</t>
  </si>
  <si>
    <t>%</t>
  </si>
  <si>
    <t>лв.</t>
  </si>
  <si>
    <t>01</t>
  </si>
  <si>
    <t>02</t>
  </si>
  <si>
    <t>04</t>
  </si>
  <si>
    <t>05</t>
  </si>
  <si>
    <t>06</t>
  </si>
  <si>
    <t>07</t>
  </si>
  <si>
    <t>09</t>
  </si>
  <si>
    <t>Клинична имунология</t>
  </si>
  <si>
    <t>12</t>
  </si>
  <si>
    <t>Сума за работа при неблагоприятни условия по повод на обявена епидемична обстановка (до 85% от базовата стойност)</t>
  </si>
  <si>
    <t>Плащания за други периоди (отложени, авансови, по запорирани сметки, контрол, съдебни дела и др.)</t>
  </si>
  <si>
    <t xml:space="preserve"> в т.ч. авансови плащания през м.12. на съответната година</t>
  </si>
  <si>
    <t xml:space="preserve">Стойност (лв.) </t>
  </si>
  <si>
    <t>БЛС</t>
  </si>
  <si>
    <t>Варианти на обеми и цени за дейностите в БМП 2022 г.</t>
  </si>
  <si>
    <t>Цени след м.04
2017 г. 
(лв.)</t>
  </si>
  <si>
    <t>Цени след м.04
2018 г. 
(лв.)</t>
  </si>
  <si>
    <t>Цени след м.01
2019 г. 
(лв.)</t>
  </si>
  <si>
    <t>Цени 
след м.06 2019 г. 
(лв.)</t>
  </si>
  <si>
    <t>Цени 
след м.07 2019 г. 
(лв.)</t>
  </si>
  <si>
    <t>Цени 
след м.01 2020 г. 
(лв.)</t>
  </si>
  <si>
    <t>Цени 
след м.05 2020 г. 
(лв.)</t>
  </si>
  <si>
    <t>Цени 
след м.08 2020 г. 
(лв.)</t>
  </si>
  <si>
    <t xml:space="preserve">Отчетени и заплатени дейности през 2018 г. </t>
  </si>
  <si>
    <t xml:space="preserve">Отчетени и заплатени дейности през 2019 г. </t>
  </si>
  <si>
    <t xml:space="preserve">Отчетени и заплатени дейности през 2020 г. </t>
  </si>
  <si>
    <t>Стойност   (лв.)</t>
  </si>
  <si>
    <t>Приоритетни</t>
  </si>
  <si>
    <t>Над 10 млн. лв/2021</t>
  </si>
  <si>
    <t>Доплащане</t>
  </si>
  <si>
    <t>Цени 2017</t>
  </si>
  <si>
    <t>Цени 2018</t>
  </si>
  <si>
    <t>2018 обем</t>
  </si>
  <si>
    <t>2018 стойност</t>
  </si>
  <si>
    <t>2019 обем</t>
  </si>
  <si>
    <t>2019 стойност</t>
  </si>
  <si>
    <t>2020 обем</t>
  </si>
  <si>
    <t>2020 стойност</t>
  </si>
  <si>
    <t>2021 договорени обем</t>
  </si>
  <si>
    <t>2021 договорена стойност</t>
  </si>
  <si>
    <t>Цена 2018</t>
  </si>
  <si>
    <t>Цена 2019</t>
  </si>
  <si>
    <t>Цена 2020</t>
  </si>
  <si>
    <t>Цена 2021</t>
  </si>
  <si>
    <t>Цена 2022</t>
  </si>
  <si>
    <t>Ръст в цена 2019 - 2018</t>
  </si>
  <si>
    <t>Ръст в цена 2020 - 2019</t>
  </si>
  <si>
    <t>Ръст в цена 2021 - 2020</t>
  </si>
  <si>
    <t>Ръст в цена 2022 - 2021</t>
  </si>
  <si>
    <t>обем 2018</t>
  </si>
  <si>
    <t>обем 2019</t>
  </si>
  <si>
    <t>обем 2020</t>
  </si>
  <si>
    <t>обем 2021</t>
  </si>
  <si>
    <t>обем 2022</t>
  </si>
  <si>
    <t>Ръст в обем 2019 - 2018</t>
  </si>
  <si>
    <t>Ръст в обем 2020 - 2019</t>
  </si>
  <si>
    <t>Ръст в обем 2021 - 2020</t>
  </si>
  <si>
    <t>Ръст в обем 2022 - 2021</t>
  </si>
  <si>
    <t>Коментари</t>
  </si>
  <si>
    <t>НЗОК</t>
  </si>
  <si>
    <t>Общо здравноосигурителни плащания за БМП (по НРД):</t>
  </si>
  <si>
    <t>Общо за БМП (КП, КПр, АПр):</t>
  </si>
  <si>
    <t>Клинични пътеки</t>
  </si>
  <si>
    <t>Акушерство и гинекология</t>
  </si>
  <si>
    <t>001</t>
  </si>
  <si>
    <t>Стационарни грижи при бременност с повишен риск</t>
  </si>
  <si>
    <t>Да</t>
  </si>
  <si>
    <t>002</t>
  </si>
  <si>
    <t>Пренатална инвазивна диагностика на бременността и интензивни грижи при бременност с реализиран риск</t>
  </si>
  <si>
    <t>003</t>
  </si>
  <si>
    <t>Оперативни процедури за задържане на бременност</t>
  </si>
  <si>
    <t>004</t>
  </si>
  <si>
    <t>Преждевременно прекъсване на бременността</t>
  </si>
  <si>
    <t/>
  </si>
  <si>
    <t>004.1</t>
  </si>
  <si>
    <t>Преждевременно прекъсване на бременността до 13 гест. с. включително</t>
  </si>
  <si>
    <t>004.2</t>
  </si>
  <si>
    <t>Преждевременно прекъсване на бременността над 13 гест. с.</t>
  </si>
  <si>
    <t>005</t>
  </si>
  <si>
    <t>Раждане</t>
  </si>
  <si>
    <t>005.1</t>
  </si>
  <si>
    <t>Нормално раждане</t>
  </si>
  <si>
    <t>005.2</t>
  </si>
  <si>
    <t>Раждане чрез цезарово сечение</t>
  </si>
  <si>
    <t>Неонатология</t>
  </si>
  <si>
    <t>006</t>
  </si>
  <si>
    <t>Грижи за здраво новородено дете</t>
  </si>
  <si>
    <t>Педиатрични пътеки</t>
  </si>
  <si>
    <t>007</t>
  </si>
  <si>
    <t>Диагностика и лечение на новородени с тегло над 2500 грама, първа степен на тежест</t>
  </si>
  <si>
    <t>008</t>
  </si>
  <si>
    <t>Диагностика и лечение на новородени с тегло над 2500 грама, втора степен на тежест</t>
  </si>
  <si>
    <t>009</t>
  </si>
  <si>
    <t>Диагностика и лечение на новородени с тегло от 1500 до 2499 грама, първа степен на тежест</t>
  </si>
  <si>
    <t>010</t>
  </si>
  <si>
    <t>Диагностика и лечение на новородени с тегло от 1500 до 2499 грама, втора степен на тежест</t>
  </si>
  <si>
    <t>011</t>
  </si>
  <si>
    <t>Диагностика и лечение на новородени с тегло под 1499 грама</t>
  </si>
  <si>
    <t>012</t>
  </si>
  <si>
    <t>Диагностика и лечение на дете с вродени аномалии</t>
  </si>
  <si>
    <t>013</t>
  </si>
  <si>
    <t>Диагностика и интензивно лечение на новородени с дихателна недостатъчност, първа степен на тежест</t>
  </si>
  <si>
    <t>014</t>
  </si>
  <si>
    <t>Диагностика и интензивно лечение на новородени с дихателна недостатъчност, втора степен на тежест</t>
  </si>
  <si>
    <t>015</t>
  </si>
  <si>
    <t>Диагностика и интензивно лечение на новородени с приложение на сърфактант</t>
  </si>
  <si>
    <t>015.1</t>
  </si>
  <si>
    <t>Диагностика и интензивно лечение на новородени с еднократно приложение на сърфактант</t>
  </si>
  <si>
    <t>015.2</t>
  </si>
  <si>
    <t>Диагностика и интензивно лечение на новородени с многократно приложение на сърфактант</t>
  </si>
  <si>
    <t>Кардиология</t>
  </si>
  <si>
    <t>016</t>
  </si>
  <si>
    <t>Диагностика и лечение на нестабилна форма на ангина пекторис/остър миокарден инфаркт без инвазивно изследване и/или интервенционално лечение</t>
  </si>
  <si>
    <t>017</t>
  </si>
  <si>
    <t>Инвазивна диагностика при сърдечно-съдови заболявания</t>
  </si>
  <si>
    <t>017.1</t>
  </si>
  <si>
    <t>Инвазивна диагностика при сърдечно-съдови заболявания при лица над 18 години</t>
  </si>
  <si>
    <t>017.2</t>
  </si>
  <si>
    <t>Инвазивна диагностика при сърдечно-съдови заболявания при лица под 18 години</t>
  </si>
  <si>
    <t>018</t>
  </si>
  <si>
    <t>Инвазивна диагностика при сърдечно-съдови заболявания с механична вентилация</t>
  </si>
  <si>
    <t>018.1</t>
  </si>
  <si>
    <t>Инвазивна диагностика при сърдечно-съдови заболявания с механична вентилация за лица над 18 години</t>
  </si>
  <si>
    <t>018.2</t>
  </si>
  <si>
    <t>Инвазивна диагностика при сърдечно-съдови заболяванияс механична вентилация при лица под 18 години</t>
  </si>
  <si>
    <t>019</t>
  </si>
  <si>
    <t>Постоянна електрокардиостимулация</t>
  </si>
  <si>
    <t>КП с изискване за педиатрична структура или спазване на сандарт "Педиатрия</t>
  </si>
  <si>
    <t>019.1</t>
  </si>
  <si>
    <t>Постоянна електрокардиостимулация - с имплантация на антибрадикарден пейсмейкър - еднокамерен или двукамерен</t>
  </si>
  <si>
    <t>019.2</t>
  </si>
  <si>
    <t>Постоянна електрокардиостимулация - с имплантация на ресинхронизираща система за стимулация или автоматичен кардиовертер дефибрилатор</t>
  </si>
  <si>
    <t>020</t>
  </si>
  <si>
    <t>Интервенционално лечение и свързани с него диагностични катетеризации при сърдечно-съдови заболявания</t>
  </si>
  <si>
    <t>020.1</t>
  </si>
  <si>
    <t>Интервенционално лечение и свързани с него диагностични катетеризации при сърдечно-съдови заболявания при лица над 18 години</t>
  </si>
  <si>
    <t>020.2</t>
  </si>
  <si>
    <t>Интервенционално лечение и свързани с него диагностични катетеризации при сърдечно-съдови заболявания при лица под 18 години</t>
  </si>
  <si>
    <t>021</t>
  </si>
  <si>
    <t>Интервенционално лечение и свързани с него диагностични катетеризации при сърдечни аритмии</t>
  </si>
  <si>
    <t>021.1</t>
  </si>
  <si>
    <t>Интервенционално лечение и свързани с него диагностични катетеризации при сърдечни аритмии при лица над 18 години</t>
  </si>
  <si>
    <t>да</t>
  </si>
  <si>
    <t>021.2</t>
  </si>
  <si>
    <t>Интервенционално лечение и свързани с него диагностични катетеризации при сърдечни аритмии при лица под 18 години</t>
  </si>
  <si>
    <t>022</t>
  </si>
  <si>
    <t>Интервенционално лечение и свързани с него диагностични катетеризации при вродени сърдечни малформации</t>
  </si>
  <si>
    <t>022.1</t>
  </si>
  <si>
    <t>Интервенционално лечение и свързани с него диагностични катетеризации при вродени сърдечни малформации за лица над 18 години</t>
  </si>
  <si>
    <t>022.2</t>
  </si>
  <si>
    <t>Интервенционално лечение и свързани с него диагностични катетеризации при вродени сърдечни малформации при лица под 18 години</t>
  </si>
  <si>
    <t>023</t>
  </si>
  <si>
    <t>Интервенционално лечение и свързани с него диагностични катетеризации при вродени сърдечни малформации с механична вентилация</t>
  </si>
  <si>
    <t>023.1</t>
  </si>
  <si>
    <t>Интервенционално лечение и свързани с него диагностични катетеризации при вродени сърдечни малформации с механична вентилация при лица над 18 години</t>
  </si>
  <si>
    <t>023.2</t>
  </si>
  <si>
    <t>Интервенционално лечение и свързани с него диагностични катетеризации при вродени сърдечни малформации с механична вентилация при лица под 18 години</t>
  </si>
  <si>
    <t>024</t>
  </si>
  <si>
    <t>Ендоваскуларно лечение на екстракраниални съдове</t>
  </si>
  <si>
    <t>025</t>
  </si>
  <si>
    <t>Диагностика и лечение на нестабилна форма на ангина пекторис с инвазивно изследване</t>
  </si>
  <si>
    <t>026</t>
  </si>
  <si>
    <t>Диагностика и лечение на нестабилна форма на ангина пекторис с интервенционално лечение</t>
  </si>
  <si>
    <t>027</t>
  </si>
  <si>
    <t>Диагностика и лечение на остър коронарен синдром с фибринолитик</t>
  </si>
  <si>
    <t>028</t>
  </si>
  <si>
    <t>Диагностика и лечение на остър коронарен синдром с персистираща елевация на ST сегмент с интервенционално лечение</t>
  </si>
  <si>
    <t>029</t>
  </si>
  <si>
    <t>Диагностика и лечение на остра и изострена хронична сърдечна недостатъчност без механична вентилация</t>
  </si>
  <si>
    <t>030</t>
  </si>
  <si>
    <t>Диагностика и лечение на остра и изострена хронична сърдечна недостатъчност с механична вентилация</t>
  </si>
  <si>
    <t>030.1</t>
  </si>
  <si>
    <t>Диагностика и лечение на остра и изострена хронична сърдечна недостатъчност с механична вентилация при лица над 18 години</t>
  </si>
  <si>
    <t>030.2</t>
  </si>
  <si>
    <t>Диагностика и лечение на остра и изострена хронична сърдечна недостатъчност с механична вентилация за лица под 18 години</t>
  </si>
  <si>
    <t>031</t>
  </si>
  <si>
    <t>Диагностика и лечение на инфекциозен ендокардит</t>
  </si>
  <si>
    <t>031.1</t>
  </si>
  <si>
    <t>Диагностика и лечение на инфекциозен ендокардит за лица над 18 години</t>
  </si>
  <si>
    <t>031.2</t>
  </si>
  <si>
    <t>Диагностика и лечение на инфекциозен ендокардит за лица под 18 години</t>
  </si>
  <si>
    <t>032</t>
  </si>
  <si>
    <t>Диагностика и лечение на заболявания на миокарда и перикарда</t>
  </si>
  <si>
    <t>032.1</t>
  </si>
  <si>
    <t>Диагностика и лечение на заболявания на миокарда и перикарда при лица над 18 години</t>
  </si>
  <si>
    <t>032.2</t>
  </si>
  <si>
    <t>Диагностика и лечение на заболявания на миокарда и перикарда при лица под 18 години</t>
  </si>
  <si>
    <t>033</t>
  </si>
  <si>
    <t>Диагностика и лечение на ритъмни и проводни нарушения</t>
  </si>
  <si>
    <t>034</t>
  </si>
  <si>
    <t>Диагностика и лечение на артериална хипертония в детската възраст</t>
  </si>
  <si>
    <t>035</t>
  </si>
  <si>
    <t>Диагностика и лечение на хипоксемични състояния при вродени сърдечни малформации в детска възраст</t>
  </si>
  <si>
    <t>Пневмология и фтизиатрия</t>
  </si>
  <si>
    <t>036</t>
  </si>
  <si>
    <t>Диагностика и лечение на белодробен тромбоемболизъм без фибринолитик</t>
  </si>
  <si>
    <t>037</t>
  </si>
  <si>
    <t>Диагностика и лечение на белодробен тромбоемболизъм с фибринолитик</t>
  </si>
  <si>
    <t>038</t>
  </si>
  <si>
    <t>Диагностика и лечение на хронична обструктивна белодробна болест - остра екзацербация</t>
  </si>
  <si>
    <t>039</t>
  </si>
  <si>
    <t>Диагностика и лечение на бронхопневмония и бронхиолит при лица над 18-годишна възраст</t>
  </si>
  <si>
    <t>039.2</t>
  </si>
  <si>
    <t>Диагностика и лечение на бронхопневмония и бронхиолит при лица над 18 годишна възраст - U07.1 COVID-19</t>
  </si>
  <si>
    <t>040</t>
  </si>
  <si>
    <t>Диагностика и лечение на бронхиална астма: среднотежък и тежък пристъп</t>
  </si>
  <si>
    <t>040.1</t>
  </si>
  <si>
    <t>Диагностика и лечение на бронхиална астма: среднотежък и тежък пристъп при лица над 18-годишна възраст</t>
  </si>
  <si>
    <t>040.2</t>
  </si>
  <si>
    <t>Диагностика и лечение на бронхиална астма: среднотежък и тежък пристъп при лица под 18-годишна възраст</t>
  </si>
  <si>
    <t>041</t>
  </si>
  <si>
    <t>Диагностика и лечение на алергични и инфекциозно-алергични заболявания на дихателната система</t>
  </si>
  <si>
    <t>041.1</t>
  </si>
  <si>
    <t>Диагностика и лечение на алергични заболявания на дихателната система при лица над 18 години</t>
  </si>
  <si>
    <t>041.2</t>
  </si>
  <si>
    <t>Диагностика и лечение при инфекциозно-алергични заболявания на дихателната система при лица под 18 години</t>
  </si>
  <si>
    <t>042</t>
  </si>
  <si>
    <t>Диагностика и лечение на гнойно-възпалителни заболявания на бронхо-белодробната система</t>
  </si>
  <si>
    <t>042.1</t>
  </si>
  <si>
    <t>Диагностика и лечение на гнойно-възпалителни заболявания на бронхо-белодробната система при лица над 18 години</t>
  </si>
  <si>
    <t>042.2</t>
  </si>
  <si>
    <t>Диагностика и лечение на гнойно-възпалителни заболявания на бронхо-белодробната система при лица под 18 години</t>
  </si>
  <si>
    <t>043</t>
  </si>
  <si>
    <t>Бронхоскопски процедури с неголям обем и сложност в пулмологията</t>
  </si>
  <si>
    <t>044</t>
  </si>
  <si>
    <t>Високоспециализирани интервенционални процедури в пулмологията</t>
  </si>
  <si>
    <t>045</t>
  </si>
  <si>
    <t>Лечение на декомпенсирана хронична дихателна недостатъчност при болести на дихателната система</t>
  </si>
  <si>
    <t>046</t>
  </si>
  <si>
    <t>Лечение на декомпенсирана хронична дихателна недостатъчност при болести на дихателната система в детска възраст</t>
  </si>
  <si>
    <t>047</t>
  </si>
  <si>
    <t>Лечение на декомпенсирана хронична дихателна недостатъчност при болести на дихателната система с механична вентилация</t>
  </si>
  <si>
    <t>047.1</t>
  </si>
  <si>
    <t>Лечение на декомпенсирана хронична дихателна недостатъчност при болести на дихателната система с механична вентилация при лица над 18 години</t>
  </si>
  <si>
    <t>047.2</t>
  </si>
  <si>
    <t>Лечение на декомпенсирана хронична дихателна недостатъчност при болести на дихателната система с механична вентилация при лица под 18 години</t>
  </si>
  <si>
    <t>048</t>
  </si>
  <si>
    <t>Диагностика и лечение на бронхопневмония в детска възраст</t>
  </si>
  <si>
    <t>048.2</t>
  </si>
  <si>
    <t>Диагностика и лечение на бронхопневмония в детска възраст U07.1 COVID-19</t>
  </si>
  <si>
    <t>049</t>
  </si>
  <si>
    <t>Диагностика и лечение на бронхиолит в детската възраст</t>
  </si>
  <si>
    <t>Нервни болести</t>
  </si>
  <si>
    <t>050</t>
  </si>
  <si>
    <t>Диагностика и лечение на исхемичен мозъчен инсулт без тромболиза</t>
  </si>
  <si>
    <t>050.1</t>
  </si>
  <si>
    <t>Диагностика и лечение на исхемичен мозъчен инсулт без тромболиза при лица над 18 години</t>
  </si>
  <si>
    <t>050.2</t>
  </si>
  <si>
    <t>Диагностика и лечение на исхемичен мозъчен инсулт без тромболиза при лица под 18 години</t>
  </si>
  <si>
    <t>051</t>
  </si>
  <si>
    <t>Диагностика и лечение на исхемичен мозъчен инсулт с тромболиза</t>
  </si>
  <si>
    <t>051.1</t>
  </si>
  <si>
    <t>051.2</t>
  </si>
  <si>
    <t>Диагностика и лечение на исхемичен мозъчен инсулт с интервенционално лечение</t>
  </si>
  <si>
    <t>052</t>
  </si>
  <si>
    <t>Диагностика и лечение на паренхимен мозъчен кръвоизлив</t>
  </si>
  <si>
    <t>052.1</t>
  </si>
  <si>
    <t>Диагностика и лечение на паренхимен мозъчен кръвоизлив при лица над 18 години</t>
  </si>
  <si>
    <t>052.2</t>
  </si>
  <si>
    <t>Диагностика и лечение на паренхимен мозъчен кръвоизлив при лица под 18 години</t>
  </si>
  <si>
    <t>053</t>
  </si>
  <si>
    <t>Диагностика и лечение на субарахноиден кръвоизлив</t>
  </si>
  <si>
    <t>053.1</t>
  </si>
  <si>
    <t>Диагностика и лечение на субарахноиден кръвоизлив при лица над 18 години</t>
  </si>
  <si>
    <t>053.2</t>
  </si>
  <si>
    <t>Диагностика и лечение на субарахноиден кръвоизлив при лица под 18 години</t>
  </si>
  <si>
    <t>054</t>
  </si>
  <si>
    <t>Диагностика и специфично лечение на остра и хронична демиелинизираща полиневропатия (Гилен-Баре)</t>
  </si>
  <si>
    <t>054.1</t>
  </si>
  <si>
    <t>Диагностика и специфично лечение на остра и хронична демиелинизираща полиневропатия (Гилен-Баре) при лица над 18 години</t>
  </si>
  <si>
    <t>054.2</t>
  </si>
  <si>
    <t>Диагностика и специфично лечение на остра и хронична демиелинизираща полиневропатия (Гилен-Баре) при лица под 18 години</t>
  </si>
  <si>
    <t>055</t>
  </si>
  <si>
    <t>Диагностика и специфично лечение на остра и хронична демиелинизираща полиневропатия (Гилен-Баре) на апаратна вентилация</t>
  </si>
  <si>
    <t>055.1</t>
  </si>
  <si>
    <t>Диагностика и специфично лечение на остра и хронична демиелинизираща полиневропатия (Гилен-Баре) на апаратна вентилация при лица над 18 години</t>
  </si>
  <si>
    <t>055.2</t>
  </si>
  <si>
    <t>Диагностика и специфично лечение на остра и хронична демиелинизираща полиневропатия (Гилен-Баре) на апаратна вентилация при лица под 18 години</t>
  </si>
  <si>
    <t>056</t>
  </si>
  <si>
    <t>Диагностика и лечение на болести на черепно-мозъчните нерви (ЧМН), на нервните коренчета и плексуси, полиневропатия и вертеброгенни болкови синдроми</t>
  </si>
  <si>
    <t>056.1</t>
  </si>
  <si>
    <t>Диагностика и лечение на болести на черепно-мозъчните нерви (ЧМН), на нервните коренчета и плексуси, полиневропатия и вертеброгенни болкови синдроми при лица над 18 години</t>
  </si>
  <si>
    <t>056.2</t>
  </si>
  <si>
    <t>Диагностика и лечение на болести на черепно-мозъчните нерви (ЧМН), на нервните коренчета и плексуси, полиневропатия и вертеброгенни болкови синдроми при лица под 18 години</t>
  </si>
  <si>
    <t>057</t>
  </si>
  <si>
    <t>Диагностика и лечение на остри и хронични вирусни, бактериални, спирохетни, микотични и паразитни менингити, менингоенцефалити и миелити</t>
  </si>
  <si>
    <t>057.1</t>
  </si>
  <si>
    <t>Диагностика и лечение на остри и хронични вирусни, бактериални, спирохетни, микотични и паразитни менингити, менингоенцефалити и миелити при лица над 18 години</t>
  </si>
  <si>
    <t>057.2</t>
  </si>
  <si>
    <t>Диагностика и лечение на остри и хронични вирусни, бактериални, спирохетни, микотични и паразитни менингити, менингоенцефалити и миелити при лица под 18 години</t>
  </si>
  <si>
    <t>058</t>
  </si>
  <si>
    <t>Диагностика и лечение на наследствени и дегенеративни заболявания на нервната система, засягащи ЦНС с начало в детска възраст</t>
  </si>
  <si>
    <t>058.1</t>
  </si>
  <si>
    <t>Диагностика и лечение на наследствени и дегенеративни заболявания на нервната система, засягащи ЦНС с начало в детска възраст при лица над 18 години</t>
  </si>
  <si>
    <t>058.2</t>
  </si>
  <si>
    <t>Диагностика и лечение на наследствени и дегенеративни заболявания на нервната система, засягащи ЦНС с начало в детска възраст при лица под 18 години</t>
  </si>
  <si>
    <t>059</t>
  </si>
  <si>
    <t>Диагностика и лечение на наследствени и дегенеративни заболявания на нервната система при възрастни пациенти, засягащи централна нервна система и моторния неврон (ЛАС)</t>
  </si>
  <si>
    <t>060</t>
  </si>
  <si>
    <t>Диагностика и лечение на невро-мускулни заболявания и болести на предните рога на гръбначния мозък</t>
  </si>
  <si>
    <t>061</t>
  </si>
  <si>
    <t>Диагностика и лечение на мултипленна склероза</t>
  </si>
  <si>
    <t>062</t>
  </si>
  <si>
    <t>Диагностика и лечение на епилепсия и епилептични пристъпи</t>
  </si>
  <si>
    <t>062.1</t>
  </si>
  <si>
    <t>Диагностика и лечение на епилепсия и епилептични пристъпи при лица над 18 години</t>
  </si>
  <si>
    <t>062.2</t>
  </si>
  <si>
    <t>Диагностика и лечение на епилепсия и епилептични пристъпи при лица под 18 години</t>
  </si>
  <si>
    <t>063</t>
  </si>
  <si>
    <t>Лечение на епилептичен статус</t>
  </si>
  <si>
    <t>063.1</t>
  </si>
  <si>
    <t>Лечение на епилептичен статус при лица над 18 години</t>
  </si>
  <si>
    <t>063.2</t>
  </si>
  <si>
    <t>Лечение на епилептичен статус при лица под 18 години</t>
  </si>
  <si>
    <t>064</t>
  </si>
  <si>
    <t>Диагностика и лечение на миастения гравис и миастенни синдроми</t>
  </si>
  <si>
    <t>064.1</t>
  </si>
  <si>
    <t>Диагностика и лечение на миастения гравис и миастенни синдроми при лица над 18 години</t>
  </si>
  <si>
    <t>064.2</t>
  </si>
  <si>
    <t>Диагностика и лечение на миастения гравис и миастенни синдроми при лица под 18 години</t>
  </si>
  <si>
    <t>065</t>
  </si>
  <si>
    <t>Лечение на миастенни кризи с кортикостероиди и апаратна вентилация</t>
  </si>
  <si>
    <t>065.1</t>
  </si>
  <si>
    <t>Лечение на миастенни кризи с кортикостероиди и апаратна вентилация при лица над 18 години</t>
  </si>
  <si>
    <t>065.2</t>
  </si>
  <si>
    <t>Лечение на миастенни кризи с кортикостероиди и апаратна вентилация при лица под 18 години</t>
  </si>
  <si>
    <t>066</t>
  </si>
  <si>
    <t>Лечение на миастенни кризи с човешки имуноглобулин и апаратна вентилация</t>
  </si>
  <si>
    <t>066.1</t>
  </si>
  <si>
    <t>Лечение на миастенни кризи с човешки имуноглобулин и апаратна вентилация при лица над 18 години</t>
  </si>
  <si>
    <t>вдигане на цената, заради вдигане на цената на лекарството</t>
  </si>
  <si>
    <t>066.2</t>
  </si>
  <si>
    <t>Лечение на миастенни кризи с човешки имуноглобулин и апаратна вентилация при лица под 18 години</t>
  </si>
  <si>
    <t>067</t>
  </si>
  <si>
    <t>Диагностика и лечение на паркинсонова болест</t>
  </si>
  <si>
    <t>Гастроентерология</t>
  </si>
  <si>
    <t>068</t>
  </si>
  <si>
    <t>Диагностика и лечение на заболявания на горния гастроинтестинален тракт</t>
  </si>
  <si>
    <t>068.1</t>
  </si>
  <si>
    <t>Диагностика и лечение на заболявания на горния гастроинтестинален тракт за лица над 18-годишна възраст</t>
  </si>
  <si>
    <t>068.2</t>
  </si>
  <si>
    <t>Диагностика и лечение на заболявания на горния гастроинтестинален тракт за лица под 18-годишна възраст</t>
  </si>
  <si>
    <t>069</t>
  </si>
  <si>
    <t>Високоспециализирани интервенционални процедури при заболявания на гастроинтестиналния тракт</t>
  </si>
  <si>
    <t>069.1</t>
  </si>
  <si>
    <t>Високоспециализирани интервенционални процедури при заболявания на гастроинтестиналния тракт за лица над 18-годишна възраст</t>
  </si>
  <si>
    <t>069.2</t>
  </si>
  <si>
    <t>Високоспециализирани интервенционални процедури при заболявания на гастроинтестиналния тракт за лица под 18-годишна възраст</t>
  </si>
  <si>
    <t>070</t>
  </si>
  <si>
    <t>Диагностика и лечение на болест на Крон и улцерозен колит</t>
  </si>
  <si>
    <t>070.1</t>
  </si>
  <si>
    <t>Диагностика и лечение на болест на Крон и улцерозен колит за лица над 18-годишна възраст</t>
  </si>
  <si>
    <t>070.2</t>
  </si>
  <si>
    <t>Диагностика и лечение на болест на Крон и улцерозен колит за лица под 18-годишна възраст</t>
  </si>
  <si>
    <t>071</t>
  </si>
  <si>
    <t>Диагностика и лечение на заболявания на тънкото и дебелото черво</t>
  </si>
  <si>
    <t>071.1</t>
  </si>
  <si>
    <t>Диагностика и лечение на заболявания на тънкото и дебелото черво за лица над 18-годишна възраст</t>
  </si>
  <si>
    <t>071.2</t>
  </si>
  <si>
    <t>Диагностика и лечение на заболявания на тънкото и дебелото черво за лица под 18-годишна възраст</t>
  </si>
  <si>
    <t>072</t>
  </si>
  <si>
    <t>Ендоскопско и медикаментозно лечение при остро кървене от гастроинтестиналния тракт</t>
  </si>
  <si>
    <t>072.1</t>
  </si>
  <si>
    <t>Ендоскопско и медикаментозно лечение при остро кървене от гастроинтестиналния тракт за лица над 18-годишна възраст</t>
  </si>
  <si>
    <t>да - Да се включи стенд</t>
  </si>
  <si>
    <t>072.2</t>
  </si>
  <si>
    <t>Ендоскопско и медикаментозно лечение при остро кървене от гастроинтестиналния тракт за лица под 18-годишна възраст</t>
  </si>
  <si>
    <t>073</t>
  </si>
  <si>
    <t>Високоспециализирани интервенционални процедури при заболявания на хепатобилиарната система (ХБС), панкреаса и перитонеума</t>
  </si>
  <si>
    <t>073.1</t>
  </si>
  <si>
    <t>Високоспециализирани интервенционални процедури при заболявания на хепатобилиарната система (ХБС), панкреаса и перитонеума за лица над 18-годишна възраст</t>
  </si>
  <si>
    <t>073.2</t>
  </si>
  <si>
    <t>Високоспециализирани интервенционални процедури при заболявания на хепатобилиарната система (ХБС), панкреаса и перитонеума за лица под 18-годишна възраст</t>
  </si>
  <si>
    <t>074</t>
  </si>
  <si>
    <t>Диагностика и лечение на заболявания на хепатобилиарната система, панкреаса и перитонеума</t>
  </si>
  <si>
    <t>074.1</t>
  </si>
  <si>
    <t>Диагностика и лечение на заболявания на хепатобилиарната система, панкреаса и перитонеума за лица над 18-годишна възраст</t>
  </si>
  <si>
    <t>074.2</t>
  </si>
  <si>
    <t>Диагностика и лечение на заболявания на хепатобилиарната система, панкреаса и перитонеума за лица под 18-годишна възраст</t>
  </si>
  <si>
    <t>075</t>
  </si>
  <si>
    <t>Диагностика и лечение на декомпенсирани чернодробни заболявания (цироза)</t>
  </si>
  <si>
    <t>075.1</t>
  </si>
  <si>
    <t>Диагностика и лечение на декомпенсирани чернодробни заболявания (цироза) за лица над 18-годишна възраст</t>
  </si>
  <si>
    <t>075.2</t>
  </si>
  <si>
    <t>Диагностика и лечение на декомпенсирани чернодробни заболявания (цироза) за лица под 18-годишна възраст</t>
  </si>
  <si>
    <t>076</t>
  </si>
  <si>
    <t>Диагностика и лечение на хронични чернодробни заболявания</t>
  </si>
  <si>
    <t>076.1</t>
  </si>
  <si>
    <t>Диагностика и лечение на хронични чернодробни заболявания за лица над 18-годишна възраст</t>
  </si>
  <si>
    <t>076.2</t>
  </si>
  <si>
    <t>Диагностика и лечение на хронични чернодробни заболявания за лица под 18-годишна възраст</t>
  </si>
  <si>
    <t>077</t>
  </si>
  <si>
    <t>Диагностика и лечение на хронични диарии с начало в детската възраст</t>
  </si>
  <si>
    <t>Ендокринология и болести на обмяната</t>
  </si>
  <si>
    <t>078</t>
  </si>
  <si>
    <t>Диагностика и лечение на декомпенсиран захарен диабет</t>
  </si>
  <si>
    <t>078.1</t>
  </si>
  <si>
    <t>Диагностика и лечение на декомпенсиран захарен диабет при лица над 18 години</t>
  </si>
  <si>
    <t>078.2</t>
  </si>
  <si>
    <t>Диагностика и лечение на декомпенсиран захарен диабет при лица под 18 години</t>
  </si>
  <si>
    <t>079</t>
  </si>
  <si>
    <t>Диагностика и лечение на заболявания на щитовидната жлеза</t>
  </si>
  <si>
    <t>079.1</t>
  </si>
  <si>
    <t>Диагностика и лечение на заболявания на щитовидната жлеза при лица над 18 години</t>
  </si>
  <si>
    <t>079.2</t>
  </si>
  <si>
    <t>Диагностика и лечение на заболявания на щитовидната жлеза при лица под 18 години</t>
  </si>
  <si>
    <t>080</t>
  </si>
  <si>
    <t>Лечение на заболявания на хипофизата и надбъбрека</t>
  </si>
  <si>
    <t>080.1</t>
  </si>
  <si>
    <t>Лечение на заболявания на хипофизата и надбъбрека при лица над 18 години</t>
  </si>
  <si>
    <t>080.2</t>
  </si>
  <si>
    <t>Лечение на заболявания на хипофизата и надбъбрека при лица под 18 години</t>
  </si>
  <si>
    <t>081</t>
  </si>
  <si>
    <t>Лечение на костни метаболитни заболявания и нарушения на калциево-фосфорната обмяна</t>
  </si>
  <si>
    <t>081.1</t>
  </si>
  <si>
    <t>Лечение на костни метаболитни заболявания и нарушения на калциево-фосфорната обмяна при лица над 18 години</t>
  </si>
  <si>
    <t>081.2</t>
  </si>
  <si>
    <t>Лечение на костни метаболитни заболявания и нарушения на калциево-фосфорната обмяна при лица под 18 години</t>
  </si>
  <si>
    <t>082</t>
  </si>
  <si>
    <t>Диагностика на лица с метаболитни нарушения</t>
  </si>
  <si>
    <t>082.1</t>
  </si>
  <si>
    <t>Диагностика на лица с метаболитни нарушения при лица над 18 години</t>
  </si>
  <si>
    <t>082.2</t>
  </si>
  <si>
    <t>Диагностика на лица с метаболитни нарушения при лица под 18 години</t>
  </si>
  <si>
    <t>083</t>
  </si>
  <si>
    <t>Лечение на лица с метаболитни нарушения</t>
  </si>
  <si>
    <t>083.1</t>
  </si>
  <si>
    <t>Лечение на лица с метаболитни нарушения при лица над 18 години</t>
  </si>
  <si>
    <t>083.2</t>
  </si>
  <si>
    <t>Лечение на лица с метаболитни нарушения при лица под 18 години</t>
  </si>
  <si>
    <t>Нефрология</t>
  </si>
  <si>
    <t>084</t>
  </si>
  <si>
    <t>Диагностика и лечение на остър и хроничен обострен пиелонефрит</t>
  </si>
  <si>
    <t>085</t>
  </si>
  <si>
    <t>Диагностика и лечение на гломерулонефрити - остри и хронични, първични и вторични при системни заболявания - новооткрити</t>
  </si>
  <si>
    <t>085.1</t>
  </si>
  <si>
    <t>Диагностика и лечение на гломерулонефрити - остри и хронични, първични и вторични при системни заболявания - новооткрити - при лица над 18 години</t>
  </si>
  <si>
    <t>085.2</t>
  </si>
  <si>
    <t>Диагностика и лечение на гломерулонефрити - остри и хронични, първични и вторични при системни заболявания - новооткрити - при лица под 18 години</t>
  </si>
  <si>
    <t>086</t>
  </si>
  <si>
    <t>Лечение на хистологично доказани гломерулонефрити - остри и хронични, първични и вторични при системни заболявания</t>
  </si>
  <si>
    <t>086.1</t>
  </si>
  <si>
    <t>Лечение на хистологично доказани гломерулонефрити - остри и хронични, първични и вторични при системни заболявания - при лица над 18 години</t>
  </si>
  <si>
    <t>086.2</t>
  </si>
  <si>
    <t>Лечение на хистологично доказани гломерулонефрити - остри и хронични, първични и вторични при системни заболявания - при лица под 18 години</t>
  </si>
  <si>
    <t>087</t>
  </si>
  <si>
    <t>Диагностика и лечение на остра бъбречна недостатъчност</t>
  </si>
  <si>
    <t>087.1</t>
  </si>
  <si>
    <t>Диагностика и лечение на остра бъбречна недостатъчност при лица над 18 години</t>
  </si>
  <si>
    <t>087.2</t>
  </si>
  <si>
    <t>Диагностика и лечение на остра бъбречна недостатъчност при лица под 18 години</t>
  </si>
  <si>
    <t>088</t>
  </si>
  <si>
    <t>Диагностика и лечение на хронична бъбречна недостатъчност</t>
  </si>
  <si>
    <t>088.1</t>
  </si>
  <si>
    <t>Диагностика и лечение на хронична бъбречна недостатъчност при лица над 18 години</t>
  </si>
  <si>
    <t>088.2</t>
  </si>
  <si>
    <t>Диагностика и лечение на хронична бъбречна недостатъчност при лица под 18 години</t>
  </si>
  <si>
    <t>Ревматология</t>
  </si>
  <si>
    <t>089</t>
  </si>
  <si>
    <t>Диагностика и лечение на системни заболявания на съединителната тъкан</t>
  </si>
  <si>
    <t>089.1</t>
  </si>
  <si>
    <t>Диагностика и лечение на системни заболявания на съединителната тъкан при лица над 18 години</t>
  </si>
  <si>
    <t>089.2</t>
  </si>
  <si>
    <t>Диагностика и лечение на системни заболявания на съединителната тъкан при лица под 18 години</t>
  </si>
  <si>
    <t>089.3</t>
  </si>
  <si>
    <t>Диагностика и лечение на системни заболявания на съединителната тъкан при лица над 18 години - с усложнения</t>
  </si>
  <si>
    <t>090</t>
  </si>
  <si>
    <t>Диагностика и лечение на възпалителни ставни заболявания</t>
  </si>
  <si>
    <t>090.1</t>
  </si>
  <si>
    <t>Диагностика и лечение на възпалителни ставни заболявания при лица над 18 години</t>
  </si>
  <si>
    <t>090.2</t>
  </si>
  <si>
    <t>Диагностика и лечение на възпалителни ставни заболявания при лица под 18 години</t>
  </si>
  <si>
    <t>091</t>
  </si>
  <si>
    <t>Диагностика и лечение на дегенеративни и обменни ставни заболявания</t>
  </si>
  <si>
    <t>Кожни и венерически болести</t>
  </si>
  <si>
    <t>092</t>
  </si>
  <si>
    <t>Диагностика и лечение на тежкопротичащи булозни дерматози</t>
  </si>
  <si>
    <t>093</t>
  </si>
  <si>
    <t>Диагностика и лечение на тежкопротичащи бактериални инфекции на кожата</t>
  </si>
  <si>
    <t>094</t>
  </si>
  <si>
    <t>Диагностика и лечение на тежкопротичащи форми на псориазис - обикновен, артропатичен, пустулозен и еритродермичен</t>
  </si>
  <si>
    <t>095</t>
  </si>
  <si>
    <t>Диагностика и лечение на островъзникнали и тежкопротичащи еритродермии с генерализиран екзантем</t>
  </si>
  <si>
    <t>096</t>
  </si>
  <si>
    <t>Лечение на кожни прояви при съединително-тъканни заболявания и васкулити</t>
  </si>
  <si>
    <t>097</t>
  </si>
  <si>
    <t>Лечение на сифилис при бременни жени и при малигнени форми (на вторичен и третичен сифилис) с кристален пеницилин</t>
  </si>
  <si>
    <t>Инфекциозни болести</t>
  </si>
  <si>
    <t>098</t>
  </si>
  <si>
    <t>Диагностика и лечение на остро протичащи чревни инфекциозни болести с диаричен синдром</t>
  </si>
  <si>
    <t>099</t>
  </si>
  <si>
    <t>Диагностика и лечение на инфекциозни и паразитни заболявания, предавани чрез ухапване от членестоноги</t>
  </si>
  <si>
    <t>100</t>
  </si>
  <si>
    <t>Диагностика и лечение на остър вирусен хепатит А и Е</t>
  </si>
  <si>
    <t>101</t>
  </si>
  <si>
    <t>Диагностика и лечение на остър вирусен хепатит В, С и D</t>
  </si>
  <si>
    <t>102</t>
  </si>
  <si>
    <t>Диагностика и лечение на паразитози</t>
  </si>
  <si>
    <t>103</t>
  </si>
  <si>
    <t>Диагностика и лечение на покривни инфекции</t>
  </si>
  <si>
    <t>104</t>
  </si>
  <si>
    <t>Диагностика и лечение на контагиозни вирусни и бактериални заболявания - остро протичащи, с усложнения</t>
  </si>
  <si>
    <t>104.2</t>
  </si>
  <si>
    <t>Диагностика и лечение на контагиозни вирусни и бактериални заболявания - остро протичащи, с усложнения - U07.1 COVID-19</t>
  </si>
  <si>
    <t>105</t>
  </si>
  <si>
    <t>Диагностика и лечение на вирусни хеморагични трески</t>
  </si>
  <si>
    <t>Токсикология</t>
  </si>
  <si>
    <t>106</t>
  </si>
  <si>
    <t>Диагностика и лечение на токсоалергични реакции</t>
  </si>
  <si>
    <t>106.1</t>
  </si>
  <si>
    <t>Диагностика и лечение на токсоалергични реакции при лица над 18 години</t>
  </si>
  <si>
    <t>106.2</t>
  </si>
  <si>
    <t>Диагностика и лечение на токсоалергични реакции при лица под 18 години</t>
  </si>
  <si>
    <t>107</t>
  </si>
  <si>
    <t>Диагностика и лечение на отравяния и токсични ефекти от лекарства и битови отрови</t>
  </si>
  <si>
    <t>108</t>
  </si>
  <si>
    <t>Диагностика и лечение на фалоидно гъбно отравяне</t>
  </si>
  <si>
    <t>109</t>
  </si>
  <si>
    <t>Диагностика и лечение на токсична епидермална некролиза (болест на Лайел)</t>
  </si>
  <si>
    <t>110</t>
  </si>
  <si>
    <t>Лечение на доказани първични имунодефицити</t>
  </si>
  <si>
    <t>110.1</t>
  </si>
  <si>
    <t>Лечение на доказани първични имунодефицити при лица над 18 години</t>
  </si>
  <si>
    <t>110.2</t>
  </si>
  <si>
    <t>Лечение на доказани първични имунодефицити при лица под 18 години</t>
  </si>
  <si>
    <t>Педиатрия</t>
  </si>
  <si>
    <t>111</t>
  </si>
  <si>
    <t>Диагностика и лечение на остри внезапно възникнали състояния в детската възраст</t>
  </si>
  <si>
    <t>112</t>
  </si>
  <si>
    <t>Диагностика и лечение на муковисцидоза</t>
  </si>
  <si>
    <t>Ушно-носно-гърлени болести</t>
  </si>
  <si>
    <t>113</t>
  </si>
  <si>
    <t>Диагностика и консервативно лечение на световъртеж, разстройства в равновесието от периферен и централен тип</t>
  </si>
  <si>
    <t>113.1</t>
  </si>
  <si>
    <t>Диагностика и консервативно лечение на световъртеж, разстройства в равновесието от периферен и централен тип с минимален болничен престой 48 часа</t>
  </si>
  <si>
    <t>113.2</t>
  </si>
  <si>
    <t>Диагностика и консервативно лечение на световъртеж, разстройства в равновесието от периферен и централен тип с минимален болничен престой 4 дни</t>
  </si>
  <si>
    <t>Анестезиология и интензивно лечение</t>
  </si>
  <si>
    <t>114</t>
  </si>
  <si>
    <t>Интензивно лечение на коматозни състояния, неиндицирани от травма</t>
  </si>
  <si>
    <t>115</t>
  </si>
  <si>
    <t>Интензивно лечение при комбинирани и/или съчетани травми</t>
  </si>
  <si>
    <t>Кардиохирургия</t>
  </si>
  <si>
    <t>116</t>
  </si>
  <si>
    <t>Оперативно лечение при сърдечни заболявания в условията на екстракорпорално кръвообращение. Минимално инвазивни сърдечни операции при лица над 18 години</t>
  </si>
  <si>
    <t>117</t>
  </si>
  <si>
    <t>Оперативно лечение при сърдечни заболявания в условията на екстракорпорално кръвообращение при лица от 0 до 18 години. Минимално инвазивни сърдечни операции при лица от 0 до 18 години</t>
  </si>
  <si>
    <t>118</t>
  </si>
  <si>
    <t>Оперативно лечение на деца до 1 година с критични вродени сърдечни малформации в условията на екстракорпорално кръвообращение</t>
  </si>
  <si>
    <t>119</t>
  </si>
  <si>
    <t>Оперативни процедури при комплексни сърдечни малформации с много голям обем и сложност в условия на екстракорпорално кръвообращение</t>
  </si>
  <si>
    <t>120</t>
  </si>
  <si>
    <t>Лечение на полиорганна недостатъчност, развила се след сърдечна операция</t>
  </si>
  <si>
    <t>120.1</t>
  </si>
  <si>
    <t>120.2</t>
  </si>
  <si>
    <t>Лечение на полиорганна недостатъчност, развила се след сърдечна операция, с продължителна механична вентилация</t>
  </si>
  <si>
    <t>121</t>
  </si>
  <si>
    <t>Оперативно лечение на заболявания на сърцето, без екстракорпорално кръвообращение, при лица над 18 години</t>
  </si>
  <si>
    <t>122</t>
  </si>
  <si>
    <t>Оперативно лечение на заболявания на сърцето, без екстракорпорално кръвообращение, при лица под 18 години</t>
  </si>
  <si>
    <t>Съдова хирургия</t>
  </si>
  <si>
    <t>123</t>
  </si>
  <si>
    <t>Оперативно лечение на абдоминална аорта, долна празна вена и клоновете им</t>
  </si>
  <si>
    <t>124</t>
  </si>
  <si>
    <t>Оперативно лечение на хронична съдова недостатъчност във феморо-поплитеалния и аксило-брахиалния сегмент</t>
  </si>
  <si>
    <t>125</t>
  </si>
  <si>
    <t>Оперативно лечение на клонове на аортната дъга</t>
  </si>
  <si>
    <t>126</t>
  </si>
  <si>
    <t>Спешни оперативни интервенции без съдова реконструкция при болни със съдови заболявания (тромбектомии, емболектомии, ампутации и симпатектомии)</t>
  </si>
  <si>
    <t>127</t>
  </si>
  <si>
    <t>Консервативно лечение на съдова недостатъчност</t>
  </si>
  <si>
    <t>128</t>
  </si>
  <si>
    <t>Консервативно лечение с простагландинови/простациклинови деривати при съдова недостатъчност</t>
  </si>
  <si>
    <t>129</t>
  </si>
  <si>
    <t>Оперативно лечение при варикозна болест и усложненията ѝ</t>
  </si>
  <si>
    <t>Очни болести</t>
  </si>
  <si>
    <t>130</t>
  </si>
  <si>
    <t>Оперативни процедури върху придатъците на окото с голям обем и сложност</t>
  </si>
  <si>
    <t>131</t>
  </si>
  <si>
    <t>Други операции на очната ябълка с голям обем и сложност</t>
  </si>
  <si>
    <t>132</t>
  </si>
  <si>
    <t>Кератопластика</t>
  </si>
  <si>
    <t>133</t>
  </si>
  <si>
    <t>Консервативно лечение на глаукома, съдови заболявания на окото и неперфоративни травми</t>
  </si>
  <si>
    <t>134</t>
  </si>
  <si>
    <t>Консервативно лечение при инфекции и възпалителни заболявания на окото и придатъците му</t>
  </si>
  <si>
    <t>135</t>
  </si>
  <si>
    <t>Оперативно лечение при заболявания на ретина, стъкловидно тяло и травми, засягащи задния очен сегмент</t>
  </si>
  <si>
    <t>136</t>
  </si>
  <si>
    <t>Оперативно лечение на заболявания в областта на ушите, носа и гърлото с много голям обем и сложност</t>
  </si>
  <si>
    <t>137</t>
  </si>
  <si>
    <t>Оперативно лечение на заболявания в областта на ушите, носа и гърлото с голям обем и сложност</t>
  </si>
  <si>
    <t>138</t>
  </si>
  <si>
    <t>Оперативно лечение на заболявания в областта на ушите, носа и гърлото със среден обем и сложност</t>
  </si>
  <si>
    <t>139</t>
  </si>
  <si>
    <t>Високотехнологична диагностика при ушно-носно-гърлени болести</t>
  </si>
  <si>
    <t>140</t>
  </si>
  <si>
    <t>Консервативно парентерално лечение при ушно-носно-гърлени болести</t>
  </si>
  <si>
    <t>140.1</t>
  </si>
  <si>
    <t>Консервативно парентерално лечение при ушно-носно-гърлени болести при лица над 18 години</t>
  </si>
  <si>
    <t>140.2</t>
  </si>
  <si>
    <t>Консервативно парентерално лечение при ушно-носно-гърлени болести при лица под 18 години</t>
  </si>
  <si>
    <t>Урология</t>
  </si>
  <si>
    <t>141</t>
  </si>
  <si>
    <t>Трансуретрално оперативно лечение при онкологични заболявания на пикочния мехур</t>
  </si>
  <si>
    <t>142</t>
  </si>
  <si>
    <t>Радикална цистопростатектомия с ортотопичен пикочен мехур</t>
  </si>
  <si>
    <t>143</t>
  </si>
  <si>
    <t>Трансуретрална простатектомия</t>
  </si>
  <si>
    <t>144</t>
  </si>
  <si>
    <t>Отворени оперативни процедури при доброкачествена хиперплазия на простатната жлеза и нейните усложнения</t>
  </si>
  <si>
    <t>145</t>
  </si>
  <si>
    <t>Ендоскопски процедури при обструкции на горните пикочни пътища</t>
  </si>
  <si>
    <t>146</t>
  </si>
  <si>
    <t>Оперативни процедури при вродени заболявания на пикочо-половата система</t>
  </si>
  <si>
    <t>147</t>
  </si>
  <si>
    <t>Оперативни процедури върху мъжка полова система</t>
  </si>
  <si>
    <t>148</t>
  </si>
  <si>
    <t>Оперативни процедури на долните пикочни пътища с голям обем и сложност</t>
  </si>
  <si>
    <t>149</t>
  </si>
  <si>
    <t>Оперативни процедури на долните пикочни пътища със среден обем и сложност</t>
  </si>
  <si>
    <t>150</t>
  </si>
  <si>
    <t>Оперативни процедури при инконтиненция на урината</t>
  </si>
  <si>
    <t>151</t>
  </si>
  <si>
    <t>Реконструктивни операции в урологията</t>
  </si>
  <si>
    <t>152</t>
  </si>
  <si>
    <t>Ендоскопски процедури при обструкции на долните пикочни пътища</t>
  </si>
  <si>
    <t>153</t>
  </si>
  <si>
    <t>Оперативни процедури при травми на долните пикочни пътища</t>
  </si>
  <si>
    <t>154</t>
  </si>
  <si>
    <t>Оперативни процедури на бъбрека и уретера с голям и много голям обем и сложност</t>
  </si>
  <si>
    <t>155</t>
  </si>
  <si>
    <t>Оперативни процедури на бъбрека и уретера със среден обем и сложност</t>
  </si>
  <si>
    <t>156</t>
  </si>
  <si>
    <t>Радикална цистектомия. Радикална цистопростатектомия</t>
  </si>
  <si>
    <t>157</t>
  </si>
  <si>
    <t>Радикална простатектомия</t>
  </si>
  <si>
    <t>Хирургия</t>
  </si>
  <si>
    <t>158</t>
  </si>
  <si>
    <t>Оперативни интервенции при инфекции на меките и костни тъкани</t>
  </si>
  <si>
    <t>Ортопедия и травматология</t>
  </si>
  <si>
    <t>159</t>
  </si>
  <si>
    <t>Артроскопски процедури в областта на скелетно-мускулната система</t>
  </si>
  <si>
    <t>160</t>
  </si>
  <si>
    <t>Нерадикално отстраняване на матката</t>
  </si>
  <si>
    <t>161</t>
  </si>
  <si>
    <t>Радикално отстраняване на женски полови органи</t>
  </si>
  <si>
    <t>162</t>
  </si>
  <si>
    <t>Оперативни интервенции чрез коремен достъп за отстраняване на болестни изменения на женските полови органи</t>
  </si>
  <si>
    <t>163</t>
  </si>
  <si>
    <t>Оперативни интервенции чрез долен достъп за отстраняване на болестни изменения или инвазивно изследване на женските полови органи</t>
  </si>
  <si>
    <t>164</t>
  </si>
  <si>
    <t>Корекции на тазова (перинеална) статика и/или на незадържане на урината при жената</t>
  </si>
  <si>
    <t>165</t>
  </si>
  <si>
    <t>Диагностични процедури и консервативно лечение на токсо-инфекциозен и анемичен синдром от акушеро-гинекологичен произход</t>
  </si>
  <si>
    <t>166</t>
  </si>
  <si>
    <t>Корекции на проходимост и възстановяване на анатомия при жената</t>
  </si>
  <si>
    <t>167</t>
  </si>
  <si>
    <t>Системна радикална ексцизия на лимфни възли (тазови и/или парааортални и/или ингвинални) като самостоятелна интервенция или съчетана с радикално отстраняване на женски полови органи. Тазова екзентерация</t>
  </si>
  <si>
    <t>168</t>
  </si>
  <si>
    <t xml:space="preserve"> Асистирана с робот хирургия при злокачествени заболявания</t>
  </si>
  <si>
    <t xml:space="preserve">168.1 </t>
  </si>
  <si>
    <t xml:space="preserve">Асистирана с робот хирургия при злокачествени заболявания в акушерството и гинекологията </t>
  </si>
  <si>
    <t xml:space="preserve">168.2 </t>
  </si>
  <si>
    <t xml:space="preserve">Асистирана с робот хирургия при злокачестве­ни заболявания в коремната хирургия, гръдната хирургия, детската хирургия и урологията </t>
  </si>
  <si>
    <t>169</t>
  </si>
  <si>
    <t>Интензивно лечение на интра- и постпартални усложнения, довели до шок</t>
  </si>
  <si>
    <t>170</t>
  </si>
  <si>
    <t>Интензивно лечение на интра- и постпартални усложнения, довели до шок, с приложение на рекомбинантни фактори на кръвосъсирването</t>
  </si>
  <si>
    <t>171</t>
  </si>
  <si>
    <t>Оперативни процедури на хранопровод, стомах и дуоденум с голям и много голям обем и сложност, при лица над 18 години</t>
  </si>
  <si>
    <t>да - ушиватели</t>
  </si>
  <si>
    <t>172</t>
  </si>
  <si>
    <t>Оперативни процедури на хранопровод, стомах и дуоденум с голям и много голям обем и сложност, при лица под 18 години</t>
  </si>
  <si>
    <t>173</t>
  </si>
  <si>
    <t>Оперативни процедури на хранопровод, стомах и дуоденум със среден обем и сложност, при лица над 18 години</t>
  </si>
  <si>
    <t>174</t>
  </si>
  <si>
    <t>Оперативни процедури на хранопровод, стомах и дуоденум със среден обем и сложност, при лица под 18 години</t>
  </si>
  <si>
    <t>175</t>
  </si>
  <si>
    <t>Оперативни процедури на тънки и дебели черва, вкл. при заболявания на мезентериума и ретроперитонеума с голям и много голям обем и сложност, при лица над 18 години</t>
  </si>
  <si>
    <t>176</t>
  </si>
  <si>
    <t>Оперативни процедури на тънки и дебели черва, вкл. при заболявания на мезентериума и ретроперитонеума с голям и много голям обем и сложност, при лица под 18 години</t>
  </si>
  <si>
    <t>177</t>
  </si>
  <si>
    <t>Оперативни процедури на тънки и дебели черва със среден обем и сложност, при лица над 18 години</t>
  </si>
  <si>
    <t>178</t>
  </si>
  <si>
    <t>Оперативни процедури на тънки и дебели черва със среден обем и сложност, при лица под 18 години</t>
  </si>
  <si>
    <t>179</t>
  </si>
  <si>
    <t>Оперативни процедури върху апендикс</t>
  </si>
  <si>
    <t>180</t>
  </si>
  <si>
    <t>Хирургични интервенции за затваряне на стома</t>
  </si>
  <si>
    <t>181</t>
  </si>
  <si>
    <t>Хирургични интервенции на ануса и перианалното пространство</t>
  </si>
  <si>
    <t>182</t>
  </si>
  <si>
    <t>Оперативни процедури при хернии</t>
  </si>
  <si>
    <t>183</t>
  </si>
  <si>
    <t>Оперативни процедури при хернии с инкарцерация</t>
  </si>
  <si>
    <t>184</t>
  </si>
  <si>
    <t>Конвенционална холецистектомия</t>
  </si>
  <si>
    <t>185</t>
  </si>
  <si>
    <t>Лапароскопска холецистектомия</t>
  </si>
  <si>
    <t>186</t>
  </si>
  <si>
    <t>Оперативни процедури върху екстрахепаталните жлъчни пътища</t>
  </si>
  <si>
    <t>187</t>
  </si>
  <si>
    <t>Оперативни процедури върху черен дроб</t>
  </si>
  <si>
    <t>188</t>
  </si>
  <si>
    <t>Оперативни процедури върху черен дроб при ехинококова болест</t>
  </si>
  <si>
    <t>189</t>
  </si>
  <si>
    <t>Оперативни процедури върху панкреас и дистален холедох, с голям и много голям обем и сложност</t>
  </si>
  <si>
    <t>190</t>
  </si>
  <si>
    <t>Оперативни процедури върху панкреас и дистален холедох, със среден обем и сложност</t>
  </si>
  <si>
    <t>191</t>
  </si>
  <si>
    <t>Оперативни процедури върху далака</t>
  </si>
  <si>
    <t>191.1</t>
  </si>
  <si>
    <t>Оперативни процедури върху далака при лица над 18 години</t>
  </si>
  <si>
    <t>191.2</t>
  </si>
  <si>
    <t>Оперативни процедури върху далака при лица под 18 години</t>
  </si>
  <si>
    <t>192</t>
  </si>
  <si>
    <t>Оперативни интервенции при диабетно стъпало, без съдово-реконструктивни операции</t>
  </si>
  <si>
    <t>193</t>
  </si>
  <si>
    <t>Оперативно лечение на онкологично заболяване на гърдата: стадии Tis 1-4 N 0-2 M0-1</t>
  </si>
  <si>
    <t>194</t>
  </si>
  <si>
    <t>Оперативни интервенции върху гърда с локална ексцизия и биопсия</t>
  </si>
  <si>
    <t>195</t>
  </si>
  <si>
    <t>Оперативно лечение при остър перитонит</t>
  </si>
  <si>
    <t>196</t>
  </si>
  <si>
    <t>Оперативно лечение на интраабдоминални абсцеси</t>
  </si>
  <si>
    <t>197</t>
  </si>
  <si>
    <t>Консервативно лечение при остри коремни заболявания</t>
  </si>
  <si>
    <t>198</t>
  </si>
  <si>
    <t>Хирургично лечение при животозастрашаващи инфекции на меките и костни тъкани</t>
  </si>
  <si>
    <t>199</t>
  </si>
  <si>
    <t>Лечение на тумори на кожа и лигавици - злокачествени и доброкачествени новообразувания</t>
  </si>
  <si>
    <t>199.1</t>
  </si>
  <si>
    <t>Лечение на тумори на кожа и лигавици - злокачествени новообразувания</t>
  </si>
  <si>
    <t>199.2</t>
  </si>
  <si>
    <t>Лечение на тумори на кожа и лигавици - доброкачествени новообразувания</t>
  </si>
  <si>
    <t>Пластично-възстановителна и естетична хирургия</t>
  </si>
  <si>
    <t>200</t>
  </si>
  <si>
    <t>Реконструктивни операции на гърдата по медицински показания след доброкачествени и злокачествени тумори, вродени заболявания и последици от травми и изгаряния</t>
  </si>
  <si>
    <t>201</t>
  </si>
  <si>
    <t>Оперативни процедури върху щитовидна и паращитовидни жлези, с голям и много голям обем и сложност</t>
  </si>
  <si>
    <t>202</t>
  </si>
  <si>
    <t>Оперативни процедури върху щитовидна и паращитовидни жлези, със среден обем и сложност</t>
  </si>
  <si>
    <t>203</t>
  </si>
  <si>
    <t>Хирургично лечение при надбъбречни заболявания</t>
  </si>
  <si>
    <t>Неврохирургия</t>
  </si>
  <si>
    <t>204</t>
  </si>
  <si>
    <t>Тежка черепно-мозъчна травма - оперативно лечение</t>
  </si>
  <si>
    <t>205</t>
  </si>
  <si>
    <t>Тежка черепно-мозъчна травма - консервативно поведение</t>
  </si>
  <si>
    <t>206</t>
  </si>
  <si>
    <t>Краниотомии, неиндицирани от травма, чрез съвременни технологии (невронавигация, невроендоскопия и интраоперативен ултразвук)</t>
  </si>
  <si>
    <t>206.1</t>
  </si>
  <si>
    <t>Краниотомии, неиндицирани от травма, чрез съвременни технологиии (невроендоскопия и интраоперативен ултразвук)</t>
  </si>
  <si>
    <t>206.2</t>
  </si>
  <si>
    <t>Краниотомии, неиндицирани от травма, чрез съвременни технологиии (невронавигация)</t>
  </si>
  <si>
    <t>206.3</t>
  </si>
  <si>
    <t>Краниотомии, неиндицирани от травма, чрез съвременни технологиии (невроендоскопия и интраоперативен ултразвук), след клинична процедура "Ендоваскуларно лечение на нетравматични мозъчни кръвоизливи, аневризми и артериовенозни малформации на мозъчните съдове"</t>
  </si>
  <si>
    <t>207</t>
  </si>
  <si>
    <t>Краниотомии, неиндицирани от травма, по класически начин</t>
  </si>
  <si>
    <t>208</t>
  </si>
  <si>
    <t>Консервативно поведение при леки и средно тежки черепно-мозъчни травми</t>
  </si>
  <si>
    <t>209</t>
  </si>
  <si>
    <t>Хирургично лечение при травма на главата</t>
  </si>
  <si>
    <t>210</t>
  </si>
  <si>
    <t>Периферни и черепно-мозъчни нерви (екстракраниална част) - оперативно лечение</t>
  </si>
  <si>
    <t>211</t>
  </si>
  <si>
    <t>Гръбначни и гръбначномозъчни оперативни интервенции с голям и много голям обем и сложност</t>
  </si>
  <si>
    <t>211.1</t>
  </si>
  <si>
    <t>211.2</t>
  </si>
  <si>
    <t>Гръбначни и гръбначномозъчни оперативни интервенции с голям и много голям обем и сложност - с невронавигация и интраоперативен 3D контрол</t>
  </si>
  <si>
    <t>212</t>
  </si>
  <si>
    <t>Гръбначни и гръбначномозъчни оперативни интервенции с малък и среден обем и сложност</t>
  </si>
  <si>
    <t>Гръдна хирургия</t>
  </si>
  <si>
    <t>213</t>
  </si>
  <si>
    <t>Оперативно лечение на тумори на бял дроб, медиастинум, плевра и гръдна стена</t>
  </si>
  <si>
    <t>214</t>
  </si>
  <si>
    <t>Разширени (големи) операции с пълно или частично отстраняване на повече от един интраторакален орган, включително медиастинален тумор или гръдна стена. Едноетапни операции при белодробни болести, засягащи двата бели дроба при болести със съчетана белодробна и друга локализация</t>
  </si>
  <si>
    <t>215</t>
  </si>
  <si>
    <t>Оперативно лечение на болести на бял дроб, медиастинум, плевра и гръдна стена, без онкологични заболявания</t>
  </si>
  <si>
    <t>216</t>
  </si>
  <si>
    <t>Спешни състояния в гръдната хирургия</t>
  </si>
  <si>
    <t>217</t>
  </si>
  <si>
    <t>Оперативни процедури с голям обем и сложност на таза и долния крайник</t>
  </si>
  <si>
    <t>217.1</t>
  </si>
  <si>
    <t>217.2</t>
  </si>
  <si>
    <t>Оперативни процедури с много голям обем и сложност на таза, тазобедрената и колянната става</t>
  </si>
  <si>
    <t>217.3</t>
  </si>
  <si>
    <t>Оперативни процедури при множествени счупвания и/или луксации на таза, горни и долни крайници</t>
  </si>
  <si>
    <t>218</t>
  </si>
  <si>
    <t>Оперативни процедури с алопластика на тазобедрена и колянна става</t>
  </si>
  <si>
    <t>219</t>
  </si>
  <si>
    <t>Оперативни процедури на таза и долния крайник със среден обем и сложност</t>
  </si>
  <si>
    <t>220</t>
  </si>
  <si>
    <t>Оперативни процедури в областта на раменния пояс и горния крайник с голям обем и сложност</t>
  </si>
  <si>
    <t>220.1</t>
  </si>
  <si>
    <t>220.2</t>
  </si>
  <si>
    <t>Оперативни процедури в областта на раменния пояс и горния крайник с голям обем и сложност при повече от един пръст (лъч)</t>
  </si>
  <si>
    <t>221</t>
  </si>
  <si>
    <t>Оперативни процедури в областта на раменния пояс и горния крайник с много голям обем и сложност</t>
  </si>
  <si>
    <t>222</t>
  </si>
  <si>
    <t>Средни оперативни процедури в областта на раменния пояс и горния крайник</t>
  </si>
  <si>
    <t>223</t>
  </si>
  <si>
    <t>Оперативни процедури при заболявания на гръдния кош</t>
  </si>
  <si>
    <t>224</t>
  </si>
  <si>
    <t>Септични (бактериални) артрити и остеомиелити при лица под 18 години</t>
  </si>
  <si>
    <t>Лицево-челюстна хирургия</t>
  </si>
  <si>
    <t>225</t>
  </si>
  <si>
    <t>Хирургично лечение в лицево-челюстната област с много голям обем и сложност</t>
  </si>
  <si>
    <t>226</t>
  </si>
  <si>
    <t>Оперативно лечение в лицево-челюстната област с голям обем и сложност</t>
  </si>
  <si>
    <t>227</t>
  </si>
  <si>
    <t>Оперативни процедури в лицево-челюстната област със среден обем и сложност</t>
  </si>
  <si>
    <t>228</t>
  </si>
  <si>
    <t>Оперативно лечение на възпалителни процеси в областта на лицето и шията</t>
  </si>
  <si>
    <t>229</t>
  </si>
  <si>
    <t>Консервативно лечение при заболявания на лицево-челюстната област</t>
  </si>
  <si>
    <t>230</t>
  </si>
  <si>
    <t>Оперативно лечение на вродени малформации в лицево-челюстната област</t>
  </si>
  <si>
    <t>231</t>
  </si>
  <si>
    <t>Лечение на фрактури на лицевите и челюстните кости</t>
  </si>
  <si>
    <t>232</t>
  </si>
  <si>
    <t>Хирургично лечение на изгаряния с площ от 5 % до 10 % при възрастни и до 3 % при деца</t>
  </si>
  <si>
    <t>233</t>
  </si>
  <si>
    <t>Хирургично лечение при необширни изгаряния с площ от 1 до 19 % от телесната повърхност, с хирургични интервенции</t>
  </si>
  <si>
    <t>234</t>
  </si>
  <si>
    <t>Хирургично лечение при обширни изгаряния над 20 % от телесната повърхност, с хирургични интервенции</t>
  </si>
  <si>
    <t>235</t>
  </si>
  <si>
    <t>Оперативно лечение на поражения, предизвикани от ниски температури (измръзване)</t>
  </si>
  <si>
    <t>236</t>
  </si>
  <si>
    <t>Оперативно лечение на последствията от изгаряне и травма на кожата и подкожната тъкан</t>
  </si>
  <si>
    <t>237</t>
  </si>
  <si>
    <t>Оперативно лечение на кожни дефекти от различно естество, налагащи пластично възстановяване</t>
  </si>
  <si>
    <t>238</t>
  </si>
  <si>
    <t>Реплантация и реконструкции с микросъдова хирургия</t>
  </si>
  <si>
    <t>Детска хирургия</t>
  </si>
  <si>
    <t>239</t>
  </si>
  <si>
    <t>Оперативно лечение на деца до 1 година с вродени аномалии в областта на торакалната и абдоминалната област</t>
  </si>
  <si>
    <t>Медицинска онкология</t>
  </si>
  <si>
    <t>240</t>
  </si>
  <si>
    <t>Продължително системно парентерално лекарствено лечение на злокачествени солидни тумори и свързаните с него усложнения</t>
  </si>
  <si>
    <t>241</t>
  </si>
  <si>
    <t>Диагностични процедури за стадиране и оценка на терапевтичния отговор при пациенти със злокачествени солидни тумори и хематологични заболявания</t>
  </si>
  <si>
    <t>241.1</t>
  </si>
  <si>
    <t>Диагностични процедури за стадиране и оценка на терапевтичния отговор при пациенти със злокачествени солидни тумори и хематологични заболявания с КТ на минимум две зони или костномозъчно изследване с МКБ - код 41.31 (30081-00, 30087-00)</t>
  </si>
  <si>
    <t>241.3</t>
  </si>
  <si>
    <t>Диагностични процедури за стадиране и оценка на терапевтичния отговор при пациенти със злокачествени солидни тумори и хематологични заболявания с КТ на минимум две зони или костномозъчно изследване с МКБ - код 41.31 (30081-00, 30087-00) при лица над 18 години</t>
  </si>
  <si>
    <t>241.4</t>
  </si>
  <si>
    <t>Диагностични процедури за стадиране и оценка на терапевтичния отговор при пациенти със злокачествени солидни тумори и хематологични заболявания с КТ на минимум две зони или костномозъчно изследване с МКБ - код 41.31 (30081-00, 30087-00) при лица под 18 години</t>
  </si>
  <si>
    <t>241.2</t>
  </si>
  <si>
    <t>Диагностични процедури за стадиране и оценка на терапевтичния отговор при пациенти със злокачествени солидни тумори и хематологични заболявания с МРT</t>
  </si>
  <si>
    <t>241.5</t>
  </si>
  <si>
    <t>Диагностични процедури за стадиране и оценка на терапевтичния отговор при пациенти със злокачествени солидни тумори и хематологични заболявания с МРT при лица над 18 години</t>
  </si>
  <si>
    <t>241.6</t>
  </si>
  <si>
    <t>Диагностични процедури за стадиране и оценка на терапевтичния отговор при пациенти със злокачествени солидни тумори и хематологични заболявания с МРT при лица под 18 години</t>
  </si>
  <si>
    <t>Клинична хематология</t>
  </si>
  <si>
    <t>242</t>
  </si>
  <si>
    <t>Диагностика и лечение на левкемии</t>
  </si>
  <si>
    <t>243</t>
  </si>
  <si>
    <t>Диагностика и лечение на лимфоми</t>
  </si>
  <si>
    <t>244</t>
  </si>
  <si>
    <t>Диагностика и лечение на хеморагични диатези. Анемии</t>
  </si>
  <si>
    <t>244.1</t>
  </si>
  <si>
    <t>Диагностика и лечение на хеморагични диатези. Анемии. За лица над 18 години</t>
  </si>
  <si>
    <t>244.2</t>
  </si>
  <si>
    <t>Диагностика и лечение на хеморагични диатези. Анемии. За лица под 18 години</t>
  </si>
  <si>
    <t>Детска клинична хематология и онкология</t>
  </si>
  <si>
    <t>245</t>
  </si>
  <si>
    <t>Диагностика и консервативно лечение на онкологични и онкохематологични заболявания, възникнали в детска възраст</t>
  </si>
  <si>
    <t>Лъчелечение</t>
  </si>
  <si>
    <t>246</t>
  </si>
  <si>
    <t>Ортоволтно перкутанно лъчелечение и брахитерапия с високи активности</t>
  </si>
  <si>
    <t>247</t>
  </si>
  <si>
    <t>Брахитерапия с ниски активности</t>
  </si>
  <si>
    <t>248</t>
  </si>
  <si>
    <t>Конвенционална телегаматерапия</t>
  </si>
  <si>
    <t>249</t>
  </si>
  <si>
    <t>Триизмерна конвенционална телегаматерапия и брахитерапия със закрити източници</t>
  </si>
  <si>
    <t>250</t>
  </si>
  <si>
    <t>Високотехнологично лъчелечение на онкологични и неонкологични заболявания</t>
  </si>
  <si>
    <t>250.1</t>
  </si>
  <si>
    <t>Високотехнологично лъчелечение на онкологични и неонкологични заболявания с приложени до 20 фракции и продължителност на лечението от 3 до 30 дни</t>
  </si>
  <si>
    <t>250.2</t>
  </si>
  <si>
    <t>Високотехнологично лъчелечение на онкологични и неонкологични заболявания с приложени 20 и повече фракции и продължителност на лечението 30 и повече дни</t>
  </si>
  <si>
    <t>250.3</t>
  </si>
  <si>
    <t>Интраоперативно лъчелечение при рак на простатната жлеза</t>
  </si>
  <si>
    <t>251</t>
  </si>
  <si>
    <t>Модулирано по интензитет лъчелечение на онкологични и неонкологични заболявания</t>
  </si>
  <si>
    <t>251.1</t>
  </si>
  <si>
    <t>Модулирано по интензитет лъчелечение на онкологични и неонкологични заболявания с приложени до 20 фракции и продължителност на лечението от 3 до 30 дни</t>
  </si>
  <si>
    <t>251.2</t>
  </si>
  <si>
    <t>Модулирано по интензитет лъчелечение на онкологични и неонкологични заболявания с приложени 20 и повече фракции и продължителност на лечението 30 и повече дни</t>
  </si>
  <si>
    <t>252</t>
  </si>
  <si>
    <t>Радиохирургия на онкологични и неонкологични заболявания</t>
  </si>
  <si>
    <t>252.1</t>
  </si>
  <si>
    <t>252.2</t>
  </si>
  <si>
    <t>Роботизирана радиохирургия на онкологични и неонкологични заболявания</t>
  </si>
  <si>
    <t>253</t>
  </si>
  <si>
    <t>Палиативни грижи за болни с онкологични заболявания</t>
  </si>
  <si>
    <t>254</t>
  </si>
  <si>
    <t>Продължително лечение и ранна рехабилитация след острия стадий на исхемичен и хеморагичен мозъчен инсулт с остатъчни проблеми за здравето</t>
  </si>
  <si>
    <t>255</t>
  </si>
  <si>
    <t>Продължително лечение и ранна рехабилитация след инфаркт на миокарда и след сърдечни интервенции</t>
  </si>
  <si>
    <t>256</t>
  </si>
  <si>
    <t>Продължително лечение и ранна рехабилитация след оперативни интервенции с голям и много голям обем и сложност с остатъчни проблеми за здравето</t>
  </si>
  <si>
    <t>Физикална и рехабилитационна медицина</t>
  </si>
  <si>
    <t>257</t>
  </si>
  <si>
    <t>Физикална терапия, рехабилитация и специализирани грижи при персистиращо/хронично/вегетативно състояние</t>
  </si>
  <si>
    <t>258</t>
  </si>
  <si>
    <t>Физикална терапия и рехабилитация при родова травма на централна нервна система</t>
  </si>
  <si>
    <t>259</t>
  </si>
  <si>
    <t>Физикална терапия и рехабилитация при родова травма на периферна нервна система</t>
  </si>
  <si>
    <t>260</t>
  </si>
  <si>
    <t>Физикална терапия и рехабилитация при детска церебрална парализа</t>
  </si>
  <si>
    <t>261</t>
  </si>
  <si>
    <t>Физикална терапия и рехабилитация при първични мускулни увреждания и спинална мускулна атрофия</t>
  </si>
  <si>
    <t>262</t>
  </si>
  <si>
    <t>Физикална терапия и рехабилитация на болести на централна нервна система</t>
  </si>
  <si>
    <t>263</t>
  </si>
  <si>
    <t>Физикална терапия и рехабилитация при болести на периферна нервна система</t>
  </si>
  <si>
    <t>264</t>
  </si>
  <si>
    <t>Физикална терапия и рехабилитация след преживян/стар инфаркт на миокарда и след оперативни интервенции</t>
  </si>
  <si>
    <t>265</t>
  </si>
  <si>
    <t>Физикална терапия и рехабилитация при болести на опорно-двигателен апарат</t>
  </si>
  <si>
    <t>266</t>
  </si>
  <si>
    <t>Речева рехабилитация след ларингектомия</t>
  </si>
  <si>
    <t>267</t>
  </si>
  <si>
    <t>Физикална терапия, рехабилитация и специализирани грижи след лечение от COVID-19</t>
  </si>
  <si>
    <t>999</t>
  </si>
  <si>
    <t>Наблюдение до 48 часа в стационарни условия след проведена амбулаторна процедура</t>
  </si>
  <si>
    <t>Клинични процедури</t>
  </si>
  <si>
    <t>Диализно лечение при остри състояния</t>
  </si>
  <si>
    <t>Интензивно лечение на новородени деца с асистирано дишане</t>
  </si>
  <si>
    <t>03</t>
  </si>
  <si>
    <t>Интензивно лечение, мониторинг и интензивни грижи с механична вентилация и/или парентерално хранене</t>
  </si>
  <si>
    <t>BONK03</t>
  </si>
  <si>
    <t>Допълнително заплащане за КПр 03 по реда на НРД</t>
  </si>
  <si>
    <t>в сила от м.03.2020 г.</t>
  </si>
  <si>
    <t>Интензивно лечение, мониторинг и интензивни грижи без механична вентилация и/или парентерално хранене</t>
  </si>
  <si>
    <t>Детска кардиология</t>
  </si>
  <si>
    <t>Дейности по осигуряване на лечение за новородени деца с вродени сърдечни малформации, претърпели сърдечна оперативна интервенция до навършване на 1-годишна възраст</t>
  </si>
  <si>
    <t>Ендоваскуларно лечение на нетравматични мозъчни кръвоизливи, аневризми и артериовенозни малформации на мозъчните съдове</t>
  </si>
  <si>
    <t>Амбулаторни процедури</t>
  </si>
  <si>
    <t>Хрониохемодиализа</t>
  </si>
  <si>
    <t>01.1</t>
  </si>
  <si>
    <t>01.2</t>
  </si>
  <si>
    <t>Бъбречно-заместителна терапия (хемодиафилтрация)</t>
  </si>
  <si>
    <t>Перитонеална диализа с апарат</t>
  </si>
  <si>
    <t>Перитонеална диализа без апарат</t>
  </si>
  <si>
    <t>Осигуряване на постоянен достъп за провеждане на диализно лечение и химиотерапия</t>
  </si>
  <si>
    <t>Определяне на план за лечение на болни със злокачествени заболявания</t>
  </si>
  <si>
    <t>Системно лекарствено лечение при злокачествени солидни тумори и хематологични заболявания</t>
  </si>
  <si>
    <t>Амбулаторно наблюдение/диспансеризация при злокачествени заболявания и при вродени хематологични заболявания</t>
  </si>
  <si>
    <t>08</t>
  </si>
  <si>
    <t>Проследяване на терапевтичния отговор при пациенти на домашно лечение с прицелна перорална противотуморна терапия и перорална химиотерапия</t>
  </si>
  <si>
    <t>Амбулаторно наблюдение/диспансеризация при муковисцидоза</t>
  </si>
  <si>
    <t>10</t>
  </si>
  <si>
    <t>Наблюдение при пациенти с невромускулни заболявания на неинвазивна вентилация</t>
  </si>
  <si>
    <t>11</t>
  </si>
  <si>
    <t>Консервативно лечение на продължителна бъбречна колика</t>
  </si>
  <si>
    <t>Бъбречно-каменна болест: уролитиаза - екстракорпорална литотрипсия</t>
  </si>
  <si>
    <t>13</t>
  </si>
  <si>
    <t>Инструментална диагностика и лечение на заболявания на щитовидната жлеза</t>
  </si>
  <si>
    <t>14</t>
  </si>
  <si>
    <t>Диагностика и определяне на терапевтично поведение на заболявания на хипофизата и надбъбрека</t>
  </si>
  <si>
    <t>15</t>
  </si>
  <si>
    <t>Диагностика и определяне на терапевтично поведение на костни метаболитни заболявания и нарушения на калциево-фосфорната обмяна</t>
  </si>
  <si>
    <t>16</t>
  </si>
  <si>
    <t>Лечение на тежкопротичащи форми на псориазис</t>
  </si>
  <si>
    <t>17</t>
  </si>
  <si>
    <t>Диагностика и лечение на еритродермии</t>
  </si>
  <si>
    <t>18</t>
  </si>
  <si>
    <t>Оперативни процедури в областта на ушите, носа и гърлото и лицево-челюстната област с малък обем и сложност</t>
  </si>
  <si>
    <t>19</t>
  </si>
  <si>
    <t>Оперативно отстраняване на катаракта</t>
  </si>
  <si>
    <t>20</t>
  </si>
  <si>
    <t>Хирургично лечение на глаукома</t>
  </si>
  <si>
    <t>21</t>
  </si>
  <si>
    <t>Оперативни интервенции върху окото и придатъците му със среден обем и сложност</t>
  </si>
  <si>
    <t>22</t>
  </si>
  <si>
    <t>Малки оперативни процедури на раменен пояс и горен крайник</t>
  </si>
  <si>
    <t>23</t>
  </si>
  <si>
    <t>Малки оперативни процедури на таза и долния крайник</t>
  </si>
  <si>
    <t>24</t>
  </si>
  <si>
    <t>Малки артроскопски процедури в областта на скелетно-мускулната система</t>
  </si>
  <si>
    <t>25</t>
  </si>
  <si>
    <t>Диагностична и терапевтична пункция и/или биопсия</t>
  </si>
  <si>
    <t>26</t>
  </si>
  <si>
    <t>Амбулаторни хирургични процедури</t>
  </si>
  <si>
    <t>27</t>
  </si>
  <si>
    <t>Специфични изследвания при хематологични заболявания</t>
  </si>
  <si>
    <t>28</t>
  </si>
  <si>
    <t>Паравертебрални блокади и блокади на отделни нерви</t>
  </si>
  <si>
    <t>29</t>
  </si>
  <si>
    <t>Поетапна вертикализация и обучение в ходене</t>
  </si>
  <si>
    <t>30</t>
  </si>
  <si>
    <t>Напасване на протеза на горен или долен крайник</t>
  </si>
  <si>
    <t>31</t>
  </si>
  <si>
    <t>Амбулаторно наблюдение на лица с кохлеарно-имплантна система</t>
  </si>
  <si>
    <t>32</t>
  </si>
  <si>
    <t>Амбулаторно наблюдение на лица с постоянен електрокардиостимулатор</t>
  </si>
  <si>
    <t>33</t>
  </si>
  <si>
    <t>Парентерална инфузия на лекарствени продукти по терапевтична схема</t>
  </si>
  <si>
    <t>33.1</t>
  </si>
  <si>
    <t>33.2</t>
  </si>
  <si>
    <t>Парентерална инфузия на лекарствени продукти по терапевтична схема на медицински хранителни субстанции</t>
  </si>
  <si>
    <t>34</t>
  </si>
  <si>
    <t>Ендоскопска диагностика на заболявания, засягащи стомашно-чревния тракт</t>
  </si>
  <si>
    <t>Да се обсъди дали могат да се случат в Апр вместо болница</t>
  </si>
  <si>
    <t>Нуклеарна медицина</t>
  </si>
  <si>
    <t>35</t>
  </si>
  <si>
    <t>Сцинтиграфски изследвания</t>
  </si>
  <si>
    <t>36</t>
  </si>
  <si>
    <t>Позитронно-емисионна томография с компютърна томография (ПЕТ/КТ) (РЕТ/СТ)</t>
  </si>
  <si>
    <t>37</t>
  </si>
  <si>
    <t>Еднофотонна емисионна компютърна томография с компютърна томография - SPECT/CT на хибриден скенер</t>
  </si>
  <si>
    <t>38</t>
  </si>
  <si>
    <t>Определяне на план на лечение и проследяване на терапевтичния отговор при пациенти, получаващи скъпоструващи лекарствени продукти по реда на чл. 78, ал. 2 ЗЗО</t>
  </si>
  <si>
    <t>39</t>
  </si>
  <si>
    <t>Амбулаторно лечение и контрол на гноен хидраденит</t>
  </si>
  <si>
    <t>40</t>
  </si>
  <si>
    <t>Амбулаторно лечение и контрол на идиопатична белодробна фиброза</t>
  </si>
  <si>
    <t>41</t>
  </si>
  <si>
    <t>Амбулаторно лечение и контрол при туберозна склероза</t>
  </si>
  <si>
    <t>42</t>
  </si>
  <si>
    <t>Амбулаторно наблюдение/диспансеризация на пациенти с възпалителни полиартропатии и спондилопатии</t>
  </si>
  <si>
    <t>Медицинска генетика</t>
  </si>
  <si>
    <t>43</t>
  </si>
  <si>
    <t>Специфични изследвания при пациенти с онкологични заболявания</t>
  </si>
  <si>
    <t>44</t>
  </si>
  <si>
    <t>Диагностика на злокачествени заболявания на гърдата</t>
  </si>
  <si>
    <t>45</t>
  </si>
  <si>
    <t>Диагностика на първични имунни дефицити</t>
  </si>
  <si>
    <t>46</t>
  </si>
  <si>
    <t>Диагностика и лечение на пациенти с инсулинозависим диабет, ползващи инсулинови помпи и/или сензори за продължително мониториране на нивото на глюкозата</t>
  </si>
  <si>
    <t>47</t>
  </si>
  <si>
    <t>Обучение и подпомагащо консултиране на пациенти с диабет</t>
  </si>
  <si>
    <t>MECH</t>
  </si>
  <si>
    <t>Сума за възстановяване по реда на Механизма за гарантиране на предвидимост и устойчивост на бюджета на НЗОК за здравноосигурителни плащания за БМП, съгласно НРД</t>
  </si>
  <si>
    <t>NUR- 2020</t>
  </si>
  <si>
    <t xml:space="preserve">NUR-UBMP </t>
  </si>
  <si>
    <t>Увеличение на сумата за работа при неблагоприятни условия по повод на обявена епидемична обстановка (до 100% от базовата стойност)</t>
  </si>
  <si>
    <t>Платени суми по чл.4, ал.5 от ЗБНЗОК 2021 г. (средства по реда на чл.7.15а от Методиката за неблагоприятни условия на работа по повод на обявена епидемична обстановка)</t>
  </si>
  <si>
    <t>Платени суми по реда на чл.7.17 от Методиката за неблагоприятни условия на работа по повод на обявена епидемична обстановка)</t>
  </si>
  <si>
    <t>Легенда</t>
  </si>
  <si>
    <t>Ръст в Цени спрямо отчетени 2022</t>
  </si>
  <si>
    <t>Ръст в Обеми спрямо отчетени 2022</t>
  </si>
  <si>
    <t>стендове - трябва да има контрол</t>
  </si>
  <si>
    <t>много фиктивни</t>
  </si>
  <si>
    <t>фиктивни</t>
  </si>
  <si>
    <t>изписва се КП вместо амбулаторна процедура</t>
  </si>
  <si>
    <t>Статус</t>
  </si>
  <si>
    <t>обсъдено с БЛС</t>
  </si>
  <si>
    <t>да не се вдига цената над посоченото</t>
  </si>
  <si>
    <t>да не се вдига цената повече от посоченото</t>
  </si>
  <si>
    <t>без разминавания между НЗОК и БЛС</t>
  </si>
  <si>
    <t>Коригирани обеми, т.к. няма логика да падат, както са предложени от БЛС</t>
  </si>
  <si>
    <t>МЗ: обеми 1 958 хил. - средно на две ковид и две нековид години</t>
  </si>
  <si>
    <t>Предложение за обеми и цени за 2022 г.
НЗОК</t>
  </si>
  <si>
    <t>Сравнение цени НЗОК VS цени БЛС</t>
  </si>
  <si>
    <t xml:space="preserve">лв. </t>
  </si>
  <si>
    <t>Предложение за обеми и цени за 2022 г.
БЛС -14.03.2022</t>
  </si>
  <si>
    <t>обем 2022 НЗОК * цена 2021</t>
  </si>
  <si>
    <t>BЛС обем 2022 цена 2021</t>
  </si>
  <si>
    <t>ОК</t>
  </si>
  <si>
    <t>Предложение за обеми и цени за 2022 г.
НЗОК 21.03.2022</t>
  </si>
  <si>
    <t>OK</t>
  </si>
  <si>
    <t>Дейност</t>
  </si>
  <si>
    <t>Други</t>
  </si>
  <si>
    <t>Общо</t>
  </si>
  <si>
    <t>Обеми</t>
  </si>
  <si>
    <t>Ръст</t>
  </si>
  <si>
    <t>Средна цена</t>
  </si>
  <si>
    <t>много фиктивни - общински</t>
  </si>
  <si>
    <t>за следващата година да вкараме консуматива</t>
  </si>
  <si>
    <t>Тип</t>
  </si>
  <si>
    <t>(Multiple Items)</t>
  </si>
  <si>
    <t>Row Labels</t>
  </si>
  <si>
    <t>Grand Total</t>
  </si>
  <si>
    <t>Sum of обем 2018</t>
  </si>
  <si>
    <t>Sum of обем 2019</t>
  </si>
  <si>
    <t>Sum of обем 2020</t>
  </si>
  <si>
    <t>Sum of обем 2021</t>
  </si>
  <si>
    <t>Sum of 2022 обеми НЗОК в2</t>
  </si>
  <si>
    <t>Пневмология</t>
  </si>
  <si>
    <t>УНГ</t>
  </si>
  <si>
    <t>АИЛ</t>
  </si>
  <si>
    <t>Ортопедия</t>
  </si>
  <si>
    <t>ЛЧХ</t>
  </si>
  <si>
    <t>ПВЕХ</t>
  </si>
  <si>
    <t>Детска онкохематология</t>
  </si>
  <si>
    <t>ФРМ</t>
  </si>
  <si>
    <t>Ендокринология</t>
  </si>
  <si>
    <t xml:space="preserve">Номенклатура </t>
  </si>
  <si>
    <t>Цени 
след м.05 2022 г. 
(лв.)</t>
  </si>
  <si>
    <t>Цени 
след м.09 2022 г. 
(лв.)</t>
  </si>
  <si>
    <t>Общо дейност БМП:</t>
  </si>
  <si>
    <t>Диагностика и лечение на алергични и инфекциозно-алергични заболявания на дихателната система при лица над 18 години</t>
  </si>
  <si>
    <t>Диагностика и лечение на алергични и инфекциозно-алергични заболявания на дихателната система при лица под 18 години</t>
  </si>
  <si>
    <t>Асистирана с робот хирургия при злокачествени заболявания</t>
  </si>
  <si>
    <t>168.1</t>
  </si>
  <si>
    <t>168.2</t>
  </si>
  <si>
    <t xml:space="preserve">Асистирана с робот хирургия при злокачествени заболявания в коремната хирургия, гръдната хирургия, детската хирургия и урологията </t>
  </si>
  <si>
    <t>АГ</t>
  </si>
  <si>
    <t>Неонат.</t>
  </si>
  <si>
    <t>Кардиолгия</t>
  </si>
  <si>
    <t>Пневмол.</t>
  </si>
  <si>
    <t>Неврология</t>
  </si>
  <si>
    <t>Гастроент.</t>
  </si>
  <si>
    <t>Инфекциозни</t>
  </si>
  <si>
    <t>Имунология</t>
  </si>
  <si>
    <t>Педиартрия</t>
  </si>
  <si>
    <t>УНГ ;Неврология</t>
  </si>
  <si>
    <t>Хирургия; ортопедия гръдна хир</t>
  </si>
  <si>
    <t>Детска хирургия;ортопедия</t>
  </si>
  <si>
    <t>Онкология</t>
  </si>
  <si>
    <t>Хематология</t>
  </si>
  <si>
    <t>Палиативни грижи-онкология</t>
  </si>
  <si>
    <t>Продължително лечение и ранна рехабилитация</t>
  </si>
  <si>
    <t>рехабилитация</t>
  </si>
  <si>
    <t>Нефрология-диализа</t>
  </si>
  <si>
    <t>Онкология;Хематология</t>
  </si>
  <si>
    <t xml:space="preserve">Нуклеарна </t>
  </si>
  <si>
    <t>Кл. Патология</t>
  </si>
  <si>
    <t>Хирургия и др.</t>
  </si>
  <si>
    <t>Детска кардиохирургия</t>
  </si>
  <si>
    <t>Образна диагностика</t>
  </si>
  <si>
    <t xml:space="preserve">Други </t>
  </si>
  <si>
    <t>УНГ;Неврология</t>
  </si>
  <si>
    <t>Диагностика и лечение на остра и изострена хронична сърдечна недостатъчност с механична вентилация за лица над 18 години</t>
  </si>
  <si>
    <t>123.1</t>
  </si>
  <si>
    <t>Оперативно лечение на аневризми на абдоминална аорта</t>
  </si>
  <si>
    <t>123.2</t>
  </si>
  <si>
    <t>Оперативно лечение на руптурирали аневризми на абдоминална аорта</t>
  </si>
  <si>
    <t>123.3</t>
  </si>
  <si>
    <t xml:space="preserve">Оперативно лечение на абдоминална аорта, долна празна вена и клоновете им </t>
  </si>
  <si>
    <t>123.4</t>
  </si>
  <si>
    <t>Диагностика и лечение след провеждане на КПр № 7 Ендоваскуларно лечение на абдоминална аорта, долна празна вена и клоновете им</t>
  </si>
  <si>
    <t>248.1</t>
  </si>
  <si>
    <t>Лъчелечение при детски онкологични и неонкологични заболявания с анестезия с приложени до 20 фракции и продължителност на лечението от 3 до 30 дни</t>
  </si>
  <si>
    <t>248.2</t>
  </si>
  <si>
    <t>Лъчелечение при детски онкологични и неонкологични заболявания с анестезия с приложени 20 и повече фракции и продължителност на лечението 30 и повече дни</t>
  </si>
  <si>
    <t>Конвенционална телегаматерапия/</t>
  </si>
  <si>
    <t xml:space="preserve">Лъчелечение при детски онкологични и неонкологични заболявания с анестезия </t>
  </si>
  <si>
    <t>260.2</t>
  </si>
  <si>
    <t>260.1</t>
  </si>
  <si>
    <t xml:space="preserve">Физикална терапия и рехабилитация при детска церебрална парализа </t>
  </si>
  <si>
    <t>Робот-асистирана рехабилитация при детска церебрална парализа</t>
  </si>
  <si>
    <t>Физикална терапия и рехабилитация с комплексна подводно-екстензионна терапия при болести на периферна нервна система с увреждания на гръбначния стълб</t>
  </si>
  <si>
    <t>263.2</t>
  </si>
  <si>
    <t>263.1</t>
  </si>
  <si>
    <t>265.1</t>
  </si>
  <si>
    <t xml:space="preserve">Физикална терапия и рехабилитация при болести на опорно-двигателен апарат </t>
  </si>
  <si>
    <t>265.2</t>
  </si>
  <si>
    <t>Физикална терапия и рехабилитация с комплексна подводно-екстензионна терапия при болести на гръбначния стълб</t>
  </si>
  <si>
    <t>Ендоваскуларно лечение на абдоминална аорта, долна празна вена и клоновете им</t>
  </si>
  <si>
    <t xml:space="preserve">БЛС Предложение за цена </t>
  </si>
  <si>
    <t>Пневмология; кардиология</t>
  </si>
  <si>
    <t>Увеличение на цената 
%</t>
  </si>
  <si>
    <t xml:space="preserve">хир, анест. </t>
  </si>
  <si>
    <t>Бюджет БМП за дейност 2024 г.</t>
  </si>
  <si>
    <t>Предвидени средства  за дейност 1.03.2024-30.11.2024 г. :</t>
  </si>
  <si>
    <t>1</t>
  </si>
  <si>
    <t xml:space="preserve">Прогнозни обеми за дейност в  периода 1.03-30.11.2024 г.  </t>
  </si>
  <si>
    <t xml:space="preserve">Бюджет 2024 г. </t>
  </si>
  <si>
    <t xml:space="preserve">Стойности за периода при цени, предложени от БЛС
к.10=к.6*к.7 </t>
  </si>
  <si>
    <t xml:space="preserve">Увеличение на цената 
лв. </t>
  </si>
  <si>
    <t>Предвидени средства  за дейност 1.12.2023-29.02.2024 г. :</t>
  </si>
  <si>
    <t>Хирургия;Урология, Гръдна хир.</t>
  </si>
  <si>
    <t>Кухи АПр № 6 и № 7</t>
  </si>
  <si>
    <t>Заплащане за по Методика за  персонал за периода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</si>
</sst>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-* #,##0.00\ _л_в_._-;\-* #,##0.00\ _л_в_._-;_-* &quot;-&quot;??\ _л_в_._-;_-@_-"/>
    <numFmt numFmtId="165" formatCode="0.0%"/>
    <numFmt numFmtId="166" formatCode="_-* #,##0\ _л_в_._-;\-* #,##0\ _л_в_._-;_-* &quot;-&quot;??\ _л_в_._-;_-@_-"/>
    <numFmt numFmtId="167" formatCode="#,##0.0"/>
    <numFmt numFmtId="168" formatCode="0.000"/>
  </numFmts>
  <fonts count="89">
    <font>
      <sz val="10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rgb="FF0000FF"/>
      <name val="Times New Roman"/>
      <family val="1"/>
      <charset val="204"/>
    </font>
    <font>
      <b/>
      <sz val="12"/>
      <color rgb="FF9933FF"/>
      <name val="Times New Roman"/>
      <family val="1"/>
      <charset val="204"/>
    </font>
    <font>
      <b/>
      <sz val="9"/>
      <color rgb="FF9933FF"/>
      <name val="Times New Roman"/>
      <family val="1"/>
      <charset val="204"/>
    </font>
    <font>
      <sz val="10"/>
      <color theme="1"/>
      <name val="Times New Roman"/>
      <family val="2"/>
      <charset val="204"/>
    </font>
    <font>
      <sz val="10"/>
      <name val="Arial"/>
      <family val="2"/>
      <charset val="204"/>
    </font>
    <font>
      <b/>
      <sz val="9"/>
      <name val="Times New Roman"/>
      <family val="1"/>
      <charset val="204"/>
    </font>
    <font>
      <sz val="10"/>
      <name val="Hebar"/>
      <charset val="204"/>
    </font>
    <font>
      <b/>
      <sz val="10"/>
      <color rgb="FF0000FF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9"/>
      <color rgb="FF0000FF"/>
      <name val="Times New Roman"/>
      <family val="1"/>
      <charset val="204"/>
    </font>
    <font>
      <sz val="8"/>
      <name val="Times New Roman"/>
      <family val="1"/>
      <charset val="204"/>
    </font>
    <font>
      <sz val="8"/>
      <color rgb="FF0000FF"/>
      <name val="Times New Roman"/>
      <family val="1"/>
      <charset val="204"/>
    </font>
    <font>
      <sz val="10"/>
      <color rgb="FF0000FF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0"/>
      <color rgb="FF9933FF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9933FF"/>
      <name val="Times New Roman"/>
      <family val="1"/>
      <charset val="204"/>
    </font>
    <font>
      <b/>
      <sz val="10"/>
      <color theme="5" tint="-0.249977111117893"/>
      <name val="Times New Roman"/>
      <family val="1"/>
      <charset val="204"/>
    </font>
    <font>
      <b/>
      <sz val="10"/>
      <color rgb="FF0070C0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i/>
      <sz val="9"/>
      <color rgb="FF0000FF"/>
      <name val="Times New Roman"/>
      <family val="1"/>
      <charset val="204"/>
    </font>
    <font>
      <i/>
      <sz val="9"/>
      <name val="Times New Roman"/>
      <family val="1"/>
      <charset val="204"/>
    </font>
    <font>
      <i/>
      <sz val="9"/>
      <color rgb="FF0000FF"/>
      <name val="Times New Roman"/>
      <family val="1"/>
      <charset val="204"/>
    </font>
    <font>
      <sz val="8"/>
      <color rgb="FF9933FF"/>
      <name val="Times New Roman"/>
      <family val="1"/>
      <charset val="204"/>
    </font>
    <font>
      <i/>
      <sz val="10"/>
      <color rgb="FF0000FF"/>
      <name val="Times New Roman"/>
      <family val="1"/>
      <charset val="204"/>
    </font>
    <font>
      <b/>
      <i/>
      <sz val="10"/>
      <color rgb="FF0000FF"/>
      <name val="Times New Roman"/>
      <family val="1"/>
      <charset val="204"/>
    </font>
    <font>
      <sz val="10"/>
      <color theme="2" tint="-9.9978637043366805E-2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color theme="2" tint="-9.9978637043366805E-2"/>
      <name val="Times New Roman"/>
      <family val="1"/>
      <charset val="204"/>
    </font>
    <font>
      <sz val="10"/>
      <color indexed="8"/>
      <name val="Arial"/>
      <family val="2"/>
      <charset val="204"/>
    </font>
    <font>
      <sz val="9"/>
      <name val="Times New Roman"/>
      <family val="1"/>
      <charset val="204"/>
    </font>
    <font>
      <sz val="9"/>
      <color theme="2" tint="-9.9978637043366805E-2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7"/>
      <name val="Times New Roman"/>
      <family val="1"/>
      <charset val="204"/>
    </font>
    <font>
      <sz val="10"/>
      <color rgb="FFC00000"/>
      <name val="Times New Roman"/>
      <family val="1"/>
      <charset val="204"/>
    </font>
    <font>
      <sz val="10"/>
      <color rgb="FF006100"/>
      <name val="Times New Roman"/>
      <family val="2"/>
      <charset val="204"/>
    </font>
    <font>
      <sz val="9"/>
      <color rgb="FF9933FF"/>
      <name val="Times New Roman"/>
      <family val="1"/>
      <charset val="204"/>
    </font>
    <font>
      <sz val="10"/>
      <color rgb="FF9C6500"/>
      <name val="Times New Roman"/>
      <family val="2"/>
      <charset val="204"/>
    </font>
    <font>
      <b/>
      <sz val="8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5" tint="-0.249977111117893"/>
      <name val="Times New Roman"/>
      <family val="1"/>
      <charset val="204"/>
    </font>
    <font>
      <b/>
      <i/>
      <sz val="10"/>
      <color theme="2" tint="-9.9978637043366805E-2"/>
      <name val="Times New Roman"/>
      <family val="1"/>
      <charset val="204"/>
    </font>
    <font>
      <b/>
      <i/>
      <sz val="9"/>
      <color theme="2" tint="-9.9978637043366805E-2"/>
      <name val="Times New Roman"/>
      <family val="1"/>
      <charset val="204"/>
    </font>
    <font>
      <b/>
      <sz val="10"/>
      <color theme="2" tint="-9.9978637043366805E-2"/>
      <name val="Times New Roman"/>
      <family val="1"/>
      <charset val="204"/>
    </font>
    <font>
      <b/>
      <i/>
      <sz val="9"/>
      <name val="Times New Roman"/>
      <family val="1"/>
      <charset val="204"/>
    </font>
    <font>
      <b/>
      <i/>
      <sz val="8"/>
      <name val="Times New Roman"/>
      <family val="1"/>
      <charset val="204"/>
    </font>
    <font>
      <sz val="11"/>
      <name val="Times New Roman"/>
      <family val="1"/>
      <charset val="204"/>
    </font>
    <font>
      <b/>
      <sz val="8"/>
      <color rgb="FF9933FF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2"/>
      <name val="Times New Roman"/>
      <family val="1"/>
      <charset val="204"/>
    </font>
    <font>
      <b/>
      <sz val="16"/>
      <color rgb="FF9933FF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rgb="FFC00000"/>
      <name val="Times New Roman"/>
      <family val="1"/>
      <charset val="204"/>
    </font>
    <font>
      <b/>
      <sz val="10"/>
      <color rgb="FFC00000"/>
      <name val="Times New Roman"/>
      <family val="1"/>
      <charset val="204"/>
    </font>
    <font>
      <sz val="10"/>
      <color rgb="FFFF00FF"/>
      <name val="Times New Roman"/>
      <family val="1"/>
      <charset val="204"/>
    </font>
    <font>
      <sz val="9"/>
      <color rgb="FFFF00FF"/>
      <name val="Times New Roman"/>
      <family val="1"/>
      <charset val="204"/>
    </font>
    <font>
      <b/>
      <sz val="9"/>
      <color rgb="FFC00000"/>
      <name val="Times New Roman"/>
      <family val="1"/>
      <charset val="204"/>
    </font>
    <font>
      <b/>
      <sz val="9"/>
      <color rgb="FFFF00FF"/>
      <name val="Times New Roman"/>
      <family val="1"/>
      <charset val="204"/>
    </font>
    <font>
      <sz val="10"/>
      <color rgb="FFFF0000"/>
      <name val="Times New Roman"/>
      <family val="1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9"/>
      <color rgb="FFFF0000"/>
      <name val="Times New Roman"/>
      <family val="1"/>
    </font>
    <font>
      <b/>
      <sz val="9"/>
      <color rgb="FFFF0000"/>
      <name val="Times New Roman"/>
      <family val="1"/>
    </font>
    <font>
      <sz val="9"/>
      <color theme="1"/>
      <name val="Times New Roman"/>
      <family val="2"/>
      <charset val="204"/>
    </font>
    <font>
      <b/>
      <sz val="9"/>
      <name val="Times New Roman"/>
      <family val="1"/>
    </font>
    <font>
      <sz val="9"/>
      <name val="Times New Roman"/>
      <family val="1"/>
    </font>
    <font>
      <sz val="9"/>
      <color rgb="FFFF00FF"/>
      <name val="Times New Roman"/>
      <family val="1"/>
    </font>
    <font>
      <sz val="10"/>
      <color theme="1"/>
      <name val="Times New Roman"/>
      <family val="1"/>
    </font>
    <font>
      <sz val="8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10"/>
      <name val="Times New Roman"/>
      <family val="2"/>
      <charset val="204"/>
    </font>
    <font>
      <b/>
      <sz val="9"/>
      <color theme="1"/>
      <name val="Times New Roman"/>
      <family val="1"/>
    </font>
    <font>
      <strike/>
      <sz val="9"/>
      <color rgb="FFFF0000"/>
      <name val="Times New Roman"/>
      <family val="1"/>
    </font>
    <font>
      <b/>
      <sz val="10"/>
      <color rgb="FFFF0000"/>
      <name val="Times New Roman"/>
      <family val="1"/>
    </font>
    <font>
      <sz val="9"/>
      <color theme="4"/>
      <name val="Times New Roman"/>
      <family val="1"/>
      <charset val="204"/>
    </font>
    <font>
      <b/>
      <sz val="9"/>
      <color theme="4"/>
      <name val="Times New Roman"/>
      <family val="1"/>
      <charset val="204"/>
    </font>
    <font>
      <b/>
      <sz val="9"/>
      <color rgb="FF00B0F0"/>
      <name val="Times New Roman"/>
      <family val="1"/>
      <charset val="204"/>
    </font>
    <font>
      <sz val="10"/>
      <color rgb="FF00B0F0"/>
      <name val="Times New Roman"/>
      <family val="2"/>
      <charset val="204"/>
    </font>
  </fonts>
  <fills count="2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</borders>
  <cellStyleXfs count="26">
    <xf numFmtId="0" fontId="0" fillId="0" borderId="0"/>
    <xf numFmtId="16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/>
    <xf numFmtId="0" fontId="9" fillId="0" borderId="0"/>
    <xf numFmtId="0" fontId="11" fillId="0" borderId="0"/>
    <xf numFmtId="0" fontId="9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4" fillId="0" borderId="0"/>
    <xf numFmtId="0" fontId="2" fillId="0" borderId="0"/>
    <xf numFmtId="0" fontId="2" fillId="0" borderId="0"/>
    <xf numFmtId="0" fontId="2" fillId="0" borderId="0"/>
    <xf numFmtId="0" fontId="40" fillId="2" borderId="0" applyNumberFormat="0" applyBorder="0" applyAlignment="0" applyProtection="0"/>
    <xf numFmtId="0" fontId="34" fillId="0" borderId="0"/>
    <xf numFmtId="0" fontId="42" fillId="3" borderId="0" applyNumberFormat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3" fillId="0" borderId="0"/>
    <xf numFmtId="9" fontId="8" fillId="0" borderId="0" applyFont="0" applyFill="0" applyBorder="0" applyAlignment="0" applyProtection="0"/>
    <xf numFmtId="0" fontId="40" fillId="2" borderId="0" applyNumberFormat="0" applyBorder="0" applyAlignment="0" applyProtection="0"/>
    <xf numFmtId="0" fontId="42" fillId="3" borderId="0" applyNumberFormat="0" applyBorder="0" applyAlignment="0" applyProtection="0"/>
    <xf numFmtId="0" fontId="1" fillId="0" borderId="0"/>
    <xf numFmtId="0" fontId="1" fillId="0" borderId="0"/>
  </cellStyleXfs>
  <cellXfs count="717">
    <xf numFmtId="0" fontId="0" fillId="0" borderId="0" xfId="0"/>
    <xf numFmtId="0" fontId="4" fillId="0" borderId="1" xfId="3" applyFont="1" applyBorder="1" applyAlignment="1" applyProtection="1">
      <alignment vertical="center"/>
      <protection locked="0"/>
    </xf>
    <xf numFmtId="0" fontId="5" fillId="0" borderId="1" xfId="3" applyFont="1" applyBorder="1" applyAlignment="1" applyProtection="1">
      <alignment vertical="center"/>
      <protection locked="0"/>
    </xf>
    <xf numFmtId="0" fontId="6" fillId="0" borderId="1" xfId="3" applyFont="1" applyBorder="1" applyAlignment="1" applyProtection="1">
      <alignment vertical="center"/>
      <protection locked="0"/>
    </xf>
    <xf numFmtId="0" fontId="7" fillId="0" borderId="0" xfId="3" applyFont="1" applyAlignment="1" applyProtection="1">
      <alignment horizontal="right" vertical="center"/>
      <protection locked="0"/>
    </xf>
    <xf numFmtId="3" fontId="7" fillId="0" borderId="0" xfId="3" applyNumberFormat="1" applyFont="1" applyAlignment="1" applyProtection="1">
      <alignment vertical="center" wrapText="1"/>
      <protection locked="0"/>
    </xf>
    <xf numFmtId="0" fontId="14" fillId="0" borderId="2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5" borderId="3" xfId="0" applyFont="1" applyFill="1" applyBorder="1" applyAlignment="1">
      <alignment horizontal="center" vertical="center" wrapText="1"/>
    </xf>
    <xf numFmtId="0" fontId="15" fillId="0" borderId="2" xfId="5" applyFont="1" applyBorder="1" applyAlignment="1">
      <alignment horizontal="center" vertical="center" wrapText="1"/>
    </xf>
    <xf numFmtId="0" fontId="15" fillId="0" borderId="3" xfId="5" applyFont="1" applyBorder="1" applyAlignment="1">
      <alignment horizontal="center" vertical="center" wrapText="1"/>
    </xf>
    <xf numFmtId="3" fontId="19" fillId="5" borderId="3" xfId="5" applyNumberFormat="1" applyFont="1" applyFill="1" applyBorder="1" applyAlignment="1">
      <alignment vertical="center" wrapText="1"/>
    </xf>
    <xf numFmtId="3" fontId="19" fillId="6" borderId="15" xfId="6" applyNumberFormat="1" applyFont="1" applyFill="1" applyBorder="1" applyAlignment="1">
      <alignment vertical="center" wrapText="1"/>
    </xf>
    <xf numFmtId="3" fontId="19" fillId="6" borderId="16" xfId="6" applyNumberFormat="1" applyFont="1" applyFill="1" applyBorder="1" applyAlignment="1">
      <alignment vertical="center" wrapText="1"/>
    </xf>
    <xf numFmtId="3" fontId="19" fillId="6" borderId="17" xfId="6" applyNumberFormat="1" applyFont="1" applyFill="1" applyBorder="1" applyAlignment="1">
      <alignment vertical="center" wrapText="1"/>
    </xf>
    <xf numFmtId="3" fontId="13" fillId="7" borderId="15" xfId="6" applyNumberFormat="1" applyFont="1" applyFill="1" applyBorder="1" applyAlignment="1">
      <alignment vertical="center" wrapText="1"/>
    </xf>
    <xf numFmtId="165" fontId="13" fillId="7" borderId="16" xfId="2" applyNumberFormat="1" applyFont="1" applyFill="1" applyBorder="1" applyAlignment="1">
      <alignment vertical="center" wrapText="1"/>
    </xf>
    <xf numFmtId="3" fontId="13" fillId="7" borderId="17" xfId="6" applyNumberFormat="1" applyFont="1" applyFill="1" applyBorder="1" applyAlignment="1">
      <alignment vertical="center" wrapText="1"/>
    </xf>
    <xf numFmtId="3" fontId="13" fillId="0" borderId="2" xfId="7" applyNumberFormat="1" applyFont="1" applyBorder="1" applyAlignment="1">
      <alignment vertical="center" wrapText="1"/>
    </xf>
    <xf numFmtId="165" fontId="13" fillId="0" borderId="3" xfId="2" applyNumberFormat="1" applyFont="1" applyFill="1" applyBorder="1" applyAlignment="1">
      <alignment vertical="center" wrapText="1"/>
    </xf>
    <xf numFmtId="3" fontId="13" fillId="0" borderId="8" xfId="7" applyNumberFormat="1" applyFont="1" applyBorder="1" applyAlignment="1">
      <alignment vertical="center" wrapText="1"/>
    </xf>
    <xf numFmtId="3" fontId="3" fillId="0" borderId="2" xfId="2" applyNumberFormat="1" applyFont="1" applyFill="1" applyBorder="1" applyAlignment="1">
      <alignment horizontal="right" vertical="center"/>
    </xf>
    <xf numFmtId="165" fontId="3" fillId="0" borderId="3" xfId="2" applyNumberFormat="1" applyFont="1" applyFill="1" applyBorder="1" applyAlignment="1">
      <alignment horizontal="right" vertical="center"/>
    </xf>
    <xf numFmtId="4" fontId="3" fillId="0" borderId="2" xfId="2" applyNumberFormat="1" applyFont="1" applyFill="1" applyBorder="1" applyAlignment="1">
      <alignment horizontal="right" vertical="center"/>
    </xf>
    <xf numFmtId="0" fontId="22" fillId="7" borderId="3" xfId="0" applyFont="1" applyFill="1" applyBorder="1" applyAlignment="1">
      <alignment vertical="center"/>
    </xf>
    <xf numFmtId="0" fontId="24" fillId="7" borderId="2" xfId="0" applyFont="1" applyFill="1" applyBorder="1" applyAlignment="1">
      <alignment horizontal="left" vertical="center"/>
    </xf>
    <xf numFmtId="0" fontId="24" fillId="7" borderId="3" xfId="0" applyFont="1" applyFill="1" applyBorder="1" applyAlignment="1">
      <alignment vertical="center"/>
    </xf>
    <xf numFmtId="3" fontId="25" fillId="7" borderId="2" xfId="0" applyNumberFormat="1" applyFont="1" applyFill="1" applyBorder="1" applyAlignment="1">
      <alignment horizontal="right" vertical="center" wrapText="1"/>
    </xf>
    <xf numFmtId="3" fontId="25" fillId="7" borderId="3" xfId="0" applyNumberFormat="1" applyFont="1" applyFill="1" applyBorder="1" applyAlignment="1">
      <alignment horizontal="right" vertical="center" wrapText="1"/>
    </xf>
    <xf numFmtId="0" fontId="24" fillId="7" borderId="2" xfId="0" applyFont="1" applyFill="1" applyBorder="1" applyAlignment="1">
      <alignment vertical="center"/>
    </xf>
    <xf numFmtId="3" fontId="24" fillId="7" borderId="14" xfId="0" applyNumberFormat="1" applyFont="1" applyFill="1" applyBorder="1" applyAlignment="1">
      <alignment horizontal="right" vertical="center" wrapText="1"/>
    </xf>
    <xf numFmtId="3" fontId="24" fillId="7" borderId="2" xfId="0" applyNumberFormat="1" applyFont="1" applyFill="1" applyBorder="1" applyAlignment="1">
      <alignment horizontal="right" vertical="center" wrapText="1"/>
    </xf>
    <xf numFmtId="3" fontId="24" fillId="7" borderId="8" xfId="0" applyNumberFormat="1" applyFont="1" applyFill="1" applyBorder="1" applyAlignment="1">
      <alignment horizontal="right" vertical="center" wrapText="1"/>
    </xf>
    <xf numFmtId="3" fontId="21" fillId="0" borderId="0" xfId="7" applyNumberFormat="1" applyFont="1" applyAlignment="1">
      <alignment horizontal="right" vertical="center"/>
    </xf>
    <xf numFmtId="3" fontId="21" fillId="0" borderId="0" xfId="7" applyNumberFormat="1" applyFont="1" applyAlignment="1">
      <alignment vertical="center"/>
    </xf>
    <xf numFmtId="0" fontId="13" fillId="0" borderId="14" xfId="0" applyFont="1" applyBorder="1" applyAlignment="1">
      <alignment horizontal="center" vertical="center" wrapText="1"/>
    </xf>
    <xf numFmtId="0" fontId="28" fillId="0" borderId="2" xfId="5" applyFont="1" applyBorder="1" applyAlignment="1">
      <alignment horizontal="center" vertical="center" wrapText="1"/>
    </xf>
    <xf numFmtId="0" fontId="15" fillId="0" borderId="10" xfId="5" applyFont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center" vertical="center" wrapText="1"/>
    </xf>
    <xf numFmtId="0" fontId="13" fillId="5" borderId="2" xfId="0" applyFont="1" applyFill="1" applyBorder="1" applyAlignment="1">
      <alignment horizontal="center" vertical="center" wrapText="1"/>
    </xf>
    <xf numFmtId="0" fontId="15" fillId="0" borderId="2" xfId="4" applyFont="1" applyBorder="1" applyAlignment="1">
      <alignment horizontal="center" vertical="center" wrapText="1"/>
    </xf>
    <xf numFmtId="166" fontId="3" fillId="0" borderId="0" xfId="1" applyNumberFormat="1" applyFont="1" applyFill="1"/>
    <xf numFmtId="9" fontId="3" fillId="0" borderId="0" xfId="2" applyFont="1" applyFill="1"/>
    <xf numFmtId="165" fontId="3" fillId="0" borderId="0" xfId="2" applyNumberFormat="1" applyFont="1" applyFill="1"/>
    <xf numFmtId="165" fontId="21" fillId="0" borderId="0" xfId="2" applyNumberFormat="1" applyFont="1" applyFill="1" applyAlignment="1">
      <alignment vertical="center"/>
    </xf>
    <xf numFmtId="0" fontId="31" fillId="12" borderId="0" xfId="7" applyFont="1" applyFill="1"/>
    <xf numFmtId="0" fontId="32" fillId="0" borderId="1" xfId="3" applyFont="1" applyBorder="1" applyAlignment="1" applyProtection="1">
      <alignment vertical="center"/>
      <protection locked="0"/>
    </xf>
    <xf numFmtId="0" fontId="32" fillId="0" borderId="0" xfId="3" applyFont="1" applyAlignment="1" applyProtection="1">
      <alignment vertical="center"/>
      <protection locked="0"/>
    </xf>
    <xf numFmtId="3" fontId="15" fillId="0" borderId="1" xfId="3" applyNumberFormat="1" applyFont="1" applyBorder="1" applyAlignment="1" applyProtection="1">
      <alignment vertical="center"/>
      <protection locked="0"/>
    </xf>
    <xf numFmtId="0" fontId="12" fillId="0" borderId="1" xfId="3" applyFont="1" applyBorder="1" applyAlignment="1" applyProtection="1">
      <alignment vertical="center"/>
      <protection locked="0"/>
    </xf>
    <xf numFmtId="0" fontId="3" fillId="0" borderId="0" xfId="7" applyFont="1"/>
    <xf numFmtId="166" fontId="15" fillId="0" borderId="0" xfId="1" applyNumberFormat="1" applyFont="1" applyFill="1"/>
    <xf numFmtId="0" fontId="10" fillId="0" borderId="20" xfId="5" applyFont="1" applyBorder="1" applyAlignment="1">
      <alignment horizontal="center" vertical="center" wrapText="1"/>
    </xf>
    <xf numFmtId="0" fontId="10" fillId="0" borderId="10" xfId="5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3" fontId="13" fillId="0" borderId="2" xfId="6" applyNumberFormat="1" applyFont="1" applyBorder="1" applyAlignment="1">
      <alignment horizontal="center" vertical="center" wrapText="1"/>
    </xf>
    <xf numFmtId="3" fontId="13" fillId="0" borderId="8" xfId="6" applyNumberFormat="1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4" fontId="10" fillId="4" borderId="8" xfId="6" applyNumberFormat="1" applyFont="1" applyFill="1" applyBorder="1" applyAlignment="1">
      <alignment horizontal="center" vertical="center" wrapText="1"/>
    </xf>
    <xf numFmtId="4" fontId="10" fillId="5" borderId="8" xfId="6" applyNumberFormat="1" applyFont="1" applyFill="1" applyBorder="1" applyAlignment="1">
      <alignment horizontal="center" vertical="center" wrapText="1"/>
    </xf>
    <xf numFmtId="165" fontId="3" fillId="0" borderId="0" xfId="7" applyNumberFormat="1" applyFont="1"/>
    <xf numFmtId="3" fontId="33" fillId="12" borderId="6" xfId="6" applyNumberFormat="1" applyFont="1" applyFill="1" applyBorder="1" applyAlignment="1">
      <alignment horizontal="center" vertical="center"/>
    </xf>
    <xf numFmtId="3" fontId="13" fillId="0" borderId="15" xfId="6" applyNumberFormat="1" applyFont="1" applyBorder="1" applyAlignment="1">
      <alignment horizontal="center" vertical="center" wrapText="1"/>
    </xf>
    <xf numFmtId="3" fontId="13" fillId="0" borderId="2" xfId="6" applyNumberFormat="1" applyFont="1" applyBorder="1" applyAlignment="1">
      <alignment vertical="center" wrapText="1"/>
    </xf>
    <xf numFmtId="3" fontId="13" fillId="0" borderId="13" xfId="6" applyNumberFormat="1" applyFont="1" applyBorder="1" applyAlignment="1">
      <alignment vertical="center" wrapText="1"/>
    </xf>
    <xf numFmtId="3" fontId="13" fillId="0" borderId="12" xfId="6" applyNumberFormat="1" applyFont="1" applyBorder="1" applyAlignment="1">
      <alignment vertical="center" wrapText="1"/>
    </xf>
    <xf numFmtId="3" fontId="15" fillId="0" borderId="2" xfId="6" applyNumberFormat="1" applyFont="1" applyBorder="1" applyAlignment="1">
      <alignment horizontal="center" vertical="center" wrapText="1"/>
    </xf>
    <xf numFmtId="0" fontId="16" fillId="0" borderId="2" xfId="5" applyFont="1" applyBorder="1" applyAlignment="1">
      <alignment horizontal="center" vertical="center" wrapText="1"/>
    </xf>
    <xf numFmtId="0" fontId="17" fillId="0" borderId="10" xfId="5" applyFont="1" applyBorder="1" applyAlignment="1">
      <alignment horizontal="center" vertical="center" wrapText="1"/>
    </xf>
    <xf numFmtId="0" fontId="16" fillId="0" borderId="3" xfId="5" applyFont="1" applyBorder="1" applyAlignment="1">
      <alignment horizontal="center" vertical="center" wrapText="1"/>
    </xf>
    <xf numFmtId="0" fontId="28" fillId="0" borderId="14" xfId="5" applyFont="1" applyBorder="1" applyAlignment="1">
      <alignment horizontal="center" vertical="center" wrapText="1"/>
    </xf>
    <xf numFmtId="0" fontId="28" fillId="5" borderId="2" xfId="5" applyFont="1" applyFill="1" applyBorder="1" applyAlignment="1">
      <alignment horizontal="center" vertical="center" wrapText="1"/>
    </xf>
    <xf numFmtId="0" fontId="28" fillId="5" borderId="3" xfId="5" applyFont="1" applyFill="1" applyBorder="1" applyAlignment="1">
      <alignment horizontal="center" vertical="center" wrapText="1"/>
    </xf>
    <xf numFmtId="0" fontId="15" fillId="0" borderId="0" xfId="7" applyFont="1"/>
    <xf numFmtId="0" fontId="31" fillId="12" borderId="0" xfId="11" applyFont="1" applyFill="1" applyAlignment="1">
      <alignment vertical="center"/>
    </xf>
    <xf numFmtId="0" fontId="13" fillId="6" borderId="15" xfId="4" applyFont="1" applyFill="1" applyBorder="1" applyAlignment="1">
      <alignment vertical="center" wrapText="1"/>
    </xf>
    <xf numFmtId="0" fontId="13" fillId="6" borderId="16" xfId="4" applyFont="1" applyFill="1" applyBorder="1" applyAlignment="1">
      <alignment horizontal="right" vertical="center" wrapText="1"/>
    </xf>
    <xf numFmtId="0" fontId="13" fillId="6" borderId="1" xfId="4" applyFont="1" applyFill="1" applyBorder="1" applyAlignment="1">
      <alignment horizontal="right" vertical="center" wrapText="1"/>
    </xf>
    <xf numFmtId="3" fontId="13" fillId="6" borderId="2" xfId="12" applyNumberFormat="1" applyFont="1" applyFill="1" applyBorder="1" applyAlignment="1">
      <alignment vertical="center"/>
    </xf>
    <xf numFmtId="3" fontId="13" fillId="6" borderId="8" xfId="12" applyNumberFormat="1" applyFont="1" applyFill="1" applyBorder="1" applyAlignment="1">
      <alignment vertical="center"/>
    </xf>
    <xf numFmtId="3" fontId="13" fillId="0" borderId="17" xfId="6" applyNumberFormat="1" applyFont="1" applyBorder="1" applyAlignment="1">
      <alignment vertical="center" wrapText="1"/>
    </xf>
    <xf numFmtId="3" fontId="13" fillId="0" borderId="16" xfId="6" applyNumberFormat="1" applyFont="1" applyBorder="1" applyAlignment="1">
      <alignment vertical="center" wrapText="1"/>
    </xf>
    <xf numFmtId="3" fontId="13" fillId="0" borderId="1" xfId="6" applyNumberFormat="1" applyFont="1" applyBorder="1" applyAlignment="1">
      <alignment vertical="center" wrapText="1"/>
    </xf>
    <xf numFmtId="3" fontId="15" fillId="6" borderId="2" xfId="6" applyNumberFormat="1" applyFont="1" applyFill="1" applyBorder="1" applyAlignment="1">
      <alignment horizontal="center" vertical="center" wrapText="1"/>
    </xf>
    <xf numFmtId="3" fontId="13" fillId="6" borderId="8" xfId="5" applyNumberFormat="1" applyFont="1" applyFill="1" applyBorder="1" applyAlignment="1">
      <alignment vertical="center" wrapText="1"/>
    </xf>
    <xf numFmtId="0" fontId="15" fillId="6" borderId="2" xfId="6" applyFont="1" applyFill="1" applyBorder="1" applyAlignment="1">
      <alignment horizontal="center" vertical="center" wrapText="1"/>
    </xf>
    <xf numFmtId="3" fontId="13" fillId="6" borderId="15" xfId="6" applyNumberFormat="1" applyFont="1" applyFill="1" applyBorder="1" applyAlignment="1">
      <alignment vertical="center" wrapText="1"/>
    </xf>
    <xf numFmtId="3" fontId="13" fillId="6" borderId="16" xfId="6" applyNumberFormat="1" applyFont="1" applyFill="1" applyBorder="1" applyAlignment="1">
      <alignment vertical="center" wrapText="1"/>
    </xf>
    <xf numFmtId="3" fontId="12" fillId="6" borderId="15" xfId="6" applyNumberFormat="1" applyFont="1" applyFill="1" applyBorder="1" applyAlignment="1">
      <alignment vertical="center" wrapText="1"/>
    </xf>
    <xf numFmtId="3" fontId="12" fillId="6" borderId="16" xfId="13" applyNumberFormat="1" applyFont="1" applyFill="1" applyBorder="1" applyAlignment="1">
      <alignment vertical="center"/>
    </xf>
    <xf numFmtId="3" fontId="12" fillId="6" borderId="16" xfId="6" applyNumberFormat="1" applyFont="1" applyFill="1" applyBorder="1" applyAlignment="1">
      <alignment vertical="center" wrapText="1"/>
    </xf>
    <xf numFmtId="3" fontId="13" fillId="6" borderId="23" xfId="6" applyNumberFormat="1" applyFont="1" applyFill="1" applyBorder="1" applyAlignment="1">
      <alignment vertical="center" wrapText="1"/>
    </xf>
    <xf numFmtId="3" fontId="19" fillId="5" borderId="15" xfId="6" applyNumberFormat="1" applyFont="1" applyFill="1" applyBorder="1" applyAlignment="1">
      <alignment vertical="center" wrapText="1"/>
    </xf>
    <xf numFmtId="4" fontId="19" fillId="5" borderId="17" xfId="6" applyNumberFormat="1" applyFont="1" applyFill="1" applyBorder="1" applyAlignment="1">
      <alignment vertical="center" wrapText="1"/>
    </xf>
    <xf numFmtId="3" fontId="19" fillId="6" borderId="2" xfId="6" applyNumberFormat="1" applyFont="1" applyFill="1" applyBorder="1" applyAlignment="1">
      <alignment vertical="center" wrapText="1"/>
    </xf>
    <xf numFmtId="3" fontId="19" fillId="6" borderId="3" xfId="6" applyNumberFormat="1" applyFont="1" applyFill="1" applyBorder="1" applyAlignment="1">
      <alignment vertical="center" wrapText="1"/>
    </xf>
    <xf numFmtId="3" fontId="19" fillId="6" borderId="10" xfId="6" applyNumberFormat="1" applyFont="1" applyFill="1" applyBorder="1" applyAlignment="1">
      <alignment vertical="center" wrapText="1"/>
    </xf>
    <xf numFmtId="3" fontId="19" fillId="6" borderId="0" xfId="6" applyNumberFormat="1" applyFont="1" applyFill="1" applyAlignment="1">
      <alignment vertical="center" wrapText="1"/>
    </xf>
    <xf numFmtId="0" fontId="3" fillId="0" borderId="0" xfId="7" applyFont="1" applyAlignment="1">
      <alignment vertical="center"/>
    </xf>
    <xf numFmtId="3" fontId="3" fillId="0" borderId="0" xfId="7" applyNumberFormat="1" applyFont="1" applyAlignment="1">
      <alignment vertical="center"/>
    </xf>
    <xf numFmtId="166" fontId="3" fillId="0" borderId="0" xfId="1" applyNumberFormat="1" applyFont="1" applyFill="1" applyAlignment="1">
      <alignment vertical="center"/>
    </xf>
    <xf numFmtId="0" fontId="31" fillId="12" borderId="0" xfId="11" applyFont="1" applyFill="1" applyAlignment="1">
      <alignment horizontal="right" vertical="center"/>
    </xf>
    <xf numFmtId="0" fontId="13" fillId="7" borderId="15" xfId="4" applyFont="1" applyFill="1" applyBorder="1" applyAlignment="1">
      <alignment vertical="center" wrapText="1"/>
    </xf>
    <xf numFmtId="0" fontId="13" fillId="7" borderId="16" xfId="4" applyFont="1" applyFill="1" applyBorder="1" applyAlignment="1">
      <alignment horizontal="right" vertical="center" wrapText="1"/>
    </xf>
    <xf numFmtId="0" fontId="13" fillId="7" borderId="1" xfId="4" applyFont="1" applyFill="1" applyBorder="1" applyAlignment="1">
      <alignment horizontal="right" vertical="center" wrapText="1"/>
    </xf>
    <xf numFmtId="3" fontId="13" fillId="7" borderId="2" xfId="12" applyNumberFormat="1" applyFont="1" applyFill="1" applyBorder="1" applyAlignment="1">
      <alignment vertical="center"/>
    </xf>
    <xf numFmtId="3" fontId="13" fillId="7" borderId="8" xfId="12" applyNumberFormat="1" applyFont="1" applyFill="1" applyBorder="1" applyAlignment="1">
      <alignment vertical="center"/>
    </xf>
    <xf numFmtId="3" fontId="13" fillId="7" borderId="17" xfId="13" applyNumberFormat="1" applyFont="1" applyFill="1" applyBorder="1" applyAlignment="1">
      <alignment vertical="center"/>
    </xf>
    <xf numFmtId="3" fontId="13" fillId="7" borderId="16" xfId="13" applyNumberFormat="1" applyFont="1" applyFill="1" applyBorder="1" applyAlignment="1">
      <alignment vertical="center"/>
    </xf>
    <xf numFmtId="3" fontId="13" fillId="7" borderId="2" xfId="6" applyNumberFormat="1" applyFont="1" applyFill="1" applyBorder="1" applyAlignment="1">
      <alignment vertical="center" wrapText="1"/>
    </xf>
    <xf numFmtId="3" fontId="13" fillId="7" borderId="8" xfId="6" applyNumberFormat="1" applyFont="1" applyFill="1" applyBorder="1" applyAlignment="1">
      <alignment vertical="center" wrapText="1"/>
    </xf>
    <xf numFmtId="3" fontId="13" fillId="7" borderId="16" xfId="6" applyNumberFormat="1" applyFont="1" applyFill="1" applyBorder="1" applyAlignment="1">
      <alignment vertical="center" wrapText="1"/>
    </xf>
    <xf numFmtId="3" fontId="12" fillId="7" borderId="15" xfId="6" applyNumberFormat="1" applyFont="1" applyFill="1" applyBorder="1" applyAlignment="1">
      <alignment vertical="center" wrapText="1"/>
    </xf>
    <xf numFmtId="3" fontId="12" fillId="7" borderId="16" xfId="13" applyNumberFormat="1" applyFont="1" applyFill="1" applyBorder="1" applyAlignment="1">
      <alignment vertical="center"/>
    </xf>
    <xf numFmtId="3" fontId="12" fillId="7" borderId="16" xfId="6" applyNumberFormat="1" applyFont="1" applyFill="1" applyBorder="1" applyAlignment="1">
      <alignment vertical="center" wrapText="1"/>
    </xf>
    <xf numFmtId="3" fontId="13" fillId="7" borderId="23" xfId="6" applyNumberFormat="1" applyFont="1" applyFill="1" applyBorder="1" applyAlignment="1">
      <alignment vertical="center" wrapText="1"/>
    </xf>
    <xf numFmtId="3" fontId="13" fillId="5" borderId="15" xfId="6" applyNumberFormat="1" applyFont="1" applyFill="1" applyBorder="1" applyAlignment="1">
      <alignment vertical="center" wrapText="1"/>
    </xf>
    <xf numFmtId="4" fontId="18" fillId="5" borderId="17" xfId="6" applyNumberFormat="1" applyFont="1" applyFill="1" applyBorder="1" applyAlignment="1">
      <alignment vertical="center" wrapText="1"/>
    </xf>
    <xf numFmtId="3" fontId="13" fillId="5" borderId="16" xfId="6" applyNumberFormat="1" applyFont="1" applyFill="1" applyBorder="1" applyAlignment="1">
      <alignment vertical="center" wrapText="1"/>
    </xf>
    <xf numFmtId="3" fontId="13" fillId="7" borderId="1" xfId="6" applyNumberFormat="1" applyFont="1" applyFill="1" applyBorder="1" applyAlignment="1">
      <alignment vertical="center" wrapText="1"/>
    </xf>
    <xf numFmtId="3" fontId="13" fillId="7" borderId="0" xfId="6" applyNumberFormat="1" applyFont="1" applyFill="1" applyAlignment="1">
      <alignment vertical="center" wrapText="1"/>
    </xf>
    <xf numFmtId="0" fontId="31" fillId="12" borderId="0" xfId="7" applyFont="1" applyFill="1" applyAlignment="1">
      <alignment vertical="center"/>
    </xf>
    <xf numFmtId="49" fontId="13" fillId="0" borderId="15" xfId="11" applyNumberFormat="1" applyFont="1" applyBorder="1" applyAlignment="1">
      <alignment vertical="center" wrapText="1"/>
    </xf>
    <xf numFmtId="0" fontId="13" fillId="0" borderId="23" xfId="11" applyFont="1" applyBorder="1" applyAlignment="1">
      <alignment vertical="center" wrapText="1"/>
    </xf>
    <xf numFmtId="0" fontId="13" fillId="0" borderId="1" xfId="11" applyFont="1" applyBorder="1" applyAlignment="1">
      <alignment vertical="center" wrapText="1"/>
    </xf>
    <xf numFmtId="3" fontId="35" fillId="0" borderId="2" xfId="7" applyNumberFormat="1" applyFont="1" applyBorder="1" applyAlignment="1">
      <alignment vertical="center"/>
    </xf>
    <xf numFmtId="3" fontId="35" fillId="0" borderId="8" xfId="7" applyNumberFormat="1" applyFont="1" applyBorder="1" applyAlignment="1">
      <alignment vertical="center"/>
    </xf>
    <xf numFmtId="3" fontId="35" fillId="0" borderId="3" xfId="7" applyNumberFormat="1" applyFont="1" applyBorder="1" applyAlignment="1">
      <alignment vertical="center"/>
    </xf>
    <xf numFmtId="3" fontId="13" fillId="0" borderId="2" xfId="14" applyNumberFormat="1" applyFont="1" applyBorder="1" applyAlignment="1">
      <alignment horizontal="right" vertical="center" wrapText="1"/>
    </xf>
    <xf numFmtId="3" fontId="13" fillId="0" borderId="8" xfId="14" applyNumberFormat="1" applyFont="1" applyBorder="1" applyAlignment="1">
      <alignment horizontal="right" vertical="center" wrapText="1"/>
    </xf>
    <xf numFmtId="3" fontId="13" fillId="0" borderId="2" xfId="14" applyNumberFormat="1" applyFont="1" applyBorder="1" applyAlignment="1">
      <alignment vertical="center" wrapText="1"/>
    </xf>
    <xf numFmtId="3" fontId="13" fillId="0" borderId="8" xfId="14" applyNumberFormat="1" applyFont="1" applyBorder="1" applyAlignment="1">
      <alignment vertical="center" wrapText="1"/>
    </xf>
    <xf numFmtId="3" fontId="13" fillId="0" borderId="3" xfId="7" applyNumberFormat="1" applyFont="1" applyBorder="1" applyAlignment="1">
      <alignment vertical="center" wrapText="1"/>
    </xf>
    <xf numFmtId="3" fontId="12" fillId="0" borderId="2" xfId="7" applyNumberFormat="1" applyFont="1" applyBorder="1" applyAlignment="1">
      <alignment vertical="center" wrapText="1"/>
    </xf>
    <xf numFmtId="3" fontId="17" fillId="0" borderId="3" xfId="7" applyNumberFormat="1" applyFont="1" applyBorder="1" applyAlignment="1">
      <alignment vertical="center"/>
    </xf>
    <xf numFmtId="3" fontId="12" fillId="0" borderId="3" xfId="7" applyNumberFormat="1" applyFont="1" applyBorder="1" applyAlignment="1">
      <alignment vertical="center" wrapText="1"/>
    </xf>
    <xf numFmtId="3" fontId="13" fillId="0" borderId="14" xfId="7" applyNumberFormat="1" applyFont="1" applyBorder="1" applyAlignment="1">
      <alignment vertical="center" wrapText="1"/>
    </xf>
    <xf numFmtId="3" fontId="13" fillId="5" borderId="2" xfId="7" applyNumberFormat="1" applyFont="1" applyFill="1" applyBorder="1" applyAlignment="1">
      <alignment vertical="center" wrapText="1"/>
    </xf>
    <xf numFmtId="4" fontId="18" fillId="5" borderId="8" xfId="7" applyNumberFormat="1" applyFont="1" applyFill="1" applyBorder="1" applyAlignment="1">
      <alignment vertical="center" wrapText="1"/>
    </xf>
    <xf numFmtId="3" fontId="13" fillId="5" borderId="3" xfId="7" applyNumberFormat="1" applyFont="1" applyFill="1" applyBorder="1" applyAlignment="1">
      <alignment vertical="center" wrapText="1"/>
    </xf>
    <xf numFmtId="3" fontId="13" fillId="0" borderId="10" xfId="7" applyNumberFormat="1" applyFont="1" applyBorder="1" applyAlignment="1">
      <alignment vertical="center" wrapText="1"/>
    </xf>
    <xf numFmtId="0" fontId="36" fillId="12" borderId="0" xfId="7" applyFont="1" applyFill="1" applyAlignment="1">
      <alignment vertical="center"/>
    </xf>
    <xf numFmtId="49" fontId="35" fillId="0" borderId="4" xfId="7" quotePrefix="1" applyNumberFormat="1" applyFont="1" applyBorder="1" applyAlignment="1">
      <alignment horizontal="left" vertical="center"/>
    </xf>
    <xf numFmtId="0" fontId="35" fillId="0" borderId="9" xfId="7" applyFont="1" applyBorder="1" applyAlignment="1">
      <alignment horizontal="left" vertical="center" wrapText="1"/>
    </xf>
    <xf numFmtId="167" fontId="15" fillId="0" borderId="3" xfId="7" applyNumberFormat="1" applyFont="1" applyBorder="1" applyAlignment="1">
      <alignment vertical="center"/>
    </xf>
    <xf numFmtId="167" fontId="15" fillId="0" borderId="10" xfId="7" applyNumberFormat="1" applyFont="1" applyBorder="1" applyAlignment="1">
      <alignment vertical="center"/>
    </xf>
    <xf numFmtId="3" fontId="3" fillId="0" borderId="2" xfId="14" applyNumberFormat="1" applyFont="1" applyBorder="1" applyAlignment="1">
      <alignment vertical="center"/>
    </xf>
    <xf numFmtId="3" fontId="3" fillId="0" borderId="8" xfId="14" applyNumberFormat="1" applyFont="1" applyBorder="1" applyAlignment="1">
      <alignment vertical="center"/>
    </xf>
    <xf numFmtId="3" fontId="3" fillId="0" borderId="2" xfId="7" applyNumberFormat="1" applyFont="1" applyBorder="1" applyAlignment="1">
      <alignment vertical="center"/>
    </xf>
    <xf numFmtId="3" fontId="3" fillId="0" borderId="3" xfId="7" applyNumberFormat="1" applyFont="1" applyBorder="1" applyAlignment="1">
      <alignment vertical="center"/>
    </xf>
    <xf numFmtId="3" fontId="17" fillId="0" borderId="2" xfId="7" applyNumberFormat="1" applyFont="1" applyBorder="1" applyAlignment="1">
      <alignment vertical="center"/>
    </xf>
    <xf numFmtId="167" fontId="17" fillId="0" borderId="3" xfId="7" applyNumberFormat="1" applyFont="1" applyBorder="1" applyAlignment="1">
      <alignment vertical="center"/>
    </xf>
    <xf numFmtId="3" fontId="3" fillId="0" borderId="2" xfId="7" applyNumberFormat="1" applyFont="1" applyBorder="1" applyAlignment="1">
      <alignment horizontal="right" vertical="center"/>
    </xf>
    <xf numFmtId="3" fontId="3" fillId="0" borderId="14" xfId="7" applyNumberFormat="1" applyFont="1" applyBorder="1" applyAlignment="1">
      <alignment horizontal="right" vertical="center"/>
    </xf>
    <xf numFmtId="3" fontId="3" fillId="5" borderId="2" xfId="7" applyNumberFormat="1" applyFont="1" applyFill="1" applyBorder="1" applyAlignment="1">
      <alignment horizontal="right" vertical="center"/>
    </xf>
    <xf numFmtId="3" fontId="3" fillId="5" borderId="3" xfId="7" applyNumberFormat="1" applyFont="1" applyFill="1" applyBorder="1" applyAlignment="1">
      <alignment horizontal="right" vertical="center"/>
    </xf>
    <xf numFmtId="3" fontId="3" fillId="0" borderId="10" xfId="2" applyNumberFormat="1" applyFont="1" applyFill="1" applyBorder="1" applyAlignment="1">
      <alignment horizontal="right" vertical="center"/>
    </xf>
    <xf numFmtId="166" fontId="3" fillId="0" borderId="0" xfId="7" applyNumberFormat="1" applyFont="1"/>
    <xf numFmtId="3" fontId="3" fillId="8" borderId="2" xfId="7" applyNumberFormat="1" applyFont="1" applyFill="1" applyBorder="1" applyAlignment="1">
      <alignment horizontal="right" vertical="center"/>
    </xf>
    <xf numFmtId="4" fontId="3" fillId="0" borderId="2" xfId="7" applyNumberFormat="1" applyFont="1" applyBorder="1"/>
    <xf numFmtId="165" fontId="3" fillId="0" borderId="3" xfId="7" applyNumberFormat="1" applyFont="1" applyBorder="1"/>
    <xf numFmtId="0" fontId="35" fillId="0" borderId="9" xfId="7" applyFont="1" applyBorder="1" applyAlignment="1">
      <alignment horizontal="left" vertical="center"/>
    </xf>
    <xf numFmtId="3" fontId="20" fillId="0" borderId="2" xfId="7" applyNumberFormat="1" applyFont="1" applyBorder="1" applyAlignment="1">
      <alignment vertical="center"/>
    </xf>
    <xf numFmtId="3" fontId="20" fillId="0" borderId="3" xfId="7" applyNumberFormat="1" applyFont="1" applyBorder="1" applyAlignment="1">
      <alignment vertical="center"/>
    </xf>
    <xf numFmtId="3" fontId="20" fillId="0" borderId="2" xfId="7" applyNumberFormat="1" applyFont="1" applyBorder="1" applyAlignment="1">
      <alignment horizontal="right" vertical="center"/>
    </xf>
    <xf numFmtId="3" fontId="20" fillId="0" borderId="14" xfId="7" applyNumberFormat="1" applyFont="1" applyBorder="1" applyAlignment="1">
      <alignment horizontal="right" vertical="center"/>
    </xf>
    <xf numFmtId="3" fontId="20" fillId="5" borderId="2" xfId="7" applyNumberFormat="1" applyFont="1" applyFill="1" applyBorder="1" applyAlignment="1">
      <alignment horizontal="right" vertical="center"/>
    </xf>
    <xf numFmtId="3" fontId="20" fillId="5" borderId="3" xfId="7" applyNumberFormat="1" applyFont="1" applyFill="1" applyBorder="1" applyAlignment="1">
      <alignment horizontal="right" vertical="center"/>
    </xf>
    <xf numFmtId="0" fontId="35" fillId="9" borderId="9" xfId="7" applyFont="1" applyFill="1" applyBorder="1" applyAlignment="1">
      <alignment horizontal="left" vertical="center" wrapText="1"/>
    </xf>
    <xf numFmtId="49" fontId="35" fillId="13" borderId="4" xfId="7" quotePrefix="1" applyNumberFormat="1" applyFont="1" applyFill="1" applyBorder="1" applyAlignment="1">
      <alignment horizontal="left" vertical="center"/>
    </xf>
    <xf numFmtId="3" fontId="3" fillId="13" borderId="2" xfId="7" applyNumberFormat="1" applyFont="1" applyFill="1" applyBorder="1" applyAlignment="1">
      <alignment horizontal="right" vertical="center"/>
    </xf>
    <xf numFmtId="0" fontId="35" fillId="4" borderId="9" xfId="7" applyFont="1" applyFill="1" applyBorder="1" applyAlignment="1">
      <alignment horizontal="left" vertical="center" wrapText="1"/>
    </xf>
    <xf numFmtId="0" fontId="35" fillId="4" borderId="9" xfId="7" applyFont="1" applyFill="1" applyBorder="1" applyAlignment="1">
      <alignment horizontal="left" vertical="center"/>
    </xf>
    <xf numFmtId="3" fontId="3" fillId="9" borderId="2" xfId="7" applyNumberFormat="1" applyFont="1" applyFill="1" applyBorder="1" applyAlignment="1">
      <alignment horizontal="right" vertical="center"/>
    </xf>
    <xf numFmtId="0" fontId="35" fillId="9" borderId="9" xfId="7" applyFont="1" applyFill="1" applyBorder="1" applyAlignment="1">
      <alignment horizontal="left" vertical="center"/>
    </xf>
    <xf numFmtId="49" fontId="37" fillId="0" borderId="4" xfId="7" quotePrefix="1" applyNumberFormat="1" applyFont="1" applyBorder="1" applyAlignment="1">
      <alignment horizontal="left" vertical="center"/>
    </xf>
    <xf numFmtId="0" fontId="37" fillId="0" borderId="9" xfId="7" applyFont="1" applyBorder="1" applyAlignment="1">
      <alignment horizontal="left" vertical="center" wrapText="1"/>
    </xf>
    <xf numFmtId="3" fontId="20" fillId="9" borderId="2" xfId="7" applyNumberFormat="1" applyFont="1" applyFill="1" applyBorder="1" applyAlignment="1">
      <alignment horizontal="right" vertical="center"/>
    </xf>
    <xf numFmtId="4" fontId="20" fillId="0" borderId="2" xfId="7" applyNumberFormat="1" applyFont="1" applyBorder="1"/>
    <xf numFmtId="165" fontId="20" fillId="0" borderId="3" xfId="7" applyNumberFormat="1" applyFont="1" applyBorder="1"/>
    <xf numFmtId="0" fontId="20" fillId="0" borderId="0" xfId="7" applyFont="1"/>
    <xf numFmtId="0" fontId="35" fillId="0" borderId="9" xfId="7" applyFont="1" applyBorder="1" applyAlignment="1">
      <alignment vertical="center"/>
    </xf>
    <xf numFmtId="0" fontId="35" fillId="0" borderId="9" xfId="7" applyFont="1" applyBorder="1" applyAlignment="1">
      <alignment vertical="center" wrapText="1"/>
    </xf>
    <xf numFmtId="0" fontId="35" fillId="4" borderId="9" xfId="7" applyFont="1" applyFill="1" applyBorder="1" applyAlignment="1">
      <alignment vertical="center" wrapText="1"/>
    </xf>
    <xf numFmtId="0" fontId="37" fillId="4" borderId="9" xfId="7" applyFont="1" applyFill="1" applyBorder="1" applyAlignment="1">
      <alignment horizontal="left" vertical="center" wrapText="1"/>
    </xf>
    <xf numFmtId="49" fontId="35" fillId="0" borderId="4" xfId="11" quotePrefix="1" applyNumberFormat="1" applyFont="1" applyBorder="1" applyAlignment="1">
      <alignment horizontal="left" vertical="center"/>
    </xf>
    <xf numFmtId="0" fontId="35" fillId="0" borderId="9" xfId="11" applyFont="1" applyBorder="1" applyAlignment="1">
      <alignment horizontal="left" vertical="center"/>
    </xf>
    <xf numFmtId="0" fontId="35" fillId="0" borderId="9" xfId="11" applyFont="1" applyBorder="1" applyAlignment="1">
      <alignment horizontal="left" vertical="center" wrapText="1"/>
    </xf>
    <xf numFmtId="0" fontId="35" fillId="4" borderId="9" xfId="11" applyFont="1" applyFill="1" applyBorder="1" applyAlignment="1">
      <alignment horizontal="left" vertical="center" wrapText="1"/>
    </xf>
    <xf numFmtId="0" fontId="35" fillId="9" borderId="9" xfId="11" applyFont="1" applyFill="1" applyBorder="1" applyAlignment="1">
      <alignment horizontal="left" vertical="center" wrapText="1"/>
    </xf>
    <xf numFmtId="167" fontId="38" fillId="0" borderId="3" xfId="7" applyNumberFormat="1" applyFont="1" applyBorder="1" applyAlignment="1">
      <alignment vertical="center"/>
    </xf>
    <xf numFmtId="3" fontId="39" fillId="0" borderId="2" xfId="7" applyNumberFormat="1" applyFont="1" applyBorder="1" applyAlignment="1">
      <alignment vertical="center"/>
    </xf>
    <xf numFmtId="3" fontId="39" fillId="0" borderId="3" xfId="7" applyNumberFormat="1" applyFont="1" applyBorder="1" applyAlignment="1">
      <alignment vertical="center"/>
    </xf>
    <xf numFmtId="49" fontId="35" fillId="0" borderId="4" xfId="15" quotePrefix="1" applyNumberFormat="1" applyFont="1" applyFill="1" applyBorder="1" applyAlignment="1">
      <alignment horizontal="left" vertical="center"/>
    </xf>
    <xf numFmtId="0" fontId="35" fillId="0" borderId="9" xfId="15" applyFont="1" applyFill="1" applyBorder="1" applyAlignment="1">
      <alignment horizontal="left" vertical="center"/>
    </xf>
    <xf numFmtId="0" fontId="35" fillId="0" borderId="9" xfId="15" applyFont="1" applyFill="1" applyBorder="1" applyAlignment="1">
      <alignment horizontal="left" vertical="center" wrapText="1"/>
    </xf>
    <xf numFmtId="0" fontId="35" fillId="4" borderId="9" xfId="15" applyFont="1" applyFill="1" applyBorder="1" applyAlignment="1">
      <alignment horizontal="left" vertical="center" wrapText="1"/>
    </xf>
    <xf numFmtId="0" fontId="3" fillId="0" borderId="4" xfId="16" applyFont="1" applyBorder="1" applyAlignment="1">
      <alignment vertical="center"/>
    </xf>
    <xf numFmtId="0" fontId="3" fillId="9" borderId="9" xfId="16" applyFont="1" applyFill="1" applyBorder="1" applyAlignment="1">
      <alignment wrapText="1"/>
    </xf>
    <xf numFmtId="4" fontId="13" fillId="0" borderId="2" xfId="7" applyNumberFormat="1" applyFont="1" applyBorder="1" applyAlignment="1">
      <alignment vertical="center"/>
    </xf>
    <xf numFmtId="165" fontId="13" fillId="0" borderId="3" xfId="7" applyNumberFormat="1" applyFont="1" applyBorder="1" applyAlignment="1">
      <alignment vertical="center"/>
    </xf>
    <xf numFmtId="166" fontId="13" fillId="0" borderId="0" xfId="1" applyNumberFormat="1" applyFont="1" applyFill="1" applyAlignment="1">
      <alignment vertical="center"/>
    </xf>
    <xf numFmtId="0" fontId="13" fillId="0" borderId="0" xfId="7" applyFont="1" applyAlignment="1">
      <alignment vertical="center"/>
    </xf>
    <xf numFmtId="4" fontId="3" fillId="0" borderId="2" xfId="7" applyNumberFormat="1" applyFont="1" applyBorder="1" applyAlignment="1">
      <alignment vertical="center"/>
    </xf>
    <xf numFmtId="165" fontId="3" fillId="0" borderId="3" xfId="7" applyNumberFormat="1" applyFont="1" applyBorder="1" applyAlignment="1">
      <alignment vertical="center"/>
    </xf>
    <xf numFmtId="49" fontId="41" fillId="10" borderId="4" xfId="7" quotePrefix="1" applyNumberFormat="1" applyFont="1" applyFill="1" applyBorder="1" applyAlignment="1">
      <alignment horizontal="left" vertical="center"/>
    </xf>
    <xf numFmtId="0" fontId="41" fillId="10" borderId="9" xfId="7" applyFont="1" applyFill="1" applyBorder="1" applyAlignment="1">
      <alignment horizontal="left" vertical="center"/>
    </xf>
    <xf numFmtId="3" fontId="35" fillId="4" borderId="2" xfId="7" applyNumberFormat="1" applyFont="1" applyFill="1" applyBorder="1" applyAlignment="1">
      <alignment vertical="center"/>
    </xf>
    <xf numFmtId="3" fontId="35" fillId="4" borderId="8" xfId="7" applyNumberFormat="1" applyFont="1" applyFill="1" applyBorder="1" applyAlignment="1">
      <alignment vertical="center"/>
    </xf>
    <xf numFmtId="167" fontId="15" fillId="4" borderId="3" xfId="7" applyNumberFormat="1" applyFont="1" applyFill="1" applyBorder="1" applyAlignment="1">
      <alignment vertical="center"/>
    </xf>
    <xf numFmtId="3" fontId="3" fillId="4" borderId="2" xfId="14" applyNumberFormat="1" applyFont="1" applyFill="1" applyBorder="1" applyAlignment="1">
      <alignment vertical="center"/>
    </xf>
    <xf numFmtId="3" fontId="3" fillId="4" borderId="8" xfId="14" applyNumberFormat="1" applyFont="1" applyFill="1" applyBorder="1" applyAlignment="1">
      <alignment vertical="center"/>
    </xf>
    <xf numFmtId="3" fontId="3" fillId="4" borderId="2" xfId="7" applyNumberFormat="1" applyFont="1" applyFill="1" applyBorder="1" applyAlignment="1">
      <alignment vertical="center"/>
    </xf>
    <xf numFmtId="3" fontId="3" fillId="4" borderId="3" xfId="7" applyNumberFormat="1" applyFont="1" applyFill="1" applyBorder="1" applyAlignment="1">
      <alignment vertical="center"/>
    </xf>
    <xf numFmtId="3" fontId="21" fillId="10" borderId="2" xfId="7" applyNumberFormat="1" applyFont="1" applyFill="1" applyBorder="1" applyAlignment="1">
      <alignment vertical="center"/>
    </xf>
    <xf numFmtId="167" fontId="17" fillId="10" borderId="3" xfId="7" applyNumberFormat="1" applyFont="1" applyFill="1" applyBorder="1" applyAlignment="1">
      <alignment vertical="center"/>
    </xf>
    <xf numFmtId="3" fontId="21" fillId="10" borderId="3" xfId="7" applyNumberFormat="1" applyFont="1" applyFill="1" applyBorder="1" applyAlignment="1">
      <alignment vertical="center"/>
    </xf>
    <xf numFmtId="3" fontId="21" fillId="10" borderId="14" xfId="7" applyNumberFormat="1" applyFont="1" applyFill="1" applyBorder="1" applyAlignment="1">
      <alignment vertical="center"/>
    </xf>
    <xf numFmtId="3" fontId="21" fillId="5" borderId="2" xfId="7" applyNumberFormat="1" applyFont="1" applyFill="1" applyBorder="1" applyAlignment="1">
      <alignment vertical="center"/>
    </xf>
    <xf numFmtId="3" fontId="21" fillId="5" borderId="3" xfId="7" applyNumberFormat="1" applyFont="1" applyFill="1" applyBorder="1" applyAlignment="1">
      <alignment vertical="center"/>
    </xf>
    <xf numFmtId="4" fontId="21" fillId="10" borderId="2" xfId="7" applyNumberFormat="1" applyFont="1" applyFill="1" applyBorder="1"/>
    <xf numFmtId="165" fontId="21" fillId="10" borderId="3" xfId="7" applyNumberFormat="1" applyFont="1" applyFill="1" applyBorder="1"/>
    <xf numFmtId="166" fontId="21" fillId="10" borderId="0" xfId="1" applyNumberFormat="1" applyFont="1" applyFill="1"/>
    <xf numFmtId="0" fontId="21" fillId="10" borderId="0" xfId="7" applyFont="1" applyFill="1"/>
    <xf numFmtId="3" fontId="3" fillId="0" borderId="14" xfId="7" applyNumberFormat="1" applyFont="1" applyBorder="1" applyAlignment="1">
      <alignment vertical="center"/>
    </xf>
    <xf numFmtId="3" fontId="3" fillId="8" borderId="2" xfId="7" applyNumberFormat="1" applyFont="1" applyFill="1" applyBorder="1" applyAlignment="1">
      <alignment vertical="center"/>
    </xf>
    <xf numFmtId="3" fontId="3" fillId="5" borderId="3" xfId="7" applyNumberFormat="1" applyFont="1" applyFill="1" applyBorder="1" applyAlignment="1">
      <alignment vertical="center"/>
    </xf>
    <xf numFmtId="3" fontId="3" fillId="5" borderId="2" xfId="7" applyNumberFormat="1" applyFont="1" applyFill="1" applyBorder="1" applyAlignment="1">
      <alignment vertical="center"/>
    </xf>
    <xf numFmtId="166" fontId="3" fillId="4" borderId="0" xfId="1" applyNumberFormat="1" applyFont="1" applyFill="1"/>
    <xf numFmtId="0" fontId="3" fillId="4" borderId="0" xfId="7" applyFont="1" applyFill="1"/>
    <xf numFmtId="3" fontId="20" fillId="0" borderId="14" xfId="7" applyNumberFormat="1" applyFont="1" applyBorder="1" applyAlignment="1">
      <alignment vertical="center"/>
    </xf>
    <xf numFmtId="3" fontId="20" fillId="5" borderId="2" xfId="7" applyNumberFormat="1" applyFont="1" applyFill="1" applyBorder="1" applyAlignment="1">
      <alignment vertical="center"/>
    </xf>
    <xf numFmtId="3" fontId="20" fillId="5" borderId="3" xfId="7" applyNumberFormat="1" applyFont="1" applyFill="1" applyBorder="1" applyAlignment="1">
      <alignment vertical="center"/>
    </xf>
    <xf numFmtId="3" fontId="3" fillId="8" borderId="3" xfId="7" applyNumberFormat="1" applyFont="1" applyFill="1" applyBorder="1" applyAlignment="1">
      <alignment vertical="center"/>
    </xf>
    <xf numFmtId="0" fontId="35" fillId="15" borderId="9" xfId="7" applyFont="1" applyFill="1" applyBorder="1" applyAlignment="1">
      <alignment horizontal="left" vertical="center" wrapText="1"/>
    </xf>
    <xf numFmtId="3" fontId="3" fillId="9" borderId="2" xfId="7" applyNumberFormat="1" applyFont="1" applyFill="1" applyBorder="1" applyAlignment="1">
      <alignment vertical="center"/>
    </xf>
    <xf numFmtId="49" fontId="37" fillId="4" borderId="4" xfId="7" quotePrefix="1" applyNumberFormat="1" applyFont="1" applyFill="1" applyBorder="1" applyAlignment="1">
      <alignment horizontal="left" vertical="center"/>
    </xf>
    <xf numFmtId="0" fontId="37" fillId="15" borderId="9" xfId="7" applyFont="1" applyFill="1" applyBorder="1" applyAlignment="1">
      <alignment horizontal="left" vertical="center" wrapText="1"/>
    </xf>
    <xf numFmtId="3" fontId="20" fillId="4" borderId="2" xfId="7" applyNumberFormat="1" applyFont="1" applyFill="1" applyBorder="1" applyAlignment="1">
      <alignment vertical="center"/>
    </xf>
    <xf numFmtId="167" fontId="17" fillId="4" borderId="3" xfId="7" applyNumberFormat="1" applyFont="1" applyFill="1" applyBorder="1" applyAlignment="1">
      <alignment vertical="center"/>
    </xf>
    <xf numFmtId="3" fontId="20" fillId="4" borderId="3" xfId="7" applyNumberFormat="1" applyFont="1" applyFill="1" applyBorder="1" applyAlignment="1">
      <alignment vertical="center"/>
    </xf>
    <xf numFmtId="3" fontId="20" fillId="4" borderId="14" xfId="7" applyNumberFormat="1" applyFont="1" applyFill="1" applyBorder="1" applyAlignment="1">
      <alignment vertical="center"/>
    </xf>
    <xf numFmtId="3" fontId="3" fillId="4" borderId="2" xfId="2" applyNumberFormat="1" applyFont="1" applyFill="1" applyBorder="1" applyAlignment="1">
      <alignment horizontal="right" vertical="center"/>
    </xf>
    <xf numFmtId="165" fontId="3" fillId="4" borderId="3" xfId="2" applyNumberFormat="1" applyFont="1" applyFill="1" applyBorder="1" applyAlignment="1">
      <alignment horizontal="right" vertical="center"/>
    </xf>
    <xf numFmtId="4" fontId="20" fillId="4" borderId="2" xfId="7" applyNumberFormat="1" applyFont="1" applyFill="1" applyBorder="1"/>
    <xf numFmtId="165" fontId="20" fillId="4" borderId="3" xfId="7" applyNumberFormat="1" applyFont="1" applyFill="1" applyBorder="1"/>
    <xf numFmtId="166" fontId="20" fillId="4" borderId="0" xfId="1" applyNumberFormat="1" applyFont="1" applyFill="1"/>
    <xf numFmtId="0" fontId="20" fillId="4" borderId="0" xfId="7" applyFont="1" applyFill="1"/>
    <xf numFmtId="0" fontId="36" fillId="12" borderId="0" xfId="7" quotePrefix="1" applyFont="1" applyFill="1" applyAlignment="1">
      <alignment vertical="center"/>
    </xf>
    <xf numFmtId="49" fontId="35" fillId="0" borderId="4" xfId="17" quotePrefix="1" applyNumberFormat="1" applyFont="1" applyFill="1" applyBorder="1" applyAlignment="1">
      <alignment horizontal="left" vertical="center"/>
    </xf>
    <xf numFmtId="0" fontId="35" fillId="0" borderId="9" xfId="17" applyFont="1" applyFill="1" applyBorder="1" applyAlignment="1">
      <alignment horizontal="left" vertical="center" wrapText="1"/>
    </xf>
    <xf numFmtId="49" fontId="10" fillId="0" borderId="4" xfId="7" applyNumberFormat="1" applyFont="1" applyBorder="1" applyAlignment="1">
      <alignment horizontal="left" vertical="center"/>
    </xf>
    <xf numFmtId="0" fontId="10" fillId="0" borderId="9" xfId="7" applyFont="1" applyBorder="1" applyAlignment="1">
      <alignment horizontal="left" vertical="center" wrapText="1"/>
    </xf>
    <xf numFmtId="3" fontId="10" fillId="0" borderId="2" xfId="7" applyNumberFormat="1" applyFont="1" applyBorder="1" applyAlignment="1">
      <alignment vertical="center"/>
    </xf>
    <xf numFmtId="3" fontId="10" fillId="0" borderId="8" xfId="7" applyNumberFormat="1" applyFont="1" applyBorder="1" applyAlignment="1">
      <alignment vertical="center"/>
    </xf>
    <xf numFmtId="167" fontId="43" fillId="0" borderId="3" xfId="7" applyNumberFormat="1" applyFont="1" applyBorder="1" applyAlignment="1">
      <alignment vertical="center"/>
    </xf>
    <xf numFmtId="3" fontId="13" fillId="0" borderId="2" xfId="14" applyNumberFormat="1" applyFont="1" applyBorder="1" applyAlignment="1">
      <alignment vertical="center"/>
    </xf>
    <xf numFmtId="3" fontId="13" fillId="0" borderId="8" xfId="14" applyNumberFormat="1" applyFont="1" applyBorder="1" applyAlignment="1">
      <alignment vertical="center"/>
    </xf>
    <xf numFmtId="3" fontId="13" fillId="0" borderId="2" xfId="7" applyNumberFormat="1" applyFont="1" applyBorder="1" applyAlignment="1">
      <alignment vertical="center"/>
    </xf>
    <xf numFmtId="3" fontId="13" fillId="0" borderId="3" xfId="7" applyNumberFormat="1" applyFont="1" applyBorder="1" applyAlignment="1">
      <alignment vertical="center"/>
    </xf>
    <xf numFmtId="3" fontId="12" fillId="0" borderId="2" xfId="7" applyNumberFormat="1" applyFont="1" applyBorder="1" applyAlignment="1">
      <alignment vertical="center"/>
    </xf>
    <xf numFmtId="167" fontId="12" fillId="0" borderId="3" xfId="7" applyNumberFormat="1" applyFont="1" applyBorder="1" applyAlignment="1">
      <alignment vertical="center"/>
    </xf>
    <xf numFmtId="3" fontId="12" fillId="0" borderId="3" xfId="7" applyNumberFormat="1" applyFont="1" applyBorder="1" applyAlignment="1">
      <alignment vertical="center"/>
    </xf>
    <xf numFmtId="3" fontId="13" fillId="0" borderId="14" xfId="7" applyNumberFormat="1" applyFont="1" applyBorder="1" applyAlignment="1">
      <alignment vertical="center"/>
    </xf>
    <xf numFmtId="3" fontId="13" fillId="5" borderId="2" xfId="7" applyNumberFormat="1" applyFont="1" applyFill="1" applyBorder="1" applyAlignment="1">
      <alignment vertical="center"/>
    </xf>
    <xf numFmtId="4" fontId="13" fillId="5" borderId="8" xfId="7" applyNumberFormat="1" applyFont="1" applyFill="1" applyBorder="1" applyAlignment="1">
      <alignment vertical="center"/>
    </xf>
    <xf numFmtId="3" fontId="13" fillId="5" borderId="3" xfId="7" applyNumberFormat="1" applyFont="1" applyFill="1" applyBorder="1" applyAlignment="1">
      <alignment vertical="center"/>
    </xf>
    <xf numFmtId="3" fontId="35" fillId="4" borderId="8" xfId="7" applyNumberFormat="1" applyFont="1" applyFill="1" applyBorder="1" applyAlignment="1">
      <alignment horizontal="right" vertical="center"/>
    </xf>
    <xf numFmtId="167" fontId="15" fillId="4" borderId="10" xfId="7" applyNumberFormat="1" applyFont="1" applyFill="1" applyBorder="1" applyAlignment="1">
      <alignment vertical="center"/>
    </xf>
    <xf numFmtId="49" fontId="35" fillId="0" borderId="21" xfId="7" quotePrefix="1" applyNumberFormat="1" applyFont="1" applyBorder="1" applyAlignment="1">
      <alignment horizontal="left" vertical="center"/>
    </xf>
    <xf numFmtId="0" fontId="35" fillId="4" borderId="18" xfId="7" applyFont="1" applyFill="1" applyBorder="1" applyAlignment="1">
      <alignment horizontal="left" vertical="center" wrapText="1"/>
    </xf>
    <xf numFmtId="3" fontId="35" fillId="0" borderId="15" xfId="7" applyNumberFormat="1" applyFont="1" applyBorder="1" applyAlignment="1">
      <alignment vertical="center"/>
    </xf>
    <xf numFmtId="3" fontId="35" fillId="0" borderId="17" xfId="7" applyNumberFormat="1" applyFont="1" applyBorder="1" applyAlignment="1">
      <alignment vertical="center"/>
    </xf>
    <xf numFmtId="167" fontId="15" fillId="0" borderId="16" xfId="7" applyNumberFormat="1" applyFont="1" applyBorder="1" applyAlignment="1">
      <alignment vertical="center"/>
    </xf>
    <xf numFmtId="167" fontId="17" fillId="0" borderId="16" xfId="7" applyNumberFormat="1" applyFont="1" applyBorder="1" applyAlignment="1">
      <alignment vertical="center"/>
    </xf>
    <xf numFmtId="0" fontId="35" fillId="0" borderId="18" xfId="7" applyFont="1" applyBorder="1" applyAlignment="1">
      <alignment horizontal="left" vertical="center" wrapText="1"/>
    </xf>
    <xf numFmtId="49" fontId="10" fillId="0" borderId="21" xfId="7" applyNumberFormat="1" applyFont="1" applyBorder="1" applyAlignment="1">
      <alignment horizontal="left" vertical="center"/>
    </xf>
    <xf numFmtId="0" fontId="10" fillId="0" borderId="18" xfId="7" applyFont="1" applyBorder="1" applyAlignment="1">
      <alignment horizontal="left" vertical="center" wrapText="1"/>
    </xf>
    <xf numFmtId="3" fontId="10" fillId="0" borderId="15" xfId="7" applyNumberFormat="1" applyFont="1" applyBorder="1" applyAlignment="1">
      <alignment vertical="center"/>
    </xf>
    <xf numFmtId="3" fontId="10" fillId="0" borderId="17" xfId="7" applyNumberFormat="1" applyFont="1" applyBorder="1" applyAlignment="1">
      <alignment vertical="center"/>
    </xf>
    <xf numFmtId="167" fontId="43" fillId="0" borderId="16" xfId="7" applyNumberFormat="1" applyFont="1" applyBorder="1" applyAlignment="1">
      <alignment vertical="center"/>
    </xf>
    <xf numFmtId="167" fontId="12" fillId="0" borderId="16" xfId="7" applyNumberFormat="1" applyFont="1" applyBorder="1" applyAlignment="1">
      <alignment vertical="center"/>
    </xf>
    <xf numFmtId="4" fontId="18" fillId="5" borderId="10" xfId="7" applyNumberFormat="1" applyFont="1" applyFill="1" applyBorder="1" applyAlignment="1">
      <alignment vertical="center"/>
    </xf>
    <xf numFmtId="3" fontId="13" fillId="5" borderId="14" xfId="7" applyNumberFormat="1" applyFont="1" applyFill="1" applyBorder="1" applyAlignment="1">
      <alignment vertical="center"/>
    </xf>
    <xf numFmtId="3" fontId="26" fillId="0" borderId="2" xfId="7" applyNumberFormat="1" applyFont="1" applyBorder="1" applyAlignment="1">
      <alignment vertical="center"/>
    </xf>
    <xf numFmtId="3" fontId="3" fillId="16" borderId="2" xfId="7" applyNumberFormat="1" applyFont="1" applyFill="1" applyBorder="1" applyAlignment="1">
      <alignment vertical="center"/>
    </xf>
    <xf numFmtId="166" fontId="44" fillId="0" borderId="0" xfId="1" applyNumberFormat="1" applyFont="1" applyFill="1"/>
    <xf numFmtId="0" fontId="44" fillId="0" borderId="0" xfId="7" applyFont="1"/>
    <xf numFmtId="0" fontId="3" fillId="0" borderId="9" xfId="16" applyFont="1" applyBorder="1" applyAlignment="1">
      <alignment wrapText="1"/>
    </xf>
    <xf numFmtId="166" fontId="45" fillId="0" borderId="0" xfId="1" applyNumberFormat="1" applyFont="1" applyFill="1"/>
    <xf numFmtId="0" fontId="45" fillId="0" borderId="0" xfId="7" applyFont="1"/>
    <xf numFmtId="0" fontId="37" fillId="4" borderId="0" xfId="7" applyFont="1" applyFill="1" applyAlignment="1">
      <alignment vertical="center"/>
    </xf>
    <xf numFmtId="0" fontId="20" fillId="4" borderId="4" xfId="16" quotePrefix="1" applyFont="1" applyFill="1" applyBorder="1" applyAlignment="1">
      <alignment vertical="center"/>
    </xf>
    <xf numFmtId="0" fontId="20" fillId="15" borderId="9" xfId="16" applyFont="1" applyFill="1" applyBorder="1" applyAlignment="1">
      <alignment wrapText="1"/>
    </xf>
    <xf numFmtId="3" fontId="3" fillId="0" borderId="10" xfId="7" applyNumberFormat="1" applyFont="1" applyBorder="1" applyAlignment="1">
      <alignment vertical="center"/>
    </xf>
    <xf numFmtId="3" fontId="3" fillId="0" borderId="20" xfId="7" applyNumberFormat="1" applyFont="1" applyBorder="1" applyAlignment="1">
      <alignment vertical="center"/>
    </xf>
    <xf numFmtId="3" fontId="20" fillId="4" borderId="2" xfId="2" applyNumberFormat="1" applyFont="1" applyFill="1" applyBorder="1" applyAlignment="1">
      <alignment horizontal="right" vertical="center"/>
    </xf>
    <xf numFmtId="165" fontId="20" fillId="4" borderId="3" xfId="2" applyNumberFormat="1" applyFont="1" applyFill="1" applyBorder="1" applyAlignment="1">
      <alignment horizontal="right" vertical="center"/>
    </xf>
    <xf numFmtId="0" fontId="20" fillId="4" borderId="3" xfId="7" applyFont="1" applyFill="1" applyBorder="1"/>
    <xf numFmtId="0" fontId="46" fillId="12" borderId="0" xfId="7" applyFont="1" applyFill="1"/>
    <xf numFmtId="0" fontId="23" fillId="7" borderId="9" xfId="16" applyFont="1" applyFill="1" applyBorder="1" applyAlignment="1">
      <alignment vertical="center"/>
    </xf>
    <xf numFmtId="0" fontId="23" fillId="7" borderId="10" xfId="16" applyFont="1" applyFill="1" applyBorder="1" applyAlignment="1">
      <alignment vertical="center"/>
    </xf>
    <xf numFmtId="3" fontId="35" fillId="7" borderId="15" xfId="7" applyNumberFormat="1" applyFont="1" applyFill="1" applyBorder="1" applyAlignment="1">
      <alignment vertical="center"/>
    </xf>
    <xf numFmtId="3" fontId="35" fillId="7" borderId="17" xfId="7" applyNumberFormat="1" applyFont="1" applyFill="1" applyBorder="1" applyAlignment="1">
      <alignment vertical="center"/>
    </xf>
    <xf numFmtId="3" fontId="35" fillId="7" borderId="8" xfId="7" applyNumberFormat="1" applyFont="1" applyFill="1" applyBorder="1" applyAlignment="1">
      <alignment vertical="center"/>
    </xf>
    <xf numFmtId="167" fontId="15" fillId="7" borderId="3" xfId="7" applyNumberFormat="1" applyFont="1" applyFill="1" applyBorder="1" applyAlignment="1">
      <alignment vertical="center"/>
    </xf>
    <xf numFmtId="167" fontId="15" fillId="7" borderId="10" xfId="7" applyNumberFormat="1" applyFont="1" applyFill="1" applyBorder="1" applyAlignment="1">
      <alignment vertical="center"/>
    </xf>
    <xf numFmtId="3" fontId="3" fillId="7" borderId="2" xfId="14" applyNumberFormat="1" applyFont="1" applyFill="1" applyBorder="1" applyAlignment="1">
      <alignment vertical="center"/>
    </xf>
    <xf numFmtId="3" fontId="3" fillId="7" borderId="8" xfId="14" applyNumberFormat="1" applyFont="1" applyFill="1" applyBorder="1" applyAlignment="1">
      <alignment vertical="center"/>
    </xf>
    <xf numFmtId="0" fontId="13" fillId="7" borderId="10" xfId="16" applyFont="1" applyFill="1" applyBorder="1" applyAlignment="1">
      <alignment vertical="center" wrapText="1"/>
    </xf>
    <xf numFmtId="0" fontId="13" fillId="7" borderId="20" xfId="16" applyFont="1" applyFill="1" applyBorder="1" applyAlignment="1">
      <alignment vertical="center" wrapText="1"/>
    </xf>
    <xf numFmtId="0" fontId="12" fillId="7" borderId="10" xfId="16" applyFont="1" applyFill="1" applyBorder="1" applyAlignment="1">
      <alignment vertical="center" wrapText="1"/>
    </xf>
    <xf numFmtId="167" fontId="17" fillId="7" borderId="3" xfId="7" applyNumberFormat="1" applyFont="1" applyFill="1" applyBorder="1" applyAlignment="1">
      <alignment vertical="center"/>
    </xf>
    <xf numFmtId="0" fontId="12" fillId="7" borderId="20" xfId="16" applyFont="1" applyFill="1" applyBorder="1" applyAlignment="1">
      <alignment vertical="center" wrapText="1"/>
    </xf>
    <xf numFmtId="3" fontId="23" fillId="7" borderId="2" xfId="7" applyNumberFormat="1" applyFont="1" applyFill="1" applyBorder="1" applyAlignment="1">
      <alignment vertical="center"/>
    </xf>
    <xf numFmtId="3" fontId="23" fillId="7" borderId="14" xfId="14" applyNumberFormat="1" applyFont="1" applyFill="1" applyBorder="1" applyAlignment="1">
      <alignment vertical="center"/>
    </xf>
    <xf numFmtId="3" fontId="23" fillId="7" borderId="2" xfId="14" applyNumberFormat="1" applyFont="1" applyFill="1" applyBorder="1" applyAlignment="1">
      <alignment vertical="center"/>
    </xf>
    <xf numFmtId="4" fontId="23" fillId="7" borderId="8" xfId="14" applyNumberFormat="1" applyFont="1" applyFill="1" applyBorder="1" applyAlignment="1">
      <alignment vertical="center"/>
    </xf>
    <xf numFmtId="3" fontId="23" fillId="7" borderId="3" xfId="14" applyNumberFormat="1" applyFont="1" applyFill="1" applyBorder="1" applyAlignment="1">
      <alignment vertical="center"/>
    </xf>
    <xf numFmtId="165" fontId="23" fillId="7" borderId="2" xfId="2" applyNumberFormat="1" applyFont="1" applyFill="1" applyBorder="1" applyAlignment="1">
      <alignment vertical="center"/>
    </xf>
    <xf numFmtId="165" fontId="23" fillId="7" borderId="3" xfId="2" applyNumberFormat="1" applyFont="1" applyFill="1" applyBorder="1" applyAlignment="1">
      <alignment vertical="center"/>
    </xf>
    <xf numFmtId="0" fontId="45" fillId="0" borderId="2" xfId="7" applyFont="1" applyBorder="1"/>
    <xf numFmtId="0" fontId="45" fillId="0" borderId="3" xfId="7" applyFont="1" applyBorder="1"/>
    <xf numFmtId="0" fontId="47" fillId="12" borderId="0" xfId="7" applyFont="1" applyFill="1"/>
    <xf numFmtId="0" fontId="22" fillId="7" borderId="9" xfId="16" applyFont="1" applyFill="1" applyBorder="1" applyAlignment="1">
      <alignment vertical="center"/>
    </xf>
    <xf numFmtId="0" fontId="22" fillId="7" borderId="10" xfId="0" applyFont="1" applyFill="1" applyBorder="1" applyAlignment="1">
      <alignment vertical="center"/>
    </xf>
    <xf numFmtId="3" fontId="10" fillId="7" borderId="2" xfId="7" applyNumberFormat="1" applyFont="1" applyFill="1" applyBorder="1" applyAlignment="1">
      <alignment vertical="center"/>
    </xf>
    <xf numFmtId="3" fontId="10" fillId="7" borderId="8" xfId="7" applyNumberFormat="1" applyFont="1" applyFill="1" applyBorder="1" applyAlignment="1">
      <alignment vertical="center"/>
    </xf>
    <xf numFmtId="167" fontId="43" fillId="7" borderId="3" xfId="7" applyNumberFormat="1" applyFont="1" applyFill="1" applyBorder="1" applyAlignment="1">
      <alignment vertical="center"/>
    </xf>
    <xf numFmtId="167" fontId="43" fillId="7" borderId="10" xfId="7" applyNumberFormat="1" applyFont="1" applyFill="1" applyBorder="1" applyAlignment="1">
      <alignment vertical="center"/>
    </xf>
    <xf numFmtId="3" fontId="13" fillId="7" borderId="2" xfId="14" applyNumberFormat="1" applyFont="1" applyFill="1" applyBorder="1" applyAlignment="1">
      <alignment vertical="center"/>
    </xf>
    <xf numFmtId="3" fontId="13" fillId="7" borderId="8" xfId="14" applyNumberFormat="1" applyFont="1" applyFill="1" applyBorder="1" applyAlignment="1">
      <alignment vertical="center"/>
    </xf>
    <xf numFmtId="167" fontId="12" fillId="7" borderId="3" xfId="7" applyNumberFormat="1" applyFont="1" applyFill="1" applyBorder="1" applyAlignment="1">
      <alignment vertical="center"/>
    </xf>
    <xf numFmtId="3" fontId="22" fillId="7" borderId="2" xfId="7" applyNumberFormat="1" applyFont="1" applyFill="1" applyBorder="1" applyAlignment="1">
      <alignment vertical="center"/>
    </xf>
    <xf numFmtId="3" fontId="22" fillId="7" borderId="14" xfId="14" applyNumberFormat="1" applyFont="1" applyFill="1" applyBorder="1" applyAlignment="1">
      <alignment vertical="center"/>
    </xf>
    <xf numFmtId="3" fontId="22" fillId="7" borderId="2" xfId="14" applyNumberFormat="1" applyFont="1" applyFill="1" applyBorder="1" applyAlignment="1">
      <alignment vertical="center"/>
    </xf>
    <xf numFmtId="4" fontId="22" fillId="7" borderId="8" xfId="14" applyNumberFormat="1" applyFont="1" applyFill="1" applyBorder="1" applyAlignment="1">
      <alignment vertical="center"/>
    </xf>
    <xf numFmtId="3" fontId="22" fillId="7" borderId="3" xfId="14" applyNumberFormat="1" applyFont="1" applyFill="1" applyBorder="1" applyAlignment="1">
      <alignment vertical="center"/>
    </xf>
    <xf numFmtId="165" fontId="22" fillId="7" borderId="2" xfId="2" applyNumberFormat="1" applyFont="1" applyFill="1" applyBorder="1" applyAlignment="1">
      <alignment vertical="center"/>
    </xf>
    <xf numFmtId="165" fontId="22" fillId="7" borderId="3" xfId="2" applyNumberFormat="1" applyFont="1" applyFill="1" applyBorder="1" applyAlignment="1">
      <alignment vertical="center"/>
    </xf>
    <xf numFmtId="0" fontId="48" fillId="12" borderId="0" xfId="7" applyFont="1" applyFill="1"/>
    <xf numFmtId="0" fontId="22" fillId="7" borderId="10" xfId="16" applyFont="1" applyFill="1" applyBorder="1" applyAlignment="1">
      <alignment vertical="center"/>
    </xf>
    <xf numFmtId="0" fontId="24" fillId="0" borderId="2" xfId="7" applyFont="1" applyBorder="1"/>
    <xf numFmtId="0" fontId="24" fillId="0" borderId="3" xfId="7" applyFont="1" applyBorder="1"/>
    <xf numFmtId="166" fontId="24" fillId="0" borderId="0" xfId="1" applyNumberFormat="1" applyFont="1" applyFill="1"/>
    <xf numFmtId="0" fontId="24" fillId="0" borderId="0" xfId="7" applyFont="1"/>
    <xf numFmtId="0" fontId="49" fillId="0" borderId="2" xfId="7" applyFont="1" applyBorder="1"/>
    <xf numFmtId="0" fontId="49" fillId="0" borderId="3" xfId="7" applyFont="1" applyBorder="1"/>
    <xf numFmtId="166" fontId="49" fillId="0" borderId="0" xfId="1" applyNumberFormat="1" applyFont="1" applyFill="1"/>
    <xf numFmtId="0" fontId="49" fillId="0" borderId="0" xfId="7" applyFont="1"/>
    <xf numFmtId="0" fontId="13" fillId="0" borderId="2" xfId="7" applyFont="1" applyBorder="1"/>
    <xf numFmtId="0" fontId="13" fillId="0" borderId="3" xfId="7" applyFont="1" applyBorder="1"/>
    <xf numFmtId="166" fontId="13" fillId="0" borderId="0" xfId="1" applyNumberFormat="1" applyFont="1" applyFill="1"/>
    <xf numFmtId="0" fontId="13" fillId="0" borderId="0" xfId="7" applyFont="1"/>
    <xf numFmtId="0" fontId="24" fillId="7" borderId="10" xfId="0" applyFont="1" applyFill="1" applyBorder="1" applyAlignment="1">
      <alignment vertical="center"/>
    </xf>
    <xf numFmtId="167" fontId="50" fillId="7" borderId="3" xfId="18" applyNumberFormat="1" applyFont="1" applyFill="1" applyBorder="1" applyAlignment="1">
      <alignment horizontal="right" vertical="center" wrapText="1"/>
    </xf>
    <xf numFmtId="167" fontId="50" fillId="7" borderId="10" xfId="18" applyNumberFormat="1" applyFont="1" applyFill="1" applyBorder="1" applyAlignment="1">
      <alignment horizontal="right" vertical="center" wrapText="1"/>
    </xf>
    <xf numFmtId="3" fontId="49" fillId="7" borderId="2" xfId="0" applyNumberFormat="1" applyFont="1" applyFill="1" applyBorder="1" applyAlignment="1">
      <alignment horizontal="right" vertical="center" wrapText="1"/>
    </xf>
    <xf numFmtId="3" fontId="49" fillId="7" borderId="3" xfId="0" applyNumberFormat="1" applyFont="1" applyFill="1" applyBorder="1" applyAlignment="1">
      <alignment horizontal="right" vertical="center" wrapText="1"/>
    </xf>
    <xf numFmtId="167" fontId="30" fillId="7" borderId="3" xfId="18" applyNumberFormat="1" applyFont="1" applyFill="1" applyBorder="1" applyAlignment="1">
      <alignment horizontal="right" vertical="center" wrapText="1"/>
    </xf>
    <xf numFmtId="4" fontId="24" fillId="7" borderId="8" xfId="0" applyNumberFormat="1" applyFont="1" applyFill="1" applyBorder="1" applyAlignment="1">
      <alignment horizontal="right" vertical="center" wrapText="1"/>
    </xf>
    <xf numFmtId="3" fontId="24" fillId="7" borderId="3" xfId="0" applyNumberFormat="1" applyFont="1" applyFill="1" applyBorder="1" applyAlignment="1">
      <alignment horizontal="right" vertical="center" wrapText="1"/>
    </xf>
    <xf numFmtId="165" fontId="24" fillId="7" borderId="2" xfId="2" applyNumberFormat="1" applyFont="1" applyFill="1" applyBorder="1" applyAlignment="1">
      <alignment vertical="center"/>
    </xf>
    <xf numFmtId="165" fontId="24" fillId="7" borderId="3" xfId="2" applyNumberFormat="1" applyFont="1" applyFill="1" applyBorder="1" applyAlignment="1">
      <alignment horizontal="right" vertical="center" wrapText="1"/>
    </xf>
    <xf numFmtId="0" fontId="26" fillId="0" borderId="4" xfId="16" applyFont="1" applyBorder="1" applyAlignment="1">
      <alignment vertical="center"/>
    </xf>
    <xf numFmtId="0" fontId="26" fillId="0" borderId="9" xfId="16" applyFont="1" applyBorder="1" applyAlignment="1">
      <alignment wrapText="1"/>
    </xf>
    <xf numFmtId="3" fontId="26" fillId="0" borderId="8" xfId="7" applyNumberFormat="1" applyFont="1" applyBorder="1" applyAlignment="1">
      <alignment vertical="center"/>
    </xf>
    <xf numFmtId="167" fontId="26" fillId="0" borderId="3" xfId="7" applyNumberFormat="1" applyFont="1" applyBorder="1" applyAlignment="1">
      <alignment vertical="center"/>
    </xf>
    <xf numFmtId="167" fontId="26" fillId="0" borderId="10" xfId="7" applyNumberFormat="1" applyFont="1" applyBorder="1" applyAlignment="1">
      <alignment vertical="center"/>
    </xf>
    <xf numFmtId="3" fontId="26" fillId="0" borderId="2" xfId="14" applyNumberFormat="1" applyFont="1" applyBorder="1" applyAlignment="1">
      <alignment vertical="center"/>
    </xf>
    <xf numFmtId="3" fontId="26" fillId="0" borderId="8" xfId="14" applyNumberFormat="1" applyFont="1" applyBorder="1" applyAlignment="1">
      <alignment vertical="center"/>
    </xf>
    <xf numFmtId="3" fontId="26" fillId="0" borderId="3" xfId="7" applyNumberFormat="1" applyFont="1" applyBorder="1" applyAlignment="1">
      <alignment vertical="center"/>
    </xf>
    <xf numFmtId="3" fontId="27" fillId="0" borderId="2" xfId="7" applyNumberFormat="1" applyFont="1" applyBorder="1" applyAlignment="1">
      <alignment vertical="center"/>
    </xf>
    <xf numFmtId="3" fontId="29" fillId="0" borderId="10" xfId="7" applyNumberFormat="1" applyFont="1" applyBorder="1" applyAlignment="1">
      <alignment vertical="center"/>
    </xf>
    <xf numFmtId="3" fontId="27" fillId="0" borderId="3" xfId="7" applyNumberFormat="1" applyFont="1" applyBorder="1" applyAlignment="1">
      <alignment vertical="center"/>
    </xf>
    <xf numFmtId="3" fontId="26" fillId="0" borderId="14" xfId="7" applyNumberFormat="1" applyFont="1" applyBorder="1" applyAlignment="1">
      <alignment vertical="center"/>
    </xf>
    <xf numFmtId="165" fontId="26" fillId="0" borderId="2" xfId="2" applyNumberFormat="1" applyFont="1" applyFill="1" applyBorder="1" applyAlignment="1">
      <alignment vertical="center"/>
    </xf>
    <xf numFmtId="165" fontId="26" fillId="0" borderId="3" xfId="2" applyNumberFormat="1" applyFont="1" applyFill="1" applyBorder="1" applyAlignment="1">
      <alignment vertical="center"/>
    </xf>
    <xf numFmtId="49" fontId="3" fillId="0" borderId="0" xfId="7" applyNumberFormat="1" applyFont="1" applyAlignment="1">
      <alignment horizontal="left" vertical="center"/>
    </xf>
    <xf numFmtId="0" fontId="24" fillId="7" borderId="0" xfId="0" applyFont="1" applyFill="1" applyAlignment="1">
      <alignment vertical="center"/>
    </xf>
    <xf numFmtId="4" fontId="35" fillId="0" borderId="0" xfId="7" applyNumberFormat="1" applyFont="1" applyAlignment="1">
      <alignment vertical="center"/>
    </xf>
    <xf numFmtId="0" fontId="3" fillId="0" borderId="0" xfId="14" applyFont="1"/>
    <xf numFmtId="3" fontId="3" fillId="0" borderId="0" xfId="14" applyNumberFormat="1" applyFont="1"/>
    <xf numFmtId="3" fontId="3" fillId="0" borderId="0" xfId="0" applyNumberFormat="1" applyFont="1" applyAlignment="1">
      <alignment horizontal="right" vertical="center" wrapText="1"/>
    </xf>
    <xf numFmtId="0" fontId="17" fillId="0" borderId="0" xfId="7" applyFont="1" applyAlignment="1">
      <alignment vertical="center"/>
    </xf>
    <xf numFmtId="165" fontId="15" fillId="0" borderId="0" xfId="2" applyNumberFormat="1" applyFont="1" applyFill="1" applyBorder="1" applyAlignment="1">
      <alignment vertical="center" wrapText="1"/>
    </xf>
    <xf numFmtId="0" fontId="24" fillId="9" borderId="10" xfId="0" applyFont="1" applyFill="1" applyBorder="1" applyAlignment="1">
      <alignment vertical="center"/>
    </xf>
    <xf numFmtId="0" fontId="24" fillId="9" borderId="0" xfId="0" applyFont="1" applyFill="1" applyAlignment="1">
      <alignment vertical="center"/>
    </xf>
    <xf numFmtId="0" fontId="13" fillId="4" borderId="0" xfId="7" applyFont="1" applyFill="1"/>
    <xf numFmtId="3" fontId="17" fillId="0" borderId="0" xfId="14" applyNumberFormat="1" applyFont="1"/>
    <xf numFmtId="0" fontId="3" fillId="0" borderId="0" xfId="7" applyFont="1" applyAlignment="1">
      <alignment wrapText="1"/>
    </xf>
    <xf numFmtId="0" fontId="35" fillId="0" borderId="0" xfId="7" applyFont="1"/>
    <xf numFmtId="0" fontId="3" fillId="0" borderId="0" xfId="14" applyFont="1" applyAlignment="1">
      <alignment vertical="center"/>
    </xf>
    <xf numFmtId="3" fontId="3" fillId="0" borderId="0" xfId="19" applyNumberFormat="1" applyFont="1" applyAlignment="1">
      <alignment horizontal="right" vertical="center"/>
    </xf>
    <xf numFmtId="0" fontId="51" fillId="0" borderId="0" xfId="7" applyFont="1"/>
    <xf numFmtId="3" fontId="3" fillId="0" borderId="0" xfId="14" applyNumberFormat="1" applyFont="1" applyAlignment="1">
      <alignment vertical="center"/>
    </xf>
    <xf numFmtId="3" fontId="15" fillId="0" borderId="0" xfId="14" applyNumberFormat="1" applyFont="1"/>
    <xf numFmtId="3" fontId="15" fillId="0" borderId="0" xfId="7" applyNumberFormat="1" applyFont="1" applyAlignment="1">
      <alignment vertical="center"/>
    </xf>
    <xf numFmtId="3" fontId="16" fillId="0" borderId="0" xfId="7" applyNumberFormat="1" applyFont="1" applyAlignment="1">
      <alignment vertical="center"/>
    </xf>
    <xf numFmtId="9" fontId="19" fillId="0" borderId="2" xfId="2" applyFont="1" applyFill="1" applyBorder="1" applyAlignment="1">
      <alignment horizontal="right" vertical="center"/>
    </xf>
    <xf numFmtId="9" fontId="19" fillId="0" borderId="3" xfId="2" applyFont="1" applyFill="1" applyBorder="1" applyAlignment="1">
      <alignment horizontal="right" vertical="center"/>
    </xf>
    <xf numFmtId="9" fontId="13" fillId="7" borderId="2" xfId="2" applyFont="1" applyFill="1" applyBorder="1" applyAlignment="1">
      <alignment horizontal="right" vertical="center"/>
    </xf>
    <xf numFmtId="9" fontId="13" fillId="7" borderId="3" xfId="2" applyFont="1" applyFill="1" applyBorder="1" applyAlignment="1">
      <alignment horizontal="right" vertical="center"/>
    </xf>
    <xf numFmtId="9" fontId="13" fillId="0" borderId="2" xfId="2" applyFont="1" applyFill="1" applyBorder="1" applyAlignment="1">
      <alignment horizontal="right" vertical="center"/>
    </xf>
    <xf numFmtId="9" fontId="13" fillId="0" borderId="3" xfId="2" applyFont="1" applyFill="1" applyBorder="1" applyAlignment="1">
      <alignment horizontal="right" vertical="center"/>
    </xf>
    <xf numFmtId="9" fontId="3" fillId="11" borderId="2" xfId="2" applyFont="1" applyFill="1" applyBorder="1" applyAlignment="1">
      <alignment horizontal="right" vertical="center" wrapText="1"/>
    </xf>
    <xf numFmtId="9" fontId="3" fillId="11" borderId="3" xfId="2" applyFont="1" applyFill="1" applyBorder="1" applyAlignment="1">
      <alignment horizontal="right" vertical="center" wrapText="1"/>
    </xf>
    <xf numFmtId="9" fontId="13" fillId="4" borderId="2" xfId="2" applyFont="1" applyFill="1" applyBorder="1" applyAlignment="1">
      <alignment vertical="center" wrapText="1"/>
    </xf>
    <xf numFmtId="9" fontId="13" fillId="4" borderId="3" xfId="2" applyFont="1" applyFill="1" applyBorder="1" applyAlignment="1">
      <alignment vertical="center" wrapText="1"/>
    </xf>
    <xf numFmtId="9" fontId="15" fillId="4" borderId="2" xfId="2" applyFont="1" applyFill="1" applyBorder="1" applyAlignment="1" applyProtection="1">
      <alignment horizontal="center" vertical="center" wrapText="1"/>
    </xf>
    <xf numFmtId="9" fontId="15" fillId="4" borderId="3" xfId="2" applyFont="1" applyFill="1" applyBorder="1" applyAlignment="1" applyProtection="1">
      <alignment horizontal="center" vertical="center" wrapText="1"/>
    </xf>
    <xf numFmtId="166" fontId="3" fillId="0" borderId="4" xfId="1" applyNumberFormat="1" applyFont="1" applyFill="1" applyBorder="1"/>
    <xf numFmtId="9" fontId="3" fillId="0" borderId="4" xfId="2" applyFont="1" applyFill="1" applyBorder="1"/>
    <xf numFmtId="166" fontId="15" fillId="0" borderId="4" xfId="1" applyNumberFormat="1" applyFont="1" applyFill="1" applyBorder="1"/>
    <xf numFmtId="0" fontId="3" fillId="0" borderId="4" xfId="7" applyFont="1" applyBorder="1" applyAlignment="1">
      <alignment vertical="center"/>
    </xf>
    <xf numFmtId="0" fontId="3" fillId="0" borderId="4" xfId="7" applyFont="1" applyBorder="1"/>
    <xf numFmtId="3" fontId="3" fillId="0" borderId="4" xfId="7" applyNumberFormat="1" applyFont="1" applyBorder="1" applyAlignment="1">
      <alignment vertical="center"/>
    </xf>
    <xf numFmtId="3" fontId="19" fillId="6" borderId="22" xfId="6" applyNumberFormat="1" applyFont="1" applyFill="1" applyBorder="1" applyAlignment="1">
      <alignment vertical="center" wrapText="1"/>
    </xf>
    <xf numFmtId="3" fontId="13" fillId="7" borderId="22" xfId="6" applyNumberFormat="1" applyFont="1" applyFill="1" applyBorder="1" applyAlignment="1">
      <alignment vertical="center" wrapText="1"/>
    </xf>
    <xf numFmtId="3" fontId="13" fillId="0" borderId="19" xfId="7" applyNumberFormat="1" applyFont="1" applyBorder="1" applyAlignment="1">
      <alignment vertical="center" wrapText="1"/>
    </xf>
    <xf numFmtId="3" fontId="7" fillId="0" borderId="0" xfId="3" applyNumberFormat="1" applyFont="1" applyAlignment="1" applyProtection="1">
      <alignment horizontal="center" vertical="center" wrapText="1"/>
      <protection locked="0"/>
    </xf>
    <xf numFmtId="0" fontId="10" fillId="18" borderId="10" xfId="0" applyFont="1" applyFill="1" applyBorder="1" applyAlignment="1">
      <alignment horizontal="center" vertical="center" wrapText="1"/>
    </xf>
    <xf numFmtId="0" fontId="13" fillId="19" borderId="6" xfId="0" applyFont="1" applyFill="1" applyBorder="1" applyAlignment="1">
      <alignment horizontal="center" vertical="center" wrapText="1"/>
    </xf>
    <xf numFmtId="3" fontId="20" fillId="0" borderId="0" xfId="7" applyNumberFormat="1" applyFont="1" applyAlignment="1">
      <alignment vertical="center"/>
    </xf>
    <xf numFmtId="0" fontId="28" fillId="18" borderId="10" xfId="5" applyFont="1" applyFill="1" applyBorder="1" applyAlignment="1">
      <alignment horizontal="center" vertical="center" wrapText="1"/>
    </xf>
    <xf numFmtId="4" fontId="54" fillId="18" borderId="8" xfId="7" applyNumberFormat="1" applyFont="1" applyFill="1" applyBorder="1" applyAlignment="1">
      <alignment horizontal="right" vertical="center"/>
    </xf>
    <xf numFmtId="3" fontId="20" fillId="18" borderId="2" xfId="7" applyNumberFormat="1" applyFont="1" applyFill="1" applyBorder="1" applyAlignment="1">
      <alignment vertical="center"/>
    </xf>
    <xf numFmtId="3" fontId="52" fillId="4" borderId="2" xfId="5" applyNumberFormat="1" applyFont="1" applyFill="1" applyBorder="1" applyAlignment="1">
      <alignment horizontal="center" vertical="center" wrapText="1"/>
    </xf>
    <xf numFmtId="4" fontId="53" fillId="4" borderId="8" xfId="5" applyNumberFormat="1" applyFont="1" applyFill="1" applyBorder="1" applyAlignment="1">
      <alignment horizontal="center" vertical="center" wrapText="1"/>
    </xf>
    <xf numFmtId="3" fontId="28" fillId="4" borderId="3" xfId="5" applyNumberFormat="1" applyFont="1" applyFill="1" applyBorder="1" applyAlignment="1">
      <alignment horizontal="center" vertical="center" wrapText="1"/>
    </xf>
    <xf numFmtId="3" fontId="19" fillId="18" borderId="10" xfId="5" applyNumberFormat="1" applyFont="1" applyFill="1" applyBorder="1" applyAlignment="1">
      <alignment horizontal="center" vertical="center" wrapText="1"/>
    </xf>
    <xf numFmtId="3" fontId="13" fillId="18" borderId="1" xfId="6" applyNumberFormat="1" applyFont="1" applyFill="1" applyBorder="1" applyAlignment="1">
      <alignment horizontal="center" vertical="center" wrapText="1"/>
    </xf>
    <xf numFmtId="3" fontId="13" fillId="18" borderId="10" xfId="7" applyNumberFormat="1" applyFont="1" applyFill="1" applyBorder="1" applyAlignment="1">
      <alignment horizontal="center" vertical="center" wrapText="1"/>
    </xf>
    <xf numFmtId="167" fontId="3" fillId="18" borderId="10" xfId="7" applyNumberFormat="1" applyFont="1" applyFill="1" applyBorder="1" applyAlignment="1">
      <alignment horizontal="center" vertical="center"/>
    </xf>
    <xf numFmtId="167" fontId="20" fillId="18" borderId="10" xfId="7" applyNumberFormat="1" applyFont="1" applyFill="1" applyBorder="1" applyAlignment="1">
      <alignment horizontal="center" vertical="center"/>
    </xf>
    <xf numFmtId="3" fontId="23" fillId="7" borderId="10" xfId="14" applyNumberFormat="1" applyFont="1" applyFill="1" applyBorder="1" applyAlignment="1">
      <alignment horizontal="center" vertical="center"/>
    </xf>
    <xf numFmtId="3" fontId="22" fillId="7" borderId="10" xfId="14" applyNumberFormat="1" applyFont="1" applyFill="1" applyBorder="1" applyAlignment="1">
      <alignment horizontal="center" vertical="center"/>
    </xf>
    <xf numFmtId="3" fontId="24" fillId="7" borderId="10" xfId="0" applyNumberFormat="1" applyFont="1" applyFill="1" applyBorder="1" applyAlignment="1">
      <alignment horizontal="center" vertical="center" wrapText="1"/>
    </xf>
    <xf numFmtId="3" fontId="26" fillId="0" borderId="10" xfId="7" applyNumberFormat="1" applyFont="1" applyBorder="1" applyAlignment="1">
      <alignment horizontal="center" vertical="center"/>
    </xf>
    <xf numFmtId="3" fontId="21" fillId="0" borderId="0" xfId="7" applyNumberFormat="1" applyFont="1" applyAlignment="1">
      <alignment horizontal="center" vertical="center"/>
    </xf>
    <xf numFmtId="165" fontId="21" fillId="0" borderId="0" xfId="2" applyNumberFormat="1" applyFont="1" applyFill="1" applyAlignment="1">
      <alignment horizontal="center" vertical="center"/>
    </xf>
    <xf numFmtId="165" fontId="3" fillId="0" borderId="0" xfId="2" applyNumberFormat="1" applyFont="1" applyFill="1" applyAlignment="1">
      <alignment horizontal="center"/>
    </xf>
    <xf numFmtId="167" fontId="13" fillId="18" borderId="10" xfId="7" applyNumberFormat="1" applyFont="1" applyFill="1" applyBorder="1" applyAlignment="1">
      <alignment horizontal="center" vertical="center"/>
    </xf>
    <xf numFmtId="4" fontId="52" fillId="5" borderId="8" xfId="5" applyNumberFormat="1" applyFont="1" applyFill="1" applyBorder="1" applyAlignment="1">
      <alignment horizontal="center" vertical="center" wrapText="1"/>
    </xf>
    <xf numFmtId="4" fontId="13" fillId="5" borderId="8" xfId="7" applyNumberFormat="1" applyFont="1" applyFill="1" applyBorder="1" applyAlignment="1">
      <alignment horizontal="right" vertical="center"/>
    </xf>
    <xf numFmtId="4" fontId="54" fillId="5" borderId="8" xfId="7" applyNumberFormat="1" applyFont="1" applyFill="1" applyBorder="1" applyAlignment="1">
      <alignment horizontal="right" vertical="center"/>
    </xf>
    <xf numFmtId="4" fontId="19" fillId="5" borderId="8" xfId="7" applyNumberFormat="1" applyFont="1" applyFill="1" applyBorder="1" applyAlignment="1">
      <alignment vertical="center"/>
    </xf>
    <xf numFmtId="4" fontId="54" fillId="5" borderId="8" xfId="7" applyNumberFormat="1" applyFont="1" applyFill="1" applyBorder="1" applyAlignment="1">
      <alignment vertical="center"/>
    </xf>
    <xf numFmtId="4" fontId="49" fillId="0" borderId="8" xfId="7" applyNumberFormat="1" applyFont="1" applyBorder="1" applyAlignment="1">
      <alignment vertical="center"/>
    </xf>
    <xf numFmtId="4" fontId="19" fillId="0" borderId="0" xfId="7" applyNumberFormat="1" applyFont="1" applyAlignment="1">
      <alignment vertical="center"/>
    </xf>
    <xf numFmtId="4" fontId="19" fillId="0" borderId="0" xfId="2" applyNumberFormat="1" applyFont="1" applyFill="1" applyAlignment="1">
      <alignment vertical="center"/>
    </xf>
    <xf numFmtId="4" fontId="13" fillId="0" borderId="0" xfId="2" applyNumberFormat="1" applyFont="1" applyFill="1"/>
    <xf numFmtId="4" fontId="13" fillId="8" borderId="8" xfId="7" applyNumberFormat="1" applyFont="1" applyFill="1" applyBorder="1" applyAlignment="1">
      <alignment horizontal="right" vertical="center"/>
    </xf>
    <xf numFmtId="4" fontId="13" fillId="13" borderId="8" xfId="7" applyNumberFormat="1" applyFont="1" applyFill="1" applyBorder="1" applyAlignment="1">
      <alignment horizontal="right" vertical="center"/>
    </xf>
    <xf numFmtId="4" fontId="13" fillId="14" borderId="8" xfId="7" applyNumberFormat="1" applyFont="1" applyFill="1" applyBorder="1" applyAlignment="1">
      <alignment horizontal="right" vertical="center"/>
    </xf>
    <xf numFmtId="4" fontId="13" fillId="9" borderId="8" xfId="7" applyNumberFormat="1" applyFont="1" applyFill="1" applyBorder="1" applyAlignment="1">
      <alignment horizontal="right" vertical="center"/>
    </xf>
    <xf numFmtId="4" fontId="54" fillId="9" borderId="8" xfId="7" applyNumberFormat="1" applyFont="1" applyFill="1" applyBorder="1" applyAlignment="1">
      <alignment horizontal="right" vertical="center"/>
    </xf>
    <xf numFmtId="167" fontId="13" fillId="14" borderId="3" xfId="7" applyNumberFormat="1" applyFont="1" applyFill="1" applyBorder="1" applyAlignment="1">
      <alignment vertical="center"/>
    </xf>
    <xf numFmtId="167" fontId="13" fillId="13" borderId="3" xfId="7" applyNumberFormat="1" applyFont="1" applyFill="1" applyBorder="1" applyAlignment="1">
      <alignment vertical="center"/>
    </xf>
    <xf numFmtId="167" fontId="12" fillId="14" borderId="3" xfId="7" applyNumberFormat="1" applyFont="1" applyFill="1" applyBorder="1" applyAlignment="1">
      <alignment vertical="center"/>
    </xf>
    <xf numFmtId="4" fontId="13" fillId="8" borderId="8" xfId="7" applyNumberFormat="1" applyFont="1" applyFill="1" applyBorder="1" applyAlignment="1">
      <alignment vertical="center"/>
    </xf>
    <xf numFmtId="4" fontId="13" fillId="9" borderId="8" xfId="7" applyNumberFormat="1" applyFont="1" applyFill="1" applyBorder="1" applyAlignment="1">
      <alignment vertical="center"/>
    </xf>
    <xf numFmtId="4" fontId="13" fillId="16" borderId="8" xfId="7" applyNumberFormat="1" applyFont="1" applyFill="1" applyBorder="1" applyAlignment="1">
      <alignment vertical="center"/>
    </xf>
    <xf numFmtId="0" fontId="13" fillId="0" borderId="2" xfId="0" applyFont="1" applyBorder="1" applyAlignment="1">
      <alignment vertical="center" wrapText="1"/>
    </xf>
    <xf numFmtId="0" fontId="13" fillId="0" borderId="3" xfId="0" applyFont="1" applyBorder="1" applyAlignment="1">
      <alignment vertical="center" wrapText="1"/>
    </xf>
    <xf numFmtId="166" fontId="3" fillId="4" borderId="0" xfId="1" applyNumberFormat="1" applyFont="1" applyFill="1" applyAlignment="1">
      <alignment vertical="center"/>
    </xf>
    <xf numFmtId="3" fontId="3" fillId="5" borderId="0" xfId="7" applyNumberFormat="1" applyFont="1" applyFill="1" applyAlignment="1">
      <alignment vertical="center"/>
    </xf>
    <xf numFmtId="10" fontId="3" fillId="5" borderId="0" xfId="7" applyNumberFormat="1" applyFont="1" applyFill="1" applyAlignment="1">
      <alignment vertical="center"/>
    </xf>
    <xf numFmtId="168" fontId="19" fillId="5" borderId="17" xfId="2" applyNumberFormat="1" applyFont="1" applyFill="1" applyBorder="1" applyAlignment="1">
      <alignment vertical="center" wrapText="1"/>
    </xf>
    <xf numFmtId="3" fontId="19" fillId="5" borderId="16" xfId="5" applyNumberFormat="1" applyFont="1" applyFill="1" applyBorder="1" applyAlignment="1">
      <alignment vertical="center" wrapText="1"/>
    </xf>
    <xf numFmtId="3" fontId="19" fillId="18" borderId="1" xfId="5" applyNumberFormat="1" applyFont="1" applyFill="1" applyBorder="1" applyAlignment="1">
      <alignment horizontal="center" vertical="center" wrapText="1"/>
    </xf>
    <xf numFmtId="3" fontId="19" fillId="6" borderId="1" xfId="6" applyNumberFormat="1" applyFont="1" applyFill="1" applyBorder="1" applyAlignment="1">
      <alignment vertical="center" wrapText="1"/>
    </xf>
    <xf numFmtId="10" fontId="13" fillId="5" borderId="0" xfId="7" applyNumberFormat="1" applyFont="1" applyFill="1" applyAlignment="1">
      <alignment vertical="center"/>
    </xf>
    <xf numFmtId="3" fontId="3" fillId="0" borderId="0" xfId="7" applyNumberFormat="1" applyFont="1"/>
    <xf numFmtId="166" fontId="13" fillId="0" borderId="0" xfId="2" applyNumberFormat="1" applyFont="1" applyFill="1" applyAlignment="1">
      <alignment vertical="center"/>
    </xf>
    <xf numFmtId="165" fontId="13" fillId="4" borderId="0" xfId="2" applyNumberFormat="1" applyFont="1" applyFill="1" applyAlignment="1">
      <alignment vertical="center"/>
    </xf>
    <xf numFmtId="165" fontId="19" fillId="5" borderId="17" xfId="2" applyNumberFormat="1" applyFont="1" applyFill="1" applyBorder="1" applyAlignment="1">
      <alignment vertical="center" wrapText="1"/>
    </xf>
    <xf numFmtId="9" fontId="19" fillId="5" borderId="17" xfId="2" applyFont="1" applyFill="1" applyBorder="1" applyAlignment="1">
      <alignment vertical="center" wrapText="1"/>
    </xf>
    <xf numFmtId="9" fontId="3" fillId="0" borderId="3" xfId="2" applyFont="1" applyFill="1" applyBorder="1" applyAlignment="1">
      <alignment horizontal="right" vertical="center"/>
    </xf>
    <xf numFmtId="4" fontId="54" fillId="20" borderId="8" xfId="7" applyNumberFormat="1" applyFont="1" applyFill="1" applyBorder="1" applyAlignment="1">
      <alignment horizontal="right" vertical="center"/>
    </xf>
    <xf numFmtId="0" fontId="13" fillId="0" borderId="10" xfId="0" applyFont="1" applyBorder="1" applyAlignment="1">
      <alignment horizontal="center" vertical="center" wrapText="1"/>
    </xf>
    <xf numFmtId="165" fontId="19" fillId="5" borderId="15" xfId="2" applyNumberFormat="1" applyFont="1" applyFill="1" applyBorder="1" applyAlignment="1">
      <alignment vertical="center" wrapText="1"/>
    </xf>
    <xf numFmtId="9" fontId="3" fillId="0" borderId="10" xfId="2" applyFont="1" applyFill="1" applyBorder="1" applyAlignment="1">
      <alignment horizontal="right" vertical="center"/>
    </xf>
    <xf numFmtId="165" fontId="3" fillId="0" borderId="10" xfId="7" applyNumberFormat="1" applyFont="1" applyBorder="1"/>
    <xf numFmtId="165" fontId="20" fillId="0" borderId="10" xfId="7" applyNumberFormat="1" applyFont="1" applyBorder="1"/>
    <xf numFmtId="165" fontId="13" fillId="0" borderId="10" xfId="7" applyNumberFormat="1" applyFont="1" applyBorder="1" applyAlignment="1">
      <alignment vertical="center"/>
    </xf>
    <xf numFmtId="165" fontId="3" fillId="0" borderId="10" xfId="7" applyNumberFormat="1" applyFont="1" applyBorder="1" applyAlignment="1">
      <alignment vertical="center"/>
    </xf>
    <xf numFmtId="165" fontId="21" fillId="10" borderId="10" xfId="7" applyNumberFormat="1" applyFont="1" applyFill="1" applyBorder="1"/>
    <xf numFmtId="165" fontId="20" fillId="4" borderId="10" xfId="7" applyNumberFormat="1" applyFont="1" applyFill="1" applyBorder="1"/>
    <xf numFmtId="165" fontId="3" fillId="0" borderId="10" xfId="2" applyNumberFormat="1" applyFont="1" applyFill="1" applyBorder="1" applyAlignment="1">
      <alignment horizontal="right" vertical="center"/>
    </xf>
    <xf numFmtId="0" fontId="20" fillId="4" borderId="10" xfId="7" applyFont="1" applyFill="1" applyBorder="1"/>
    <xf numFmtId="166" fontId="35" fillId="0" borderId="0" xfId="1" applyNumberFormat="1" applyFont="1" applyFill="1"/>
    <xf numFmtId="166" fontId="35" fillId="0" borderId="4" xfId="1" applyNumberFormat="1" applyFont="1" applyFill="1" applyBorder="1"/>
    <xf numFmtId="166" fontId="10" fillId="0" borderId="0" xfId="1" applyNumberFormat="1" applyFont="1" applyFill="1"/>
    <xf numFmtId="166" fontId="55" fillId="0" borderId="0" xfId="1" applyNumberFormat="1" applyFont="1" applyFill="1"/>
    <xf numFmtId="166" fontId="55" fillId="0" borderId="4" xfId="1" applyNumberFormat="1" applyFont="1" applyFill="1" applyBorder="1"/>
    <xf numFmtId="166" fontId="4" fillId="0" borderId="0" xfId="1" applyNumberFormat="1" applyFont="1" applyFill="1"/>
    <xf numFmtId="166" fontId="3" fillId="0" borderId="10" xfId="1" applyNumberFormat="1" applyFont="1" applyFill="1" applyBorder="1"/>
    <xf numFmtId="9" fontId="56" fillId="0" borderId="0" xfId="2" applyFont="1" applyFill="1" applyBorder="1" applyAlignment="1" applyProtection="1">
      <alignment vertical="center" wrapText="1"/>
      <protection locked="0"/>
    </xf>
    <xf numFmtId="165" fontId="3" fillId="0" borderId="0" xfId="2" applyNumberFormat="1" applyFont="1" applyFill="1" applyAlignment="1">
      <alignment vertical="center"/>
    </xf>
    <xf numFmtId="9" fontId="13" fillId="6" borderId="23" xfId="2" applyFont="1" applyFill="1" applyBorder="1" applyAlignment="1">
      <alignment vertical="center" wrapText="1"/>
    </xf>
    <xf numFmtId="166" fontId="57" fillId="0" borderId="0" xfId="1" applyNumberFormat="1" applyFont="1" applyFill="1"/>
    <xf numFmtId="166" fontId="57" fillId="0" borderId="4" xfId="1" applyNumberFormat="1" applyFont="1" applyFill="1" applyBorder="1"/>
    <xf numFmtId="166" fontId="58" fillId="0" borderId="0" xfId="1" applyNumberFormat="1" applyFont="1" applyFill="1"/>
    <xf numFmtId="164" fontId="3" fillId="0" borderId="10" xfId="1" applyFont="1" applyFill="1" applyBorder="1"/>
    <xf numFmtId="165" fontId="56" fillId="0" borderId="0" xfId="2" applyNumberFormat="1" applyFont="1" applyFill="1" applyBorder="1" applyAlignment="1" applyProtection="1">
      <alignment vertical="center" wrapText="1"/>
      <protection locked="0"/>
    </xf>
    <xf numFmtId="9" fontId="19" fillId="5" borderId="16" xfId="2" applyFont="1" applyFill="1" applyBorder="1" applyAlignment="1" applyProtection="1">
      <alignment vertical="center" wrapText="1"/>
    </xf>
    <xf numFmtId="166" fontId="12" fillId="0" borderId="1" xfId="1" applyNumberFormat="1" applyFont="1" applyFill="1" applyBorder="1" applyAlignment="1" applyProtection="1">
      <alignment vertical="center"/>
      <protection locked="0"/>
    </xf>
    <xf numFmtId="0" fontId="0" fillId="0" borderId="0" xfId="0" pivotButton="1"/>
    <xf numFmtId="0" fontId="0" fillId="0" borderId="0" xfId="0" applyAlignment="1">
      <alignment horizontal="left"/>
    </xf>
    <xf numFmtId="166" fontId="0" fillId="0" borderId="0" xfId="0" applyNumberFormat="1"/>
    <xf numFmtId="9" fontId="0" fillId="0" borderId="0" xfId="2" applyFont="1"/>
    <xf numFmtId="0" fontId="0" fillId="0" borderId="0" xfId="0" pivotButton="1" applyAlignment="1">
      <alignment vertical="top" wrapText="1"/>
    </xf>
    <xf numFmtId="0" fontId="0" fillId="0" borderId="0" xfId="0" applyAlignment="1">
      <alignment vertical="top" wrapText="1"/>
    </xf>
    <xf numFmtId="0" fontId="0" fillId="21" borderId="0" xfId="0" applyFill="1" applyAlignment="1">
      <alignment horizontal="left"/>
    </xf>
    <xf numFmtId="166" fontId="0" fillId="21" borderId="0" xfId="0" applyNumberFormat="1" applyFill="1"/>
    <xf numFmtId="9" fontId="0" fillId="21" borderId="0" xfId="2" applyFont="1" applyFill="1"/>
    <xf numFmtId="0" fontId="0" fillId="21" borderId="0" xfId="0" applyFill="1"/>
    <xf numFmtId="165" fontId="0" fillId="0" borderId="0" xfId="2" applyNumberFormat="1" applyFont="1"/>
    <xf numFmtId="165" fontId="0" fillId="21" borderId="0" xfId="2" applyNumberFormat="1" applyFont="1" applyFill="1"/>
    <xf numFmtId="9" fontId="0" fillId="0" borderId="0" xfId="2" applyFont="1" applyAlignment="1">
      <alignment vertical="top" wrapText="1"/>
    </xf>
    <xf numFmtId="0" fontId="68" fillId="0" borderId="0" xfId="0" applyFont="1"/>
    <xf numFmtId="0" fontId="60" fillId="11" borderId="4" xfId="0" applyFont="1" applyFill="1" applyBorder="1"/>
    <xf numFmtId="0" fontId="78" fillId="0" borderId="0" xfId="0" applyFont="1"/>
    <xf numFmtId="49" fontId="3" fillId="11" borderId="4" xfId="14" quotePrefix="1" applyNumberFormat="1" applyFont="1" applyFill="1" applyBorder="1" applyAlignment="1">
      <alignment horizontal="left" vertical="center"/>
    </xf>
    <xf numFmtId="0" fontId="75" fillId="11" borderId="4" xfId="14" applyFont="1" applyFill="1" applyBorder="1" applyAlignment="1">
      <alignment horizontal="left" vertical="center" wrapText="1"/>
    </xf>
    <xf numFmtId="3" fontId="3" fillId="11" borderId="4" xfId="14" applyNumberFormat="1" applyFont="1" applyFill="1" applyBorder="1" applyAlignment="1">
      <alignment horizontal="center" vertical="center"/>
    </xf>
    <xf numFmtId="0" fontId="43" fillId="11" borderId="4" xfId="5" applyFont="1" applyFill="1" applyBorder="1" applyAlignment="1">
      <alignment horizontal="center" vertical="center" wrapText="1"/>
    </xf>
    <xf numFmtId="3" fontId="79" fillId="11" borderId="4" xfId="6" applyNumberFormat="1" applyFont="1" applyFill="1" applyBorder="1" applyAlignment="1">
      <alignment horizontal="center" vertical="center" wrapText="1"/>
    </xf>
    <xf numFmtId="0" fontId="78" fillId="11" borderId="4" xfId="0" applyFont="1" applyFill="1" applyBorder="1"/>
    <xf numFmtId="0" fontId="78" fillId="11" borderId="4" xfId="0" applyFont="1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49" fontId="13" fillId="11" borderId="4" xfId="4" applyNumberFormat="1" applyFont="1" applyFill="1" applyBorder="1" applyAlignment="1">
      <alignment horizontal="center" vertical="center" wrapText="1"/>
    </xf>
    <xf numFmtId="3" fontId="61" fillId="11" borderId="4" xfId="6" applyNumberFormat="1" applyFont="1" applyFill="1" applyBorder="1" applyAlignment="1">
      <alignment horizontal="center" vertical="center" wrapText="1"/>
    </xf>
    <xf numFmtId="3" fontId="62" fillId="11" borderId="4" xfId="6" applyNumberFormat="1" applyFont="1" applyFill="1" applyBorder="1" applyAlignment="1">
      <alignment horizontal="center" vertical="center" wrapText="1"/>
    </xf>
    <xf numFmtId="3" fontId="66" fillId="11" borderId="4" xfId="6" applyNumberFormat="1" applyFont="1" applyFill="1" applyBorder="1" applyAlignment="1">
      <alignment horizontal="center" vertical="center" wrapText="1"/>
    </xf>
    <xf numFmtId="0" fontId="13" fillId="11" borderId="4" xfId="4" applyFont="1" applyFill="1" applyBorder="1" applyAlignment="1">
      <alignment vertical="center"/>
    </xf>
    <xf numFmtId="0" fontId="74" fillId="11" borderId="4" xfId="5" applyFont="1" applyFill="1" applyBorder="1" applyAlignment="1">
      <alignment horizontal="right" vertical="center" wrapText="1"/>
    </xf>
    <xf numFmtId="0" fontId="0" fillId="11" borderId="0" xfId="0" applyFill="1" applyAlignment="1">
      <alignment horizontal="center"/>
    </xf>
    <xf numFmtId="49" fontId="43" fillId="11" borderId="4" xfId="4" applyNumberFormat="1" applyFont="1" applyFill="1" applyBorder="1" applyAlignment="1">
      <alignment horizontal="center" vertical="center" wrapText="1"/>
    </xf>
    <xf numFmtId="0" fontId="13" fillId="11" borderId="4" xfId="4" applyFont="1" applyFill="1" applyBorder="1" applyAlignment="1">
      <alignment vertical="center" wrapText="1"/>
    </xf>
    <xf numFmtId="0" fontId="35" fillId="11" borderId="4" xfId="14" applyFont="1" applyFill="1" applyBorder="1" applyAlignment="1">
      <alignment horizontal="left" vertical="center" wrapText="1"/>
    </xf>
    <xf numFmtId="0" fontId="73" fillId="11" borderId="4" xfId="0" applyFont="1" applyFill="1" applyBorder="1" applyAlignment="1">
      <alignment horizontal="center" wrapText="1"/>
    </xf>
    <xf numFmtId="0" fontId="43" fillId="11" borderId="4" xfId="0" applyFont="1" applyFill="1" applyBorder="1" applyAlignment="1">
      <alignment horizontal="center"/>
    </xf>
    <xf numFmtId="0" fontId="13" fillId="11" borderId="4" xfId="0" applyFont="1" applyFill="1" applyBorder="1" applyAlignment="1">
      <alignment horizontal="center"/>
    </xf>
    <xf numFmtId="2" fontId="13" fillId="11" borderId="4" xfId="0" applyNumberFormat="1" applyFont="1" applyFill="1" applyBorder="1" applyAlignment="1">
      <alignment horizontal="center"/>
    </xf>
    <xf numFmtId="3" fontId="63" fillId="11" borderId="4" xfId="13" applyNumberFormat="1" applyFont="1" applyFill="1" applyBorder="1" applyAlignment="1">
      <alignment horizontal="center" vertical="center"/>
    </xf>
    <xf numFmtId="3" fontId="13" fillId="11" borderId="4" xfId="6" applyNumberFormat="1" applyFont="1" applyFill="1" applyBorder="1" applyAlignment="1">
      <alignment horizontal="center" vertical="center" wrapText="1"/>
    </xf>
    <xf numFmtId="4" fontId="35" fillId="11" borderId="4" xfId="7" applyNumberFormat="1" applyFont="1" applyFill="1" applyBorder="1" applyAlignment="1">
      <alignment horizontal="center" vertical="center"/>
    </xf>
    <xf numFmtId="4" fontId="10" fillId="11" borderId="4" xfId="7" applyNumberFormat="1" applyFont="1" applyFill="1" applyBorder="1" applyAlignment="1">
      <alignment horizontal="center" vertical="center"/>
    </xf>
    <xf numFmtId="0" fontId="60" fillId="11" borderId="4" xfId="0" applyFont="1" applyFill="1" applyBorder="1" applyAlignment="1">
      <alignment horizontal="center" wrapText="1"/>
    </xf>
    <xf numFmtId="0" fontId="69" fillId="11" borderId="4" xfId="5" applyFont="1" applyFill="1" applyBorder="1" applyAlignment="1">
      <alignment horizontal="right" vertical="center" wrapText="1"/>
    </xf>
    <xf numFmtId="0" fontId="60" fillId="11" borderId="4" xfId="0" applyFont="1" applyFill="1" applyBorder="1" applyAlignment="1">
      <alignment horizontal="center"/>
    </xf>
    <xf numFmtId="3" fontId="60" fillId="11" borderId="4" xfId="0" applyNumberFormat="1" applyFont="1" applyFill="1" applyBorder="1" applyAlignment="1">
      <alignment horizontal="center"/>
    </xf>
    <xf numFmtId="10" fontId="60" fillId="11" borderId="4" xfId="0" applyNumberFormat="1" applyFont="1" applyFill="1" applyBorder="1" applyAlignment="1">
      <alignment horizontal="center"/>
    </xf>
    <xf numFmtId="3" fontId="10" fillId="11" borderId="4" xfId="0" applyNumberFormat="1" applyFont="1" applyFill="1" applyBorder="1" applyAlignment="1">
      <alignment horizontal="center"/>
    </xf>
    <xf numFmtId="2" fontId="60" fillId="11" borderId="4" xfId="0" applyNumberFormat="1" applyFont="1" applyFill="1" applyBorder="1" applyAlignment="1">
      <alignment horizontal="center"/>
    </xf>
    <xf numFmtId="10" fontId="60" fillId="11" borderId="4" xfId="2" applyNumberFormat="1" applyFont="1" applyFill="1" applyBorder="1" applyAlignment="1">
      <alignment horizontal="center"/>
    </xf>
    <xf numFmtId="3" fontId="35" fillId="11" borderId="4" xfId="14" applyNumberFormat="1" applyFont="1" applyFill="1" applyBorder="1" applyAlignment="1">
      <alignment horizontal="center" vertical="center"/>
    </xf>
    <xf numFmtId="0" fontId="72" fillId="11" borderId="4" xfId="5" applyFont="1" applyFill="1" applyBorder="1" applyAlignment="1">
      <alignment horizontal="right" vertical="center" wrapText="1"/>
    </xf>
    <xf numFmtId="4" fontId="13" fillId="11" borderId="4" xfId="0" applyNumberFormat="1" applyFont="1" applyFill="1" applyBorder="1" applyAlignment="1">
      <alignment horizontal="center"/>
    </xf>
    <xf numFmtId="9" fontId="60" fillId="11" borderId="4" xfId="2" applyFont="1" applyFill="1" applyBorder="1" applyAlignment="1">
      <alignment horizontal="center"/>
    </xf>
    <xf numFmtId="0" fontId="60" fillId="11" borderId="4" xfId="0" applyFont="1" applyFill="1" applyBorder="1" applyAlignment="1">
      <alignment vertical="center"/>
    </xf>
    <xf numFmtId="2" fontId="13" fillId="11" borderId="4" xfId="0" applyNumberFormat="1" applyFont="1" applyFill="1" applyBorder="1" applyAlignment="1">
      <alignment horizontal="center" vertical="center"/>
    </xf>
    <xf numFmtId="2" fontId="60" fillId="11" borderId="4" xfId="0" applyNumberFormat="1" applyFont="1" applyFill="1" applyBorder="1" applyAlignment="1">
      <alignment horizontal="center" vertical="center"/>
    </xf>
    <xf numFmtId="10" fontId="60" fillId="11" borderId="4" xfId="2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49" fontId="13" fillId="11" borderId="4" xfId="4" applyNumberFormat="1" applyFont="1" applyFill="1" applyBorder="1" applyAlignment="1">
      <alignment vertical="center" wrapText="1"/>
    </xf>
    <xf numFmtId="0" fontId="74" fillId="11" borderId="4" xfId="5" applyFont="1" applyFill="1" applyBorder="1" applyAlignment="1">
      <alignment horizontal="center" vertical="center" wrapText="1"/>
    </xf>
    <xf numFmtId="0" fontId="13" fillId="11" borderId="4" xfId="0" applyFont="1" applyFill="1" applyBorder="1" applyAlignment="1">
      <alignment horizontal="center" wrapText="1"/>
    </xf>
    <xf numFmtId="3" fontId="10" fillId="11" borderId="4" xfId="5" applyNumberFormat="1" applyFont="1" applyFill="1" applyBorder="1" applyAlignment="1">
      <alignment horizontal="center" vertical="center" wrapText="1"/>
    </xf>
    <xf numFmtId="3" fontId="53" fillId="11" borderId="4" xfId="5" applyNumberFormat="1" applyFont="1" applyFill="1" applyBorder="1" applyAlignment="1">
      <alignment horizontal="center" vertical="center" wrapText="1"/>
    </xf>
    <xf numFmtId="3" fontId="53" fillId="11" borderId="4" xfId="0" applyNumberFormat="1" applyFont="1" applyFill="1" applyBorder="1" applyAlignment="1">
      <alignment horizontal="center"/>
    </xf>
    <xf numFmtId="49" fontId="13" fillId="11" borderId="4" xfId="11" applyNumberFormat="1" applyFont="1" applyFill="1" applyBorder="1" applyAlignment="1">
      <alignment horizontal="left" vertical="center" wrapText="1"/>
    </xf>
    <xf numFmtId="0" fontId="74" fillId="11" borderId="4" xfId="11" applyFont="1" applyFill="1" applyBorder="1" applyAlignment="1">
      <alignment horizontal="left" vertical="center" wrapText="1"/>
    </xf>
    <xf numFmtId="3" fontId="61" fillId="11" borderId="4" xfId="0" applyNumberFormat="1" applyFont="1" applyFill="1" applyBorder="1" applyAlignment="1">
      <alignment horizontal="center"/>
    </xf>
    <xf numFmtId="2" fontId="54" fillId="11" borderId="4" xfId="0" applyNumberFormat="1" applyFont="1" applyFill="1" applyBorder="1" applyAlignment="1">
      <alignment horizontal="center"/>
    </xf>
    <xf numFmtId="3" fontId="80" fillId="11" borderId="4" xfId="0" applyNumberFormat="1" applyFont="1" applyFill="1" applyBorder="1" applyAlignment="1">
      <alignment horizontal="center"/>
    </xf>
    <xf numFmtId="3" fontId="0" fillId="11" borderId="4" xfId="0" applyNumberFormat="1" applyFill="1" applyBorder="1" applyAlignment="1">
      <alignment horizontal="center"/>
    </xf>
    <xf numFmtId="165" fontId="60" fillId="11" borderId="4" xfId="2" applyNumberFormat="1" applyFont="1" applyFill="1" applyBorder="1" applyAlignment="1">
      <alignment horizontal="center"/>
    </xf>
    <xf numFmtId="49" fontId="35" fillId="11" borderId="4" xfId="7" quotePrefix="1" applyNumberFormat="1" applyFont="1" applyFill="1" applyBorder="1" applyAlignment="1">
      <alignment horizontal="left" vertical="center"/>
    </xf>
    <xf numFmtId="0" fontId="75" fillId="11" borderId="4" xfId="7" applyFont="1" applyFill="1" applyBorder="1" applyAlignment="1">
      <alignment horizontal="left" vertical="center" wrapText="1"/>
    </xf>
    <xf numFmtId="4" fontId="53" fillId="11" borderId="4" xfId="7" applyNumberFormat="1" applyFont="1" applyFill="1" applyBorder="1" applyAlignment="1">
      <alignment horizontal="center" vertical="center"/>
    </xf>
    <xf numFmtId="3" fontId="0" fillId="11" borderId="4" xfId="0" applyNumberFormat="1" applyFill="1" applyBorder="1" applyAlignment="1">
      <alignment horizontal="center" vertical="center"/>
    </xf>
    <xf numFmtId="0" fontId="75" fillId="11" borderId="4" xfId="14" applyFont="1" applyFill="1" applyBorder="1" applyAlignment="1">
      <alignment vertical="center" wrapText="1"/>
    </xf>
    <xf numFmtId="4" fontId="80" fillId="11" borderId="4" xfId="7" applyNumberFormat="1" applyFont="1" applyFill="1" applyBorder="1" applyAlignment="1">
      <alignment horizontal="center" vertical="center"/>
    </xf>
    <xf numFmtId="49" fontId="3" fillId="11" borderId="4" xfId="11" quotePrefix="1" applyNumberFormat="1" applyFont="1" applyFill="1" applyBorder="1" applyAlignment="1">
      <alignment horizontal="left" vertical="center"/>
    </xf>
    <xf numFmtId="0" fontId="75" fillId="11" borderId="4" xfId="11" applyFont="1" applyFill="1" applyBorder="1" applyAlignment="1">
      <alignment horizontal="left" vertical="center" wrapText="1"/>
    </xf>
    <xf numFmtId="49" fontId="20" fillId="11" borderId="4" xfId="11" quotePrefix="1" applyNumberFormat="1" applyFont="1" applyFill="1" applyBorder="1" applyAlignment="1">
      <alignment horizontal="left" vertical="center"/>
    </xf>
    <xf numFmtId="0" fontId="37" fillId="11" borderId="4" xfId="11" applyFont="1" applyFill="1" applyBorder="1" applyAlignment="1">
      <alignment horizontal="left" vertical="center" wrapText="1"/>
    </xf>
    <xf numFmtId="4" fontId="37" fillId="11" borderId="4" xfId="7" applyNumberFormat="1" applyFont="1" applyFill="1" applyBorder="1" applyAlignment="1">
      <alignment horizontal="center" vertical="center"/>
    </xf>
    <xf numFmtId="3" fontId="20" fillId="11" borderId="4" xfId="0" applyNumberFormat="1" applyFont="1" applyFill="1" applyBorder="1" applyAlignment="1">
      <alignment horizontal="center"/>
    </xf>
    <xf numFmtId="3" fontId="81" fillId="11" borderId="4" xfId="0" applyNumberFormat="1" applyFont="1" applyFill="1" applyBorder="1" applyAlignment="1">
      <alignment horizontal="center"/>
    </xf>
    <xf numFmtId="49" fontId="3" fillId="11" borderId="4" xfId="14" quotePrefix="1" applyNumberFormat="1" applyFont="1" applyFill="1" applyBorder="1" applyAlignment="1">
      <alignment vertical="center"/>
    </xf>
    <xf numFmtId="4" fontId="35" fillId="11" borderId="4" xfId="7" applyNumberFormat="1" applyFont="1" applyFill="1" applyBorder="1" applyAlignment="1">
      <alignment vertical="center"/>
    </xf>
    <xf numFmtId="4" fontId="10" fillId="11" borderId="4" xfId="7" applyNumberFormat="1" applyFont="1" applyFill="1" applyBorder="1" applyAlignment="1">
      <alignment vertical="center"/>
    </xf>
    <xf numFmtId="2" fontId="10" fillId="11" borderId="4" xfId="0" applyNumberFormat="1" applyFont="1" applyFill="1" applyBorder="1" applyAlignment="1">
      <alignment horizontal="center"/>
    </xf>
    <xf numFmtId="49" fontId="3" fillId="11" borderId="4" xfId="14" quotePrefix="1" applyNumberFormat="1" applyFont="1" applyFill="1" applyBorder="1" applyAlignment="1">
      <alignment horizontal="left"/>
    </xf>
    <xf numFmtId="0" fontId="75" fillId="11" borderId="4" xfId="14" applyFont="1" applyFill="1" applyBorder="1" applyAlignment="1">
      <alignment horizontal="left" wrapText="1"/>
    </xf>
    <xf numFmtId="4" fontId="35" fillId="11" borderId="4" xfId="7" applyNumberFormat="1" applyFont="1" applyFill="1" applyBorder="1" applyAlignment="1">
      <alignment horizontal="center"/>
    </xf>
    <xf numFmtId="4" fontId="10" fillId="11" borderId="4" xfId="7" applyNumberFormat="1" applyFont="1" applyFill="1" applyBorder="1" applyAlignment="1">
      <alignment horizontal="center"/>
    </xf>
    <xf numFmtId="3" fontId="35" fillId="11" borderId="4" xfId="14" applyNumberFormat="1" applyFont="1" applyFill="1" applyBorder="1" applyAlignment="1">
      <alignment horizontal="center"/>
    </xf>
    <xf numFmtId="49" fontId="3" fillId="11" borderId="4" xfId="14" quotePrefix="1" applyNumberFormat="1" applyFont="1" applyFill="1" applyBorder="1" applyAlignment="1">
      <alignment horizontal="center"/>
    </xf>
    <xf numFmtId="0" fontId="75" fillId="11" borderId="4" xfId="14" applyFont="1" applyFill="1" applyBorder="1" applyAlignment="1">
      <alignment horizontal="center" wrapText="1"/>
    </xf>
    <xf numFmtId="49" fontId="3" fillId="11" borderId="4" xfId="14" applyNumberFormat="1" applyFont="1" applyFill="1" applyBorder="1" applyAlignment="1">
      <alignment horizontal="left"/>
    </xf>
    <xf numFmtId="0" fontId="75" fillId="11" borderId="4" xfId="14" applyFont="1" applyFill="1" applyBorder="1"/>
    <xf numFmtId="0" fontId="3" fillId="11" borderId="4" xfId="14" applyFont="1" applyFill="1" applyBorder="1" applyAlignment="1">
      <alignment horizontal="center"/>
    </xf>
    <xf numFmtId="0" fontId="75" fillId="11" borderId="4" xfId="14" applyFont="1" applyFill="1" applyBorder="1" applyAlignment="1">
      <alignment wrapText="1"/>
    </xf>
    <xf numFmtId="2" fontId="37" fillId="11" borderId="4" xfId="0" applyNumberFormat="1" applyFont="1" applyFill="1" applyBorder="1" applyAlignment="1">
      <alignment horizontal="center"/>
    </xf>
    <xf numFmtId="49" fontId="3" fillId="11" borderId="4" xfId="22" quotePrefix="1" applyNumberFormat="1" applyFont="1" applyFill="1" applyBorder="1" applyAlignment="1">
      <alignment horizontal="left" vertical="center"/>
    </xf>
    <xf numFmtId="0" fontId="75" fillId="11" borderId="4" xfId="22" applyFont="1" applyFill="1" applyBorder="1" applyAlignment="1">
      <alignment horizontal="left" vertical="center" wrapText="1"/>
    </xf>
    <xf numFmtId="49" fontId="3" fillId="11" borderId="4" xfId="14" quotePrefix="1" applyNumberFormat="1" applyFont="1" applyFill="1" applyBorder="1" applyAlignment="1">
      <alignment horizontal="center" vertical="center"/>
    </xf>
    <xf numFmtId="49" fontId="59" fillId="11" borderId="4" xfId="14" quotePrefix="1" applyNumberFormat="1" applyFont="1" applyFill="1" applyBorder="1" applyAlignment="1">
      <alignment horizontal="left" vertical="center"/>
    </xf>
    <xf numFmtId="0" fontId="60" fillId="11" borderId="4" xfId="14" applyFont="1" applyFill="1" applyBorder="1" applyAlignment="1">
      <alignment horizontal="left" vertical="center" wrapText="1"/>
    </xf>
    <xf numFmtId="4" fontId="60" fillId="11" borderId="4" xfId="7" applyNumberFormat="1" applyFont="1" applyFill="1" applyBorder="1" applyAlignment="1">
      <alignment horizontal="center" vertical="center"/>
    </xf>
    <xf numFmtId="3" fontId="59" fillId="11" borderId="4" xfId="0" applyNumberFormat="1" applyFont="1" applyFill="1" applyBorder="1" applyAlignment="1">
      <alignment horizontal="center"/>
    </xf>
    <xf numFmtId="3" fontId="60" fillId="11" borderId="4" xfId="14" applyNumberFormat="1" applyFont="1" applyFill="1" applyBorder="1" applyAlignment="1">
      <alignment horizontal="center" vertical="center"/>
    </xf>
    <xf numFmtId="0" fontId="3" fillId="11" borderId="4" xfId="16" applyFont="1" applyFill="1" applyBorder="1" applyAlignment="1">
      <alignment vertical="center"/>
    </xf>
    <xf numFmtId="0" fontId="75" fillId="11" borderId="4" xfId="16" applyFont="1" applyFill="1" applyBorder="1" applyAlignment="1">
      <alignment vertical="center" wrapText="1"/>
    </xf>
    <xf numFmtId="49" fontId="64" fillId="11" borderId="4" xfId="14" quotePrefix="1" applyNumberFormat="1" applyFont="1" applyFill="1" applyBorder="1" applyAlignment="1">
      <alignment horizontal="left" vertical="center"/>
    </xf>
    <xf numFmtId="0" fontId="76" fillId="11" borderId="4" xfId="14" applyFont="1" applyFill="1" applyBorder="1" applyAlignment="1">
      <alignment horizontal="left" vertical="center" wrapText="1"/>
    </xf>
    <xf numFmtId="4" fontId="65" fillId="11" borderId="4" xfId="7" applyNumberFormat="1" applyFont="1" applyFill="1" applyBorder="1" applyAlignment="1">
      <alignment horizontal="center" vertical="center"/>
    </xf>
    <xf numFmtId="4" fontId="67" fillId="11" borderId="4" xfId="7" applyNumberFormat="1" applyFont="1" applyFill="1" applyBorder="1" applyAlignment="1">
      <alignment horizontal="center" vertical="center"/>
    </xf>
    <xf numFmtId="9" fontId="35" fillId="11" borderId="4" xfId="2" applyFont="1" applyFill="1" applyBorder="1" applyAlignment="1">
      <alignment horizontal="center" vertical="center"/>
    </xf>
    <xf numFmtId="49" fontId="20" fillId="11" borderId="4" xfId="14" quotePrefix="1" applyNumberFormat="1" applyFont="1" applyFill="1" applyBorder="1" applyAlignment="1">
      <alignment horizontal="left" vertical="center"/>
    </xf>
    <xf numFmtId="0" fontId="83" fillId="11" borderId="4" xfId="14" applyFont="1" applyFill="1" applyBorder="1" applyAlignment="1">
      <alignment horizontal="left" vertical="center" wrapText="1"/>
    </xf>
    <xf numFmtId="3" fontId="3" fillId="11" borderId="4" xfId="0" applyNumberFormat="1" applyFont="1" applyFill="1" applyBorder="1" applyAlignment="1">
      <alignment horizontal="center"/>
    </xf>
    <xf numFmtId="2" fontId="35" fillId="11" borderId="4" xfId="0" applyNumberFormat="1" applyFont="1" applyFill="1" applyBorder="1" applyAlignment="1">
      <alignment horizontal="center"/>
    </xf>
    <xf numFmtId="10" fontId="35" fillId="11" borderId="4" xfId="2" applyNumberFormat="1" applyFont="1" applyFill="1" applyBorder="1" applyAlignment="1">
      <alignment horizontal="center"/>
    </xf>
    <xf numFmtId="0" fontId="3" fillId="11" borderId="4" xfId="0" applyFont="1" applyFill="1" applyBorder="1" applyAlignment="1">
      <alignment horizontal="center"/>
    </xf>
    <xf numFmtId="3" fontId="77" fillId="11" borderId="4" xfId="0" applyNumberFormat="1" applyFont="1" applyFill="1" applyBorder="1" applyAlignment="1">
      <alignment horizontal="center"/>
    </xf>
    <xf numFmtId="0" fontId="35" fillId="11" borderId="4" xfId="0" applyFont="1" applyFill="1" applyBorder="1"/>
    <xf numFmtId="0" fontId="37" fillId="11" borderId="4" xfId="0" applyFont="1" applyFill="1" applyBorder="1"/>
    <xf numFmtId="0" fontId="37" fillId="11" borderId="4" xfId="14" applyFont="1" applyFill="1" applyBorder="1" applyAlignment="1">
      <alignment horizontal="left" vertical="center" wrapText="1"/>
    </xf>
    <xf numFmtId="49" fontId="3" fillId="11" borderId="4" xfId="23" quotePrefix="1" applyNumberFormat="1" applyFont="1" applyFill="1" applyBorder="1" applyAlignment="1">
      <alignment horizontal="left" vertical="center"/>
    </xf>
    <xf numFmtId="0" fontId="75" fillId="11" borderId="4" xfId="23" applyFont="1" applyFill="1" applyBorder="1" applyAlignment="1">
      <alignment horizontal="left" vertical="center" wrapText="1"/>
    </xf>
    <xf numFmtId="49" fontId="13" fillId="11" borderId="4" xfId="14" applyNumberFormat="1" applyFont="1" applyFill="1" applyBorder="1" applyAlignment="1">
      <alignment horizontal="left" vertical="center"/>
    </xf>
    <xf numFmtId="0" fontId="74" fillId="11" borderId="4" xfId="14" applyFont="1" applyFill="1" applyBorder="1" applyAlignment="1">
      <alignment horizontal="left" vertical="center" wrapText="1"/>
    </xf>
    <xf numFmtId="3" fontId="66" fillId="11" borderId="4" xfId="7" applyNumberFormat="1" applyFont="1" applyFill="1" applyBorder="1" applyAlignment="1">
      <alignment horizontal="center"/>
    </xf>
    <xf numFmtId="3" fontId="70" fillId="11" borderId="4" xfId="0" applyNumberFormat="1" applyFont="1" applyFill="1" applyBorder="1" applyAlignment="1">
      <alignment horizontal="center"/>
    </xf>
    <xf numFmtId="3" fontId="10" fillId="11" borderId="4" xfId="14" applyNumberFormat="1" applyFont="1" applyFill="1" applyBorder="1" applyAlignment="1">
      <alignment horizontal="center" vertical="center"/>
    </xf>
    <xf numFmtId="3" fontId="59" fillId="11" borderId="4" xfId="25" applyNumberFormat="1" applyFont="1" applyFill="1" applyBorder="1" applyAlignment="1">
      <alignment horizontal="center" vertical="center"/>
    </xf>
    <xf numFmtId="4" fontId="13" fillId="11" borderId="4" xfId="7" applyNumberFormat="1" applyFont="1" applyFill="1" applyBorder="1" applyAlignment="1">
      <alignment horizontal="center" vertical="center"/>
    </xf>
    <xf numFmtId="0" fontId="60" fillId="11" borderId="4" xfId="0" applyFont="1" applyFill="1" applyBorder="1" applyAlignment="1">
      <alignment wrapText="1"/>
    </xf>
    <xf numFmtId="3" fontId="69" fillId="11" borderId="4" xfId="14" applyNumberFormat="1" applyFont="1" applyFill="1" applyBorder="1" applyAlignment="1">
      <alignment horizontal="center" vertical="center"/>
    </xf>
    <xf numFmtId="3" fontId="62" fillId="11" borderId="4" xfId="7" applyNumberFormat="1" applyFont="1" applyFill="1" applyBorder="1" applyAlignment="1">
      <alignment horizontal="center" vertical="center"/>
    </xf>
    <xf numFmtId="3" fontId="66" fillId="11" borderId="4" xfId="7" applyNumberFormat="1" applyFont="1" applyFill="1" applyBorder="1" applyAlignment="1">
      <alignment horizontal="center" vertical="center"/>
    </xf>
    <xf numFmtId="0" fontId="71" fillId="11" borderId="4" xfId="14" applyFont="1" applyFill="1" applyBorder="1" applyAlignment="1">
      <alignment horizontal="left" vertical="center" wrapText="1"/>
    </xf>
    <xf numFmtId="3" fontId="20" fillId="11" borderId="4" xfId="14" applyNumberFormat="1" applyFont="1" applyFill="1" applyBorder="1" applyAlignment="1">
      <alignment horizontal="center" vertical="center"/>
    </xf>
    <xf numFmtId="3" fontId="37" fillId="11" borderId="4" xfId="14" applyNumberFormat="1" applyFont="1" applyFill="1" applyBorder="1" applyAlignment="1">
      <alignment horizontal="center" vertical="center"/>
    </xf>
    <xf numFmtId="4" fontId="82" fillId="11" borderId="4" xfId="7" applyNumberFormat="1" applyFont="1" applyFill="1" applyBorder="1" applyAlignment="1">
      <alignment horizontal="center" vertical="center"/>
    </xf>
    <xf numFmtId="3" fontId="77" fillId="11" borderId="4" xfId="14" applyNumberFormat="1" applyFont="1" applyFill="1" applyBorder="1" applyAlignment="1">
      <alignment horizontal="center" vertical="center"/>
    </xf>
    <xf numFmtId="2" fontId="61" fillId="11" borderId="4" xfId="0" applyNumberFormat="1" applyFont="1" applyFill="1" applyBorder="1" applyAlignment="1">
      <alignment horizontal="center"/>
    </xf>
    <xf numFmtId="0" fontId="20" fillId="11" borderId="4" xfId="16" applyFont="1" applyFill="1" applyBorder="1" applyAlignment="1">
      <alignment vertical="center"/>
    </xf>
    <xf numFmtId="0" fontId="53" fillId="11" borderId="4" xfId="16" applyFont="1" applyFill="1" applyBorder="1" applyAlignment="1">
      <alignment vertical="center" wrapText="1"/>
    </xf>
    <xf numFmtId="0" fontId="20" fillId="11" borderId="4" xfId="0" applyFont="1" applyFill="1" applyBorder="1" applyAlignment="1">
      <alignment horizontal="center"/>
    </xf>
    <xf numFmtId="10" fontId="37" fillId="11" borderId="4" xfId="2" applyNumberFormat="1" applyFont="1" applyFill="1" applyBorder="1" applyAlignment="1">
      <alignment horizontal="center"/>
    </xf>
    <xf numFmtId="0" fontId="60" fillId="11" borderId="0" xfId="0" applyFont="1" applyFill="1"/>
    <xf numFmtId="49" fontId="3" fillId="11" borderId="0" xfId="14" applyNumberFormat="1" applyFont="1" applyFill="1" applyAlignment="1">
      <alignment horizontal="left"/>
    </xf>
    <xf numFmtId="0" fontId="75" fillId="11" borderId="0" xfId="14" applyFont="1" applyFill="1" applyAlignment="1">
      <alignment wrapText="1"/>
    </xf>
    <xf numFmtId="0" fontId="3" fillId="11" borderId="0" xfId="14" applyFont="1" applyFill="1" applyAlignment="1">
      <alignment horizontal="center"/>
    </xf>
    <xf numFmtId="0" fontId="13" fillId="11" borderId="0" xfId="14" applyFont="1" applyFill="1" applyAlignment="1">
      <alignment horizontal="center"/>
    </xf>
    <xf numFmtId="0" fontId="13" fillId="11" borderId="0" xfId="0" applyFont="1" applyFill="1" applyAlignment="1">
      <alignment horizontal="center"/>
    </xf>
    <xf numFmtId="0" fontId="60" fillId="11" borderId="0" xfId="0" applyFont="1" applyFill="1" applyAlignment="1">
      <alignment horizontal="center"/>
    </xf>
    <xf numFmtId="3" fontId="3" fillId="11" borderId="4" xfId="25" applyNumberFormat="1" applyFont="1" applyFill="1" applyBorder="1" applyAlignment="1">
      <alignment horizontal="center" vertical="center"/>
    </xf>
    <xf numFmtId="3" fontId="54" fillId="11" borderId="4" xfId="0" applyNumberFormat="1" applyFont="1" applyFill="1" applyBorder="1" applyAlignment="1">
      <alignment horizontal="center"/>
    </xf>
    <xf numFmtId="49" fontId="68" fillId="11" borderId="4" xfId="14" quotePrefix="1" applyNumberFormat="1" applyFont="1" applyFill="1" applyBorder="1" applyAlignment="1">
      <alignment horizontal="left" vertical="center"/>
    </xf>
    <xf numFmtId="4" fontId="71" fillId="11" borderId="4" xfId="7" applyNumberFormat="1" applyFont="1" applyFill="1" applyBorder="1" applyAlignment="1">
      <alignment horizontal="center" vertical="center"/>
    </xf>
    <xf numFmtId="4" fontId="72" fillId="11" borderId="4" xfId="7" applyNumberFormat="1" applyFont="1" applyFill="1" applyBorder="1" applyAlignment="1">
      <alignment horizontal="center" vertical="center"/>
    </xf>
    <xf numFmtId="3" fontId="84" fillId="11" borderId="4" xfId="0" applyNumberFormat="1" applyFont="1" applyFill="1" applyBorder="1" applyAlignment="1">
      <alignment horizontal="center"/>
    </xf>
    <xf numFmtId="0" fontId="54" fillId="11" borderId="4" xfId="4" applyFont="1" applyFill="1" applyBorder="1" applyAlignment="1">
      <alignment horizontal="right" vertical="center" wrapText="1"/>
    </xf>
    <xf numFmtId="4" fontId="85" fillId="11" borderId="4" xfId="7" applyNumberFormat="1" applyFont="1" applyFill="1" applyBorder="1" applyAlignment="1">
      <alignment horizontal="center" vertical="center"/>
    </xf>
    <xf numFmtId="4" fontId="86" fillId="11" borderId="4" xfId="7" applyNumberFormat="1" applyFont="1" applyFill="1" applyBorder="1" applyAlignment="1">
      <alignment horizontal="center" vertical="center"/>
    </xf>
    <xf numFmtId="0" fontId="75" fillId="11" borderId="4" xfId="14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4" fontId="87" fillId="11" borderId="4" xfId="7" applyNumberFormat="1" applyFont="1" applyFill="1" applyBorder="1" applyAlignment="1">
      <alignment horizontal="center" vertical="center"/>
    </xf>
    <xf numFmtId="3" fontId="88" fillId="11" borderId="4" xfId="0" applyNumberFormat="1" applyFont="1" applyFill="1" applyBorder="1" applyAlignment="1">
      <alignment horizontal="center"/>
    </xf>
    <xf numFmtId="0" fontId="60" fillId="11" borderId="4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43" fillId="17" borderId="4" xfId="7" applyFont="1" applyFill="1" applyBorder="1" applyAlignment="1">
      <alignment horizontal="center" vertical="center"/>
    </xf>
    <xf numFmtId="0" fontId="43" fillId="17" borderId="4" xfId="7" applyFont="1" applyFill="1" applyBorder="1" applyAlignment="1">
      <alignment horizontal="center" vertical="center" wrapText="1"/>
    </xf>
    <xf numFmtId="166" fontId="4" fillId="17" borderId="4" xfId="1" applyNumberFormat="1" applyFont="1" applyFill="1" applyBorder="1" applyAlignment="1">
      <alignment horizontal="center" vertical="center" wrapText="1"/>
    </xf>
    <xf numFmtId="166" fontId="58" fillId="17" borderId="4" xfId="1" applyNumberFormat="1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9" fontId="13" fillId="4" borderId="2" xfId="2" applyFont="1" applyFill="1" applyBorder="1" applyAlignment="1">
      <alignment horizontal="center" vertical="center" wrapText="1"/>
    </xf>
    <xf numFmtId="9" fontId="13" fillId="4" borderId="3" xfId="2" applyFont="1" applyFill="1" applyBorder="1" applyAlignment="1">
      <alignment horizontal="center" vertical="center" wrapText="1"/>
    </xf>
    <xf numFmtId="166" fontId="43" fillId="17" borderId="4" xfId="1" applyNumberFormat="1" applyFont="1" applyFill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5" borderId="9" xfId="0" applyFont="1" applyFill="1" applyBorder="1" applyAlignment="1">
      <alignment horizontal="center" vertical="center" wrapText="1"/>
    </xf>
    <xf numFmtId="0" fontId="13" fillId="5" borderId="10" xfId="0" applyFont="1" applyFill="1" applyBorder="1" applyAlignment="1">
      <alignment horizontal="center" vertical="center" wrapText="1"/>
    </xf>
    <xf numFmtId="0" fontId="13" fillId="5" borderId="20" xfId="0" applyFont="1" applyFill="1" applyBorder="1" applyAlignment="1">
      <alignment horizontal="center" vertical="center" wrapText="1"/>
    </xf>
    <xf numFmtId="3" fontId="13" fillId="0" borderId="13" xfId="6" applyNumberFormat="1" applyFont="1" applyBorder="1" applyAlignment="1">
      <alignment horizontal="center" vertical="center" wrapText="1"/>
    </xf>
    <xf numFmtId="3" fontId="13" fillId="0" borderId="17" xfId="6" applyNumberFormat="1" applyFont="1" applyBorder="1" applyAlignment="1">
      <alignment horizontal="center" vertical="center" wrapText="1"/>
    </xf>
    <xf numFmtId="3" fontId="13" fillId="0" borderId="12" xfId="6" applyNumberFormat="1" applyFont="1" applyBorder="1" applyAlignment="1">
      <alignment horizontal="center" vertical="center" wrapText="1"/>
    </xf>
    <xf numFmtId="3" fontId="13" fillId="0" borderId="16" xfId="6" applyNumberFormat="1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 vertical="center" wrapText="1"/>
    </xf>
    <xf numFmtId="0" fontId="13" fillId="4" borderId="6" xfId="0" applyFont="1" applyFill="1" applyBorder="1" applyAlignment="1">
      <alignment horizontal="center" vertical="center" wrapText="1"/>
    </xf>
    <xf numFmtId="0" fontId="13" fillId="4" borderId="7" xfId="0" applyFont="1" applyFill="1" applyBorder="1" applyAlignment="1">
      <alignment horizontal="center" vertical="center" wrapText="1"/>
    </xf>
    <xf numFmtId="0" fontId="10" fillId="0" borderId="2" xfId="4" applyFont="1" applyBorder="1" applyAlignment="1">
      <alignment horizontal="center" vertical="center" wrapText="1"/>
    </xf>
    <xf numFmtId="0" fontId="10" fillId="0" borderId="3" xfId="5" applyFont="1" applyBorder="1" applyAlignment="1">
      <alignment horizontal="center" vertical="center" wrapText="1"/>
    </xf>
    <xf numFmtId="3" fontId="13" fillId="0" borderId="11" xfId="6" applyNumberFormat="1" applyFont="1" applyBorder="1" applyAlignment="1">
      <alignment horizontal="center" vertical="center" wrapText="1"/>
    </xf>
    <xf numFmtId="3" fontId="13" fillId="0" borderId="15" xfId="6" applyNumberFormat="1" applyFont="1" applyBorder="1" applyAlignment="1">
      <alignment horizontal="center" vertical="center" wrapText="1"/>
    </xf>
    <xf numFmtId="3" fontId="13" fillId="0" borderId="8" xfId="6" applyNumberFormat="1" applyFont="1" applyBorder="1" applyAlignment="1">
      <alignment horizontal="center" vertical="center" wrapText="1"/>
    </xf>
    <xf numFmtId="3" fontId="13" fillId="0" borderId="2" xfId="6" applyNumberFormat="1" applyFont="1" applyBorder="1" applyAlignment="1">
      <alignment horizontal="center" vertical="center" wrapText="1"/>
    </xf>
    <xf numFmtId="166" fontId="10" fillId="17" borderId="4" xfId="1" applyNumberFormat="1" applyFont="1" applyFill="1" applyBorder="1" applyAlignment="1">
      <alignment horizontal="center" vertical="center" wrapText="1"/>
    </xf>
  </cellXfs>
  <cellStyles count="26">
    <cellStyle name="Good 2" xfId="15"/>
    <cellStyle name="Good 4" xfId="22"/>
    <cellStyle name="Neutral 2" xfId="17"/>
    <cellStyle name="Neutral 4" xfId="23"/>
    <cellStyle name="Normal 10" xfId="9"/>
    <cellStyle name="Normal 11" xfId="6"/>
    <cellStyle name="Normal 2 10" xfId="20"/>
    <cellStyle name="Normal 22 2 2 9 3 4" xfId="14"/>
    <cellStyle name="Normal 22 2 2 9 7 2 2 2" xfId="7"/>
    <cellStyle name="Normal 22 2 2 9 7 5" xfId="25"/>
    <cellStyle name="Normal 33" xfId="10"/>
    <cellStyle name="Normal 38" xfId="8"/>
    <cellStyle name="Normal 39" xfId="12"/>
    <cellStyle name="Normal 39 7" xfId="13"/>
    <cellStyle name="Normal 39 7 5" xfId="24"/>
    <cellStyle name="Normal 41" xfId="19"/>
    <cellStyle name="Normal_Copy of BroiDeinosti 2009-2010IMP" xfId="3"/>
    <cellStyle name="Normal_Finansirane1" xfId="4"/>
    <cellStyle name="Normal_Sheet1" xfId="11"/>
    <cellStyle name="Normal_Tabl.otcheti NRD2002- m.09" xfId="5"/>
    <cellStyle name="Normal_Наредба 40" xfId="16"/>
    <cellStyle name="Percent 10" xfId="18"/>
    <cellStyle name="Percent 22" xfId="21"/>
    <cellStyle name="Запетая" xfId="1" builtinId="3"/>
    <cellStyle name="Нормален" xfId="0" builtinId="0"/>
    <cellStyle name="Процент" xfId="2" builtinId="5"/>
  </cellStyles>
  <dxfs count="21"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39997558519241921"/>
        </patternFill>
      </fill>
    </dxf>
    <dxf>
      <fill>
        <patternFill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alignment vertical="top" readingOrder="0"/>
    </dxf>
    <dxf>
      <alignment wrapText="1" readingOrder="0"/>
    </dxf>
    <dxf>
      <numFmt numFmtId="166" formatCode="_-* #,##0\ _л_в_._-;\-* #,##0\ _л_в_._-;_-* &quot;-&quot;??\ _л_в_._-;_-@_-"/>
    </dxf>
    <dxf>
      <numFmt numFmtId="169" formatCode="_-* #,##0.0\ _л_в_._-;\-* #,##0.0\ _л_в_._-;_-* &quot;-&quot;??\ _л_в_._-;_-@_-"/>
    </dxf>
    <dxf>
      <numFmt numFmtId="164" formatCode="_-* #,##0.00\ _л_в_._-;\-* #,##0.00\ _л_в_._-;_-* &quot;-&quot;??\ _л_в_._-;_-@_-"/>
    </dxf>
  </dxfs>
  <tableStyles count="0" defaultTableStyle="TableStyleMedium2" defaultPivotStyle="PivotStyleLight16"/>
  <colors>
    <mruColors>
      <color rgb="FF9F5FC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x/Downloads/&#1055;&#1088;&#1077;&#1076;&#1083;&#1086;&#1078;&#1077;&#1085;&#1080;&#1077;%20_&#1041;&#1051;&#1057;_%20&#1094;&#1077;&#1085;&#1080;%20&#1041;&#1052;&#1055;%20-30-01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Презентация" refreshedDate="44651.760828356484" createdVersion="6" refreshedVersion="4" minRefreshableVersion="3" recordCount="481">
  <cacheSource type="worksheet">
    <worksheetSource ref="A5:AI486" sheet="БМП -01.04.2022" r:id="rId2"/>
  </cacheSource>
  <cacheFields count="77">
    <cacheField name="Тип" numFmtId="0">
      <sharedItems containsMixedTypes="1" containsNumber="1" containsInteger="1" minValue="1" maxValue="1" count="4">
        <n v="1"/>
        <s v="Клинични пътеки"/>
        <s v="Клинични процедури"/>
        <s v="Амбулаторни процедури"/>
      </sharedItems>
    </cacheField>
    <cacheField name="Направление" numFmtId="0">
      <sharedItems containsBlank="1" containsMixedTypes="1" containsNumber="1" containsInteger="1" minValue="1" maxValue="3" count="40">
        <n v="1"/>
        <m/>
        <n v="2"/>
        <n v="3"/>
        <s v="Акушерство и гинекология"/>
        <s v="Неонатология"/>
        <s v="Кардиология"/>
        <s v="Пневмология и фтизиатрия"/>
        <s v="Нервни болести"/>
        <s v="Гастроентерология"/>
        <s v="Ендокринология и болести на обмяната"/>
        <s v="Нефрология"/>
        <s v="Ревматология"/>
        <s v="Кожни и венерически болести"/>
        <s v="Инфекциозни болести"/>
        <s v="Токсикология"/>
        <s v="Клинична имунология"/>
        <s v="Педиатрия"/>
        <s v="Ушно-носно-гърлени болести"/>
        <s v="Анестезиология и интензивно лечение"/>
        <s v="Кардиохирургия"/>
        <s v="Съдова хирургия"/>
        <s v="Очни болести"/>
        <s v="Урология"/>
        <s v="Хирургия"/>
        <s v="Ортопедия и травматология"/>
        <s v="Пластично-възстановителна и естетична хирургия"/>
        <s v="Неврохирургия"/>
        <s v="Гръдна хирургия"/>
        <s v="Лицево-челюстна хирургия"/>
        <s v="Детска хирургия"/>
        <s v="Медицинска онкология"/>
        <s v="Клинична хематология"/>
        <s v="Детска клинична хематология и онкология"/>
        <s v="Лъчелечение"/>
        <s v="Физикална и рехабилитационна медицина"/>
        <s v=""/>
        <s v="Детска кардиология"/>
        <s v="Нуклеарна медицина"/>
        <s v="Медицинска генетика"/>
      </sharedItems>
    </cacheField>
    <cacheField name="техн код" numFmtId="0">
      <sharedItems containsBlank="1"/>
    </cacheField>
    <cacheField name="Код" numFmtId="0">
      <sharedItems containsBlank="1"/>
    </cacheField>
    <cacheField name="Номенклатура" numFmtId="0">
      <sharedItems containsBlank="1" longText="1"/>
    </cacheField>
    <cacheField name="Приоритетни" numFmtId="0">
      <sharedItems containsBlank="1"/>
    </cacheField>
    <cacheField name="Над 10 млн. лв/2021" numFmtId="0">
      <sharedItems containsBlank="1"/>
    </cacheField>
    <cacheField name="тип2" numFmtId="0">
      <sharedItems containsBlank="1"/>
    </cacheField>
    <cacheField name="Доплащане" numFmtId="0">
      <sharedItems containsBlank="1"/>
    </cacheField>
    <cacheField name="Цени 2017" numFmtId="3">
      <sharedItems containsString="0" containsBlank="1" containsNumber="1" containsInteger="1" minValue="0" maxValue="18000"/>
    </cacheField>
    <cacheField name="Цени 2018" numFmtId="3">
      <sharedItems containsString="0" containsBlank="1" containsNumber="1" containsInteger="1" minValue="0" maxValue="18000"/>
    </cacheField>
    <cacheField name="Цени след м.01_x000a_2019 г. _x000a_(лв.)" numFmtId="3">
      <sharedItems containsString="0" containsBlank="1" containsNumber="1" containsInteger="1" minValue="12" maxValue="20000"/>
    </cacheField>
    <cacheField name="Цени _x000a_след м.06 2019 г. _x000a_(лв.)" numFmtId="3">
      <sharedItems containsString="0" containsBlank="1" containsNumber="1" containsInteger="1" minValue="12" maxValue="20000"/>
    </cacheField>
    <cacheField name="Цени _x000a_след м.07 2019 г. _x000a_(лв.)" numFmtId="3">
      <sharedItems containsString="0" containsBlank="1" containsNumber="1" containsInteger="1" minValue="12" maxValue="20000"/>
    </cacheField>
    <cacheField name="Цени _x000a_след м.01 2020 г. _x000a_(лв.)" numFmtId="3">
      <sharedItems containsBlank="1" containsMixedTypes="1" containsNumber="1" containsInteger="1" minValue="12" maxValue="20000"/>
    </cacheField>
    <cacheField name="Цени _x000a_след м.05 2020 г. _x000a_(лв.)" numFmtId="3">
      <sharedItems containsString="0" containsBlank="1" containsNumber="1" containsInteger="1" minValue="12" maxValue="20000"/>
    </cacheField>
    <cacheField name="Цени _x000a_след м.08 2020 г. _x000a_(лв.)" numFmtId="0">
      <sharedItems containsBlank="1" containsMixedTypes="1" containsNumber="1" minValue="12" maxValue="20020"/>
    </cacheField>
    <cacheField name="2018 обем" numFmtId="0">
      <sharedItems containsString="0" containsBlank="1" containsNumber="1" containsInteger="1" minValue="-7" maxValue="3536575"/>
    </cacheField>
    <cacheField name="2018 стойност" numFmtId="0">
      <sharedItems containsString="0" containsBlank="1" containsNumber="1" minValue="-3178" maxValue="1876327771.3999999"/>
    </cacheField>
    <cacheField name="2019 обем" numFmtId="3">
      <sharedItems containsString="0" containsBlank="1" containsNumber="1" containsInteger="1" minValue="0" maxValue="3631926"/>
    </cacheField>
    <cacheField name="2019 стойност" numFmtId="3">
      <sharedItems containsString="0" containsBlank="1" containsNumber="1" minValue="0" maxValue="2075356907.0000002"/>
    </cacheField>
    <cacheField name="2020 обем" numFmtId="0">
      <sharedItems containsString="0" containsBlank="1" containsNumber="1" minValue="0" maxValue="3286430.5"/>
    </cacheField>
    <cacheField name="2020 стойност" numFmtId="3">
      <sharedItems containsString="0" containsBlank="1" containsNumber="1" minValue="0" maxValue="2251459683.0000005"/>
    </cacheField>
    <cacheField name="2021 договорени обем" numFmtId="3">
      <sharedItems containsString="0" containsBlank="1" containsNumber="1" containsInteger="1" minValue="1" maxValue="3699088"/>
    </cacheField>
    <cacheField name="2021 договорена стойност" numFmtId="3">
      <sharedItems containsString="0" containsBlank="1" containsNumber="1" minValue="24" maxValue="2448004029.8999991"/>
    </cacheField>
    <cacheField name="договорени за 2021 обеми" numFmtId="3">
      <sharedItems containsString="0" containsBlank="1" containsNumber="1" containsInteger="1" minValue="0" maxValue="3699088"/>
    </cacheField>
    <cacheField name="договорени за 2021 цени" numFmtId="0">
      <sharedItems containsBlank="1" containsMixedTypes="1" containsNumber="1" minValue="12" maxValue="20020"/>
    </cacheField>
    <cacheField name="договорени за 2021 стойности" numFmtId="3">
      <sharedItems containsString="0" containsBlank="1" containsNumber="1" minValue="0" maxValue="2448004029.8999991"/>
    </cacheField>
    <cacheField name="2021 обеми" numFmtId="3">
      <sharedItems containsString="0" containsBlank="1" containsNumber="1" containsInteger="1" minValue="0" maxValue="3256120"/>
    </cacheField>
    <cacheField name="2021 стойности" numFmtId="0">
      <sharedItems containsString="0" containsBlank="1" containsNumber="1" minValue="0" maxValue="2458933914.5499992"/>
    </cacheField>
    <cacheField name="2022 обеми НЗОК" numFmtId="0">
      <sharedItems containsString="0" containsBlank="1" containsNumber="1" minValue="0" maxValue="3503213.35"/>
    </cacheField>
    <cacheField name="2022 Цени НЗОК" numFmtId="0">
      <sharedItems containsString="0" containsBlank="1" containsNumber="1" minValue="0" maxValue="20020"/>
    </cacheField>
    <cacheField name="2022 стойност НЗОК" numFmtId="0">
      <sharedItems containsString="0" containsBlank="1" containsNumber="1" minValue="0" maxValue="2620235645.8554997"/>
    </cacheField>
    <cacheField name="2022 обеми БЛС" numFmtId="3">
      <sharedItems containsString="0" containsBlank="1" containsNumber="1" containsInteger="1" minValue="1" maxValue="3362522"/>
    </cacheField>
    <cacheField name="2022 Цени БЛС" numFmtId="0">
      <sharedItems containsString="0" containsBlank="1" containsNumber="1" minValue="0" maxValue="26866.67"/>
    </cacheField>
    <cacheField name="2022 стойност БЛС" numFmtId="3">
      <sharedItems containsString="0" containsBlank="1" containsNumber="1" minValue="-736332.07999944687" maxValue="2633135932.0799994"/>
    </cacheField>
    <cacheField name="2022 обеми НЗОК в2" numFmtId="3">
      <sharedItems containsString="0" containsBlank="1" containsNumber="1" minValue="1" maxValue="3405982.01"/>
    </cacheField>
    <cacheField name="2022 Цени НЗОК в2" numFmtId="0">
      <sharedItems containsString="0" containsBlank="1" containsNumber="1" minValue="0" maxValue="20020"/>
    </cacheField>
    <cacheField name="2022 стойност НЗОК в2" numFmtId="3">
      <sharedItems containsString="0" containsBlank="1" containsNumber="1" minValue="-41670585.692599297" maxValue="2674070185.6925993"/>
    </cacheField>
    <cacheField name="a" numFmtId="0">
      <sharedItems containsString="0" containsBlank="1" containsNumber="1" minValue="-2242.9300000000003" maxValue="5500"/>
    </cacheField>
    <cacheField name="s" numFmtId="3">
      <sharedItems containsString="0" containsBlank="1" containsNumber="1" minValue="-334177.99" maxValue="36604"/>
    </cacheField>
    <cacheField name="d" numFmtId="0">
      <sharedItems containsBlank="1" containsMixedTypes="1" containsNumber="1" minValue="-0.8571428571428571" maxValue="199"/>
    </cacheField>
    <cacheField name="fg" numFmtId="3">
      <sharedItems containsString="0" containsBlank="1" containsNumber="1" minValue="-70721" maxValue="149862.00999999978"/>
    </cacheField>
    <cacheField name="d2" numFmtId="3">
      <sharedItems containsString="0" containsBlank="1" containsNumber="1" minValue="-8580000" maxValue="8034000"/>
    </cacheField>
    <cacheField name="d3" numFmtId="0">
      <sharedItems containsString="0" containsBlank="1" containsNumber="1" minValue="-0.88888888888888884" maxValue="49"/>
    </cacheField>
    <cacheField name="d4" numFmtId="0">
      <sharedItems containsString="0" containsBlank="1" containsNumber="1" minValue="0" maxValue="3423.33"/>
    </cacheField>
    <cacheField name="d5" numFmtId="0">
      <sharedItems containsString="0" containsBlank="1" containsNumber="1" minValue="0" maxValue="3.1666666666666665"/>
    </cacheField>
    <cacheField name="Статус" numFmtId="0">
      <sharedItems containsBlank="1"/>
    </cacheField>
    <cacheField name="d6" numFmtId="9">
      <sharedItems containsBlank="1" containsMixedTypes="1" containsNumber="1" minValue="-1" maxValue="3.166666666666667"/>
    </cacheField>
    <cacheField name="d7" numFmtId="9">
      <sharedItems containsBlank="1" containsMixedTypes="1" containsNumber="1" minValue="-1" maxValue="3.166666666666667"/>
    </cacheField>
    <cacheField name="d8" numFmtId="9">
      <sharedItems containsBlank="1" containsMixedTypes="1" containsNumber="1" minValue="-0.79999999999999982" maxValue="7.3529411764705843E-2"/>
    </cacheField>
    <cacheField name="d9" numFmtId="9">
      <sharedItems containsBlank="1" containsMixedTypes="1" containsNumber="1" minValue="-0.88888888888888884" maxValue="49"/>
    </cacheField>
    <cacheField name="d10" numFmtId="9">
      <sharedItems containsBlank="1" containsMixedTypes="1" containsNumber="1" minValue="-0.8" maxValue="49"/>
    </cacheField>
    <cacheField name="dd" numFmtId="9">
      <sharedItems containsBlank="1" containsMixedTypes="1" containsNumber="1" minValue="-1.3978494623655915" maxValue="0.79629629629629628"/>
    </cacheField>
    <cacheField name="ddd" numFmtId="0">
      <sharedItems containsBlank="1"/>
    </cacheField>
    <cacheField name="Цена 2018" numFmtId="166">
      <sharedItems containsBlank="1" containsMixedTypes="1" containsNumber="1" minValue="12" maxValue="18000"/>
    </cacheField>
    <cacheField name="Цена 2019" numFmtId="166">
      <sharedItems containsBlank="1" containsMixedTypes="1" containsNumber="1" minValue="12" maxValue="19107.843137254902"/>
    </cacheField>
    <cacheField name="Цена 2020" numFmtId="166">
      <sharedItems containsBlank="1" containsMixedTypes="1" containsNumber="1" minValue="12" maxValue="19932.584269662922"/>
    </cacheField>
    <cacheField name="Цена 2021" numFmtId="166">
      <sharedItems containsBlank="1" containsMixedTypes="1" containsNumber="1" minValue="0" maxValue="20020"/>
    </cacheField>
    <cacheField name="Цена 2022" numFmtId="166">
      <sharedItems containsString="0" containsBlank="1" containsNumber="1" minValue="0" maxValue="20020"/>
    </cacheField>
    <cacheField name="Ръст в цена 2019 - 2018" numFmtId="9">
      <sharedItems containsBlank="1" containsMixedTypes="1" containsNumber="1" minValue="-0.19715881244109335" maxValue="0.86046511627906974"/>
    </cacheField>
    <cacheField name="Ръст в цена 2020 - 2019" numFmtId="9">
      <sharedItems containsBlank="1" containsMixedTypes="1" containsNumber="1" minValue="-2.0909342529322195E-2" maxValue="0.94596731291565961"/>
    </cacheField>
    <cacheField name="Ръст в цена 2021 - 2020" numFmtId="9">
      <sharedItems containsBlank="1" containsMixedTypes="1" containsNumber="1" minValue="-4.5859872611464958E-2" maxValue="0.53970826580226894"/>
    </cacheField>
    <cacheField name="Ръст в цена 2022 - 2021" numFmtId="9">
      <sharedItems containsBlank="1" containsMixedTypes="1" containsNumber="1" minValue="-1" maxValue="3.166666666666667"/>
    </cacheField>
    <cacheField name="обем 2018" numFmtId="166">
      <sharedItems containsString="0" containsBlank="1" containsNumber="1" containsInteger="1" minValue="-7" maxValue="3536575"/>
    </cacheField>
    <cacheField name="обем 2019" numFmtId="166">
      <sharedItems containsString="0" containsBlank="1" containsNumber="1" containsInteger="1" minValue="0" maxValue="3631926"/>
    </cacheField>
    <cacheField name="обем 2020" numFmtId="166">
      <sharedItems containsString="0" containsBlank="1" containsNumber="1" minValue="0" maxValue="3286430.5"/>
    </cacheField>
    <cacheField name="обем 2021" numFmtId="166">
      <sharedItems containsString="0" containsBlank="1" containsNumber="1" containsInteger="1" minValue="0" maxValue="3256120"/>
    </cacheField>
    <cacheField name="обем 2022" numFmtId="166">
      <sharedItems containsString="0" containsBlank="1" containsNumber="1" minValue="0" maxValue="3503213.35"/>
    </cacheField>
    <cacheField name="Ръст в обем 2019 - 2018" numFmtId="9">
      <sharedItems containsBlank="1" containsMixedTypes="1" containsNumber="1" minValue="-1" maxValue="3.7407407407407405"/>
    </cacheField>
    <cacheField name="Ръст в обем 2020 - 2019" numFmtId="9">
      <sharedItems containsBlank="1" containsMixedTypes="1" containsNumber="1" minValue="-1" maxValue="11.666666666666666"/>
    </cacheField>
    <cacheField name="Ръст в обем 2021 - 2020" numFmtId="9">
      <sharedItems containsBlank="1" containsMixedTypes="1" containsNumber="1" minValue="-1" maxValue="2"/>
    </cacheField>
    <cacheField name="Ръст в обем 2022 - 2021" numFmtId="9">
      <sharedItems containsBlank="1" containsMixedTypes="1" containsNumber="1" minValue="-0.8" maxValue="49"/>
    </cacheField>
    <cacheField name="Цени 2021 по договорени обеми 2021" numFmtId="166">
      <sharedItems containsBlank="1" containsMixedTypes="1" containsNumber="1" minValue="0" maxValue="99604870"/>
    </cacheField>
    <cacheField name="Цени 2022 по договорени обеми 2021 НЗОК" numFmtId="0">
      <sharedItems containsString="0" containsBlank="1" containsNumber="1" minValue="0" maxValue="128900420"/>
    </cacheField>
    <cacheField name="Цени 2022 по договорени обеми 2021 БЛС" numFmtId="0">
      <sharedItems containsString="0" containsBlank="1" containsNumber="1" minValue="0" maxValue="128900420"/>
    </cacheField>
    <cacheField name="Цени 2022 по договорени обеми 2021 НЗОК 2" numFmtId="0">
      <sharedItems containsString="0" containsBlank="1" containsNumber="1" minValue="0" maxValue="12890042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81">
  <r>
    <x v="0"/>
    <x v="0"/>
    <m/>
    <m/>
    <s v="Общо здравноосигурителни плащания за БМП (по НРД):"/>
    <s v="Приоритетни"/>
    <m/>
    <m/>
    <m/>
    <m/>
    <m/>
    <m/>
    <m/>
    <m/>
    <m/>
    <m/>
    <m/>
    <m/>
    <m/>
    <m/>
    <n v="2075356907.0000002"/>
    <m/>
    <n v="2251459683.0000005"/>
    <m/>
    <n v="2448004029.8999991"/>
    <m/>
    <m/>
    <n v="2448004029.8999991"/>
    <m/>
    <n v="2458933914.5499992"/>
    <m/>
    <m/>
    <n v="135163954.14450026"/>
    <m/>
    <n v="783.08362951379934"/>
    <n v="-736332.07999944687"/>
    <m/>
    <n v="785.10989718721373"/>
    <n v="-41670585.692599297"/>
    <m/>
    <m/>
    <m/>
    <m/>
    <m/>
    <m/>
    <m/>
    <m/>
    <m/>
    <m/>
    <m/>
    <m/>
    <m/>
    <m/>
    <m/>
    <m/>
    <s v=""/>
    <s v=""/>
    <m/>
    <m/>
    <m/>
    <m/>
    <m/>
    <m/>
    <m/>
    <m/>
    <n v="0"/>
    <n v="0"/>
    <m/>
    <m/>
    <m/>
    <m/>
    <m/>
    <m/>
    <m/>
    <m/>
    <m/>
    <m/>
  </r>
  <r>
    <x v="0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91452302577146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2"/>
    <m/>
    <m/>
    <s v="Общо за БМП (КП, КПр, АПр):"/>
    <m/>
    <m/>
    <m/>
    <m/>
    <m/>
    <m/>
    <m/>
    <m/>
    <m/>
    <m/>
    <m/>
    <m/>
    <n v="3536575"/>
    <n v="1876327771.3999999"/>
    <n v="3631926"/>
    <n v="2006436692.8000002"/>
    <n v="3286430.5"/>
    <n v="1982340228.5200005"/>
    <n v="3699088"/>
    <n v="2448004029.8999991"/>
    <n v="3699088"/>
    <m/>
    <n v="2448004029.8999991"/>
    <n v="3256120"/>
    <n v="2199194747.6099997"/>
    <n v="3503213.35"/>
    <m/>
    <n v="2620235645.8554997"/>
    <n v="3362522"/>
    <m/>
    <n v="2633135932.0799994"/>
    <n v="3405982.01"/>
    <m/>
    <n v="2674070185.6925993"/>
    <m/>
    <n v="-293105.99000000022"/>
    <n v="-7.9237366075097487E-2"/>
    <n v="149862.00999999978"/>
    <m/>
    <n v="4.6024719604928495E-2"/>
    <m/>
    <m/>
    <m/>
    <m/>
    <m/>
    <m/>
    <n v="4.6024719604928599E-2"/>
    <n v="7.5885824232522214E-2"/>
    <m/>
    <m/>
    <m/>
    <m/>
    <m/>
    <m/>
    <m/>
    <m/>
    <m/>
    <m/>
    <m/>
    <n v="3536575"/>
    <n v="3631926"/>
    <n v="3286430.5"/>
    <n v="3256120"/>
    <n v="3503213.35"/>
    <n v="2.6961396266161453E-2"/>
    <n v="-9.5127351162991758E-2"/>
    <n v="-9.2229243855910248E-3"/>
    <n v="7.5885824232522214E-2"/>
    <m/>
    <m/>
    <m/>
    <m/>
  </r>
  <r>
    <x v="0"/>
    <x v="3"/>
    <m/>
    <m/>
    <s v="Клинични пътеки"/>
    <m/>
    <m/>
    <m/>
    <m/>
    <m/>
    <m/>
    <m/>
    <m/>
    <m/>
    <m/>
    <m/>
    <m/>
    <n v="2093993"/>
    <n v="1610837587.3999999"/>
    <n v="2140983"/>
    <n v="1731659091.8000002"/>
    <n v="1819856"/>
    <n v="1681431806.5200005"/>
    <n v="2172342"/>
    <n v="2131534367.8999991"/>
    <n v="2172342"/>
    <m/>
    <n v="2131534367.8999991"/>
    <n v="1777501"/>
    <n v="1867006448.6099999"/>
    <n v="1914476.35"/>
    <n v="1146.5697979792226"/>
    <n v="2195080761.8554997"/>
    <n v="1805387"/>
    <n v="1230.2428842569484"/>
    <n v="2221064510.0799994"/>
    <n v="1838164.01"/>
    <n v="1222.8319902164765"/>
    <n v="2247765754.6925993"/>
    <m/>
    <n v="-334177.99"/>
    <n v="-0.15383304746674326"/>
    <n v="60663.010000000009"/>
    <m/>
    <n v="3.4128256467928858E-2"/>
    <m/>
    <m/>
    <m/>
    <m/>
    <m/>
    <m/>
    <n v="3.412825646792883E-2"/>
    <n v="7.7060631752105868E-2"/>
    <m/>
    <m/>
    <m/>
    <m/>
    <m/>
    <m/>
    <m/>
    <m/>
    <m/>
    <m/>
    <m/>
    <n v="2093993"/>
    <n v="2140983"/>
    <n v="1819856"/>
    <n v="1777501"/>
    <n v="1914476.35"/>
    <n v="2.244038065074716E-2"/>
    <n v="-0.14999044831276098"/>
    <n v="-2.3273819467034773E-2"/>
    <n v="7.7060631752105868E-2"/>
    <m/>
    <m/>
    <m/>
    <m/>
  </r>
  <r>
    <x v="1"/>
    <x v="4"/>
    <s v="P001"/>
    <s v="001"/>
    <s v="Стационарни грижи при бременност с повишен риск"/>
    <m/>
    <s v="Да"/>
    <m/>
    <m/>
    <n v="390"/>
    <n v="400"/>
    <n v="400"/>
    <n v="400"/>
    <n v="400"/>
    <n v="484"/>
    <n v="484"/>
    <n v="554.4"/>
    <n v="32693"/>
    <n v="12962058"/>
    <n v="32126"/>
    <n v="12844190"/>
    <n v="29113"/>
    <n v="14539166.16"/>
    <n v="32126"/>
    <n v="17810654.399999999"/>
    <n v="32126"/>
    <n v="554.4"/>
    <n v="17810654.399999999"/>
    <n v="26746"/>
    <n v="14829117.280000001"/>
    <n v="27308"/>
    <n v="736.77"/>
    <n v="20119715.16"/>
    <n v="27308"/>
    <n v="736.77"/>
    <n v="20119715.16"/>
    <n v="27308"/>
    <n v="736.77"/>
    <n v="20119715.16"/>
    <n v="0"/>
    <n v="-4818"/>
    <n v="-0.14997198530785033"/>
    <n v="562"/>
    <n v="0"/>
    <n v="2.1012487848650264E-2"/>
    <n v="182.37"/>
    <n v="0.32895021645021649"/>
    <s v="ОК"/>
    <n v="0.32895021645021649"/>
    <n v="0.32895021645021649"/>
    <n v="0"/>
    <n v="2.1012487848650174E-2"/>
    <n v="2.1012487848650174E-2"/>
    <n v="0"/>
    <b v="0"/>
    <n v="396.47808399351544"/>
    <n v="399.80669862416732"/>
    <n v="499.40460138082642"/>
    <n v="554.4"/>
    <n v="736.77"/>
    <n v="8.3954568109401162E-3"/>
    <n v="0.24911514264118106"/>
    <n v="0.11012193012862581"/>
    <n v="0.32895021645021649"/>
    <n v="32693"/>
    <n v="32126"/>
    <n v="29113"/>
    <n v="26746"/>
    <n v="27308"/>
    <n v="-1.7343162144801694E-2"/>
    <n v="-9.3786963829919689E-2"/>
    <n v="-8.1303884862432563E-2"/>
    <n v="2.1012487848650174E-2"/>
    <n v="17810654.399999999"/>
    <n v="23669473.02"/>
    <n v="23669473.02"/>
    <n v="23669473.02"/>
  </r>
  <r>
    <x v="1"/>
    <x v="4"/>
    <s v="P002"/>
    <s v="002"/>
    <s v="Пренатална инвазивна диагностика на бременността и интензивни грижи при бременност с реализиран риск"/>
    <m/>
    <m/>
    <m/>
    <m/>
    <n v="800"/>
    <n v="800"/>
    <n v="800"/>
    <n v="800"/>
    <n v="800"/>
    <n v="800"/>
    <n v="800"/>
    <n v="902"/>
    <n v="6328"/>
    <n v="5055840"/>
    <n v="6771"/>
    <n v="5400640"/>
    <n v="6172"/>
    <n v="5133298"/>
    <n v="6771"/>
    <n v="6107442"/>
    <n v="6771"/>
    <n v="902"/>
    <n v="6107442"/>
    <n v="6005"/>
    <n v="5398721.2000000002"/>
    <n v="6005"/>
    <n v="1084.3699999999999"/>
    <n v="6511641.8499999996"/>
    <n v="5756"/>
    <n v="1084.3699999999999"/>
    <n v="6241633.7199999997"/>
    <n v="6005"/>
    <n v="1150"/>
    <n v="6905750"/>
    <n v="-65.630000000000109"/>
    <n v="-766"/>
    <n v="-0.11312952296558854"/>
    <n v="0"/>
    <n v="-394108.15000000037"/>
    <n v="0"/>
    <n v="248"/>
    <n v="0.27494456762749447"/>
    <s v="ОК"/>
    <n v="0.27494456762749442"/>
    <n v="0.20218403547671837"/>
    <n v="-7.2760532150776047E-2"/>
    <n v="0"/>
    <n v="0"/>
    <n v="0"/>
    <b v="1"/>
    <n v="798.9633375474084"/>
    <n v="797.61335105597402"/>
    <n v="831.70738820479585"/>
    <n v="902"/>
    <n v="1084.3699999999999"/>
    <n v="-1.6896726395211337E-3"/>
    <n v="4.2745068276106579E-2"/>
    <n v="8.4516036279210782E-2"/>
    <n v="0.20218403547671837"/>
    <n v="6328"/>
    <n v="6771"/>
    <n v="6172"/>
    <n v="6005"/>
    <n v="6005"/>
    <n v="7.0006321112515701E-2"/>
    <n v="-8.846551469502284E-2"/>
    <n v="-2.7057679844458837E-2"/>
    <n v="0"/>
    <n v="6107442"/>
    <n v="7342269.2699999996"/>
    <n v="7342269.2699999996"/>
    <n v="7786650"/>
  </r>
  <r>
    <x v="1"/>
    <x v="4"/>
    <s v="P003"/>
    <s v="003"/>
    <s v="Оперативни процедури за задържане на бременност"/>
    <m/>
    <m/>
    <m/>
    <m/>
    <n v="128"/>
    <n v="150"/>
    <n v="150"/>
    <n v="150"/>
    <n v="150"/>
    <n v="210"/>
    <n v="210"/>
    <n v="253"/>
    <n v="395"/>
    <n v="56100.4"/>
    <n v="413"/>
    <n v="61800"/>
    <n v="368"/>
    <n v="80394.399999999994"/>
    <n v="413"/>
    <n v="104489"/>
    <n v="413"/>
    <n v="253"/>
    <n v="104489"/>
    <n v="408"/>
    <n v="103122.8"/>
    <n v="420"/>
    <n v="290"/>
    <n v="121800"/>
    <n v="352"/>
    <n v="290"/>
    <n v="102080"/>
    <n v="420"/>
    <n v="350"/>
    <n v="147000"/>
    <n v="-60"/>
    <n v="7"/>
    <n v="1.6949152542372881E-2"/>
    <n v="12"/>
    <n v="-25200"/>
    <n v="2.9411764705882353E-2"/>
    <n v="97"/>
    <n v="0.38339920948616601"/>
    <s v="ОК"/>
    <n v="0.38339920948616601"/>
    <n v="0.14624505928853759"/>
    <n v="-0.23715415019762842"/>
    <n v="2.9411764705882248E-2"/>
    <n v="2.9411764705882248E-2"/>
    <n v="0"/>
    <b v="0"/>
    <n v="142.02632911392405"/>
    <n v="149.63680387409201"/>
    <n v="218.46304347826086"/>
    <n v="253"/>
    <n v="290"/>
    <n v="5.3584957153003376E-2"/>
    <n v="0.45995529055860418"/>
    <n v="0.15809061327654672"/>
    <n v="0.14624505928853759"/>
    <n v="395"/>
    <n v="413"/>
    <n v="368"/>
    <n v="408"/>
    <n v="420"/>
    <n v="4.5569620253164578E-2"/>
    <n v="-0.10895883777239712"/>
    <n v="0.10869565217391308"/>
    <n v="2.9411764705882248E-2"/>
    <n v="104489"/>
    <n v="119770"/>
    <n v="119770"/>
    <n v="144550"/>
  </r>
  <r>
    <x v="1"/>
    <x v="4"/>
    <s v="P004"/>
    <s v="004"/>
    <s v="Преждевременно прекъсване на бременността"/>
    <m/>
    <m/>
    <m/>
    <m/>
    <n v="0"/>
    <n v="0"/>
    <m/>
    <m/>
    <m/>
    <m/>
    <m/>
    <s v=""/>
    <n v="0"/>
    <n v="0"/>
    <m/>
    <m/>
    <m/>
    <m/>
    <m/>
    <m/>
    <m/>
    <s v=""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s v=""/>
    <s v=""/>
    <s v=""/>
    <s v=""/>
    <n v="0"/>
    <s v=""/>
    <s v=""/>
    <s v=""/>
    <s v=""/>
    <n v="0"/>
    <n v="0"/>
    <n v="0"/>
    <n v="0"/>
    <n v="0"/>
    <s v=""/>
    <s v=""/>
    <s v=""/>
    <s v=""/>
    <s v=""/>
    <n v="0"/>
    <n v="0"/>
    <n v="0"/>
  </r>
  <r>
    <x v="1"/>
    <x v="4"/>
    <s v="P004.1"/>
    <s v="004.1"/>
    <s v="Преждевременно прекъсване на бременността до 13 гест. с. включително"/>
    <m/>
    <m/>
    <m/>
    <m/>
    <n v="146"/>
    <n v="170"/>
    <n v="170"/>
    <n v="170"/>
    <n v="170"/>
    <n v="236"/>
    <n v="236"/>
    <n v="281.60000000000002"/>
    <n v="6840"/>
    <n v="1088990.8"/>
    <n v="6401"/>
    <n v="1079466"/>
    <n v="5762"/>
    <n v="1399193.6000000001"/>
    <n v="6401"/>
    <n v="1802521.6000000001"/>
    <n v="6401"/>
    <n v="281.60000000000002"/>
    <n v="1802521.6000000001"/>
    <n v="5580"/>
    <n v="1554769.9200000002"/>
    <n v="5300"/>
    <n v="355.45"/>
    <n v="1883885"/>
    <n v="5441"/>
    <n v="355.45"/>
    <n v="1934003.45"/>
    <n v="5300"/>
    <n v="355.45"/>
    <n v="1883885"/>
    <n v="0"/>
    <n v="-1101"/>
    <n v="-0.17200437431651305"/>
    <n v="-280"/>
    <n v="0"/>
    <n v="-5.0179211469534052E-2"/>
    <n v="73.849999999999966"/>
    <n v="0.2622514204545453"/>
    <s v="ОК"/>
    <n v="0.26225142045454541"/>
    <n v="0.26225142045454541"/>
    <n v="0"/>
    <n v="-5.017921146953408E-2"/>
    <n v="-5.017921146953408E-2"/>
    <n v="0"/>
    <b v="0"/>
    <n v="159.20918128654972"/>
    <n v="168.64021246680207"/>
    <n v="242.83123915307186"/>
    <n v="281.60000000000002"/>
    <n v="355.45"/>
    <n v="5.923672933961055E-2"/>
    <n v="0.4399367481873564"/>
    <n v="0.15965310304449654"/>
    <n v="0.26225142045454541"/>
    <n v="6840"/>
    <n v="6401"/>
    <n v="5762"/>
    <n v="5580"/>
    <n v="5300"/>
    <n v="-6.4181286549707561E-2"/>
    <n v="-9.982815185127325E-2"/>
    <n v="-3.1586254772648426E-2"/>
    <n v="-5.017921146953408E-2"/>
    <n v="1802521.6000000001"/>
    <n v="2275235.4499999997"/>
    <n v="2275235.4499999997"/>
    <n v="2275235.4499999997"/>
  </r>
  <r>
    <x v="1"/>
    <x v="4"/>
    <s v="P004.2"/>
    <s v="004.2"/>
    <s v="Преждевременно прекъсване на бременността над 13 гест. с."/>
    <m/>
    <m/>
    <m/>
    <m/>
    <n v="230"/>
    <n v="280"/>
    <n v="280"/>
    <n v="280"/>
    <n v="280"/>
    <n v="340"/>
    <n v="340"/>
    <n v="396"/>
    <n v="1078"/>
    <n v="279722"/>
    <n v="1049"/>
    <n v="293048"/>
    <n v="994"/>
    <n v="349280.8"/>
    <n v="1049"/>
    <n v="415404"/>
    <n v="1049"/>
    <n v="396"/>
    <n v="415404"/>
    <n v="989"/>
    <n v="390931.1999999999"/>
    <n v="989"/>
    <n v="538.30999999999995"/>
    <n v="532388.59"/>
    <n v="892"/>
    <n v="538.30999999999995"/>
    <n v="480172.51999999996"/>
    <n v="538.30999999999995"/>
    <n v="538.30999999999995"/>
    <n v="289777.65609999996"/>
    <n v="0"/>
    <n v="-510.69000000000005"/>
    <n v="-0.48683508102955203"/>
    <n v="-450.69000000000005"/>
    <n v="242610.9339"/>
    <n v="-0.45570273003033374"/>
    <n v="142.30999999999995"/>
    <n v="0.35936868686868673"/>
    <s v="ОК"/>
    <n v="0.35936868686868673"/>
    <n v="0.35936868686868673"/>
    <n v="0"/>
    <n v="-0.45570273003033368"/>
    <n v="0"/>
    <n v="0.45570273003033368"/>
    <b v="1"/>
    <n v="259.48237476808907"/>
    <n v="279.35938989513824"/>
    <n v="351.3891348088531"/>
    <n v="396"/>
    <n v="538.30999999999995"/>
    <n v="7.6602563641612109E-2"/>
    <n v="0.25783899707381353"/>
    <n v="0.12695573303771646"/>
    <n v="0.35936868686868673"/>
    <n v="1078"/>
    <n v="1049"/>
    <n v="994"/>
    <n v="989"/>
    <n v="989"/>
    <n v="-2.6901669758812585E-2"/>
    <n v="-5.2430886558627265E-2"/>
    <n v="-5.0301810865190921E-3"/>
    <n v="0"/>
    <n v="415404"/>
    <n v="564687.18999999994"/>
    <n v="564687.18999999994"/>
    <n v="564687.18999999994"/>
  </r>
  <r>
    <x v="1"/>
    <x v="4"/>
    <s v="P005"/>
    <s v="005"/>
    <s v="Раждане"/>
    <m/>
    <m/>
    <m/>
    <m/>
    <n v="580"/>
    <n v="700"/>
    <n v="750"/>
    <n v="850"/>
    <n v="850"/>
    <n v="940"/>
    <n v="940"/>
    <s v=""/>
    <n v="48723"/>
    <n v="32155340"/>
    <m/>
    <m/>
    <m/>
    <m/>
    <m/>
    <m/>
    <m/>
    <s v=""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n v="659.96223549453032"/>
    <s v=""/>
    <s v=""/>
    <s v=""/>
    <n v="0"/>
    <s v=""/>
    <s v=""/>
    <s v=""/>
    <s v=""/>
    <n v="48723"/>
    <n v="0"/>
    <n v="0"/>
    <n v="0"/>
    <n v="0"/>
    <n v="-1"/>
    <s v=""/>
    <s v=""/>
    <s v=""/>
    <s v=""/>
    <n v="0"/>
    <n v="0"/>
    <n v="0"/>
  </r>
  <r>
    <x v="1"/>
    <x v="4"/>
    <s v="P005.1"/>
    <s v="005.1"/>
    <s v="Нормално раждане"/>
    <m/>
    <s v="Да"/>
    <m/>
    <m/>
    <n v="0"/>
    <n v="0"/>
    <m/>
    <m/>
    <m/>
    <m/>
    <m/>
    <n v="1100"/>
    <n v="0"/>
    <n v="0"/>
    <n v="22546"/>
    <n v="17962609"/>
    <n v="22440"/>
    <n v="22147340"/>
    <n v="25028"/>
    <n v="27530800"/>
    <n v="25028"/>
    <n v="1100"/>
    <n v="27530800"/>
    <n v="21544"/>
    <n v="23693888"/>
    <n v="23500"/>
    <n v="1450"/>
    <n v="34075000"/>
    <n v="23500"/>
    <n v="1250"/>
    <n v="29375000"/>
    <n v="24000"/>
    <n v="1450"/>
    <n v="34800000"/>
    <n v="0"/>
    <n v="-1028"/>
    <n v="-4.1073997123221989E-2"/>
    <n v="2456"/>
    <n v="-725000"/>
    <n v="0.11399925733382844"/>
    <n v="350"/>
    <n v="0.31818181818181818"/>
    <s v="ОК"/>
    <n v="0.31818181818181812"/>
    <n v="0.31818181818181812"/>
    <n v="0"/>
    <n v="0.11399925733382843"/>
    <n v="9.0790939472707111E-2"/>
    <n v="-2.3208317861121319E-2"/>
    <b v="0"/>
    <s v=""/>
    <n v="796.70934977379579"/>
    <n v="986.95811051693408"/>
    <n v="1100"/>
    <n v="1450"/>
    <s v=""/>
    <n v="0.23879318197678279"/>
    <n v="0.11453565078244154"/>
    <n v="0.31818181818181812"/>
    <n v="0"/>
    <n v="22546"/>
    <n v="22440"/>
    <n v="21544"/>
    <n v="23500"/>
    <s v=""/>
    <n v="-4.7014991572784659E-3"/>
    <n v="-3.9928698752228153E-2"/>
    <n v="9.0790939472707111E-2"/>
    <n v="27530800"/>
    <n v="36290600"/>
    <n v="31285000"/>
    <n v="36290600"/>
  </r>
  <r>
    <x v="1"/>
    <x v="4"/>
    <s v="P005.2"/>
    <s v="005.2"/>
    <s v="Раждане чрез цезарово сечение"/>
    <m/>
    <s v="Да"/>
    <m/>
    <m/>
    <n v="0"/>
    <n v="0"/>
    <m/>
    <m/>
    <m/>
    <m/>
    <m/>
    <n v="960"/>
    <n v="0"/>
    <n v="0"/>
    <n v="25087"/>
    <n v="19986791"/>
    <n v="24714"/>
    <n v="23202430"/>
    <n v="26993"/>
    <n v="25913280"/>
    <n v="26993"/>
    <n v="960"/>
    <n v="25913280"/>
    <n v="24224"/>
    <n v="23247976"/>
    <n v="23500"/>
    <n v="1000"/>
    <n v="23500000"/>
    <n v="23500"/>
    <n v="1000"/>
    <n v="23500000"/>
    <n v="23000"/>
    <n v="1000"/>
    <n v="23000000"/>
    <n v="0"/>
    <n v="-3993"/>
    <n v="-0.14792724039565813"/>
    <n v="-1224"/>
    <n v="500000"/>
    <n v="-5.0528401585204753E-2"/>
    <n v="40"/>
    <n v="4.1666666666666664E-2"/>
    <s v="ОК"/>
    <n v="4.1666666666666741E-2"/>
    <n v="4.1666666666666741E-2"/>
    <n v="0"/>
    <n v="-5.0528401585204774E-2"/>
    <n v="-2.9887714663143994E-2"/>
    <n v="2.064068692206078E-2"/>
    <b v="0"/>
    <s v=""/>
    <n v="796.69912703790806"/>
    <n v="938.83750101157239"/>
    <n v="960"/>
    <n v="1000"/>
    <s v=""/>
    <n v="0.17840909968375196"/>
    <n v="2.2541173489156074E-2"/>
    <n v="4.1666666666666741E-2"/>
    <n v="0"/>
    <n v="25087"/>
    <n v="24714"/>
    <n v="24224"/>
    <n v="23500"/>
    <s v=""/>
    <n v="-1.4868258460557282E-2"/>
    <n v="-1.9826818807153868E-2"/>
    <n v="-2.9887714663143994E-2"/>
    <n v="25913280"/>
    <n v="26993000"/>
    <n v="26993000"/>
    <n v="26993000"/>
  </r>
  <r>
    <x v="1"/>
    <x v="5"/>
    <s v="P006"/>
    <s v="006"/>
    <s v="Грижи за здраво новородено дете"/>
    <s v="Педиатрични пътеки"/>
    <s v="Да"/>
    <m/>
    <m/>
    <n v="160"/>
    <n v="200"/>
    <n v="220"/>
    <n v="264"/>
    <n v="264"/>
    <n v="286"/>
    <n v="286"/>
    <n v="340"/>
    <n v="33205"/>
    <n v="6213368"/>
    <n v="31702"/>
    <n v="7648291.2000000002"/>
    <n v="31583"/>
    <n v="9561019.5999999996"/>
    <n v="31702"/>
    <n v="10778680"/>
    <n v="31702"/>
    <n v="340"/>
    <n v="10778680"/>
    <n v="30270"/>
    <n v="10291528"/>
    <n v="33000"/>
    <n v="480"/>
    <n v="15840000"/>
    <n v="31600"/>
    <n v="400"/>
    <n v="12640000"/>
    <n v="33000"/>
    <n v="600"/>
    <n v="19800000"/>
    <n v="-120"/>
    <n v="1298"/>
    <n v="4.0943789035392086E-2"/>
    <n v="2730"/>
    <n v="-3960000"/>
    <n v="9.0188305252725476E-2"/>
    <n v="260"/>
    <n v="0.76470588235294112"/>
    <s v="ОК"/>
    <n v="0.76470588235294112"/>
    <n v="0.41176470588235303"/>
    <n v="-0.35294117647058809"/>
    <n v="9.0188305252725476E-2"/>
    <n v="9.0188305252725476E-2"/>
    <n v="0"/>
    <b v="0"/>
    <n v="187.12145761180545"/>
    <n v="241.25579458709231"/>
    <n v="302.72677073108952"/>
    <n v="340"/>
    <n v="480"/>
    <n v="0.28930053060826277"/>
    <n v="0.25479585370873425"/>
    <n v="0.12312498554024498"/>
    <n v="0.41176470588235303"/>
    <n v="33205"/>
    <n v="31702"/>
    <n v="31583"/>
    <n v="30270"/>
    <n v="33000"/>
    <n v="-4.5264267429603988E-2"/>
    <n v="-3.753706390764E-3"/>
    <n v="-4.1572998131906402E-2"/>
    <n v="9.0188305252725476E-2"/>
    <n v="10778680"/>
    <n v="15216960"/>
    <n v="12680800"/>
    <n v="19021200"/>
  </r>
  <r>
    <x v="1"/>
    <x v="5"/>
    <s v="P007"/>
    <s v="007"/>
    <s v="Диагностика и лечение на новородени с тегло над 2500 грама, първа степен на тежест"/>
    <s v="Педиатрични пътеки"/>
    <s v="Да"/>
    <m/>
    <m/>
    <n v="800"/>
    <n v="800"/>
    <n v="800"/>
    <n v="960"/>
    <n v="960"/>
    <n v="960"/>
    <n v="960"/>
    <n v="1078"/>
    <n v="14523"/>
    <n v="11618400"/>
    <n v="14525"/>
    <n v="12764512"/>
    <n v="14936"/>
    <n v="14935961.200000001"/>
    <n v="15131"/>
    <n v="16311218"/>
    <n v="15131"/>
    <n v="1078"/>
    <n v="16311218"/>
    <n v="15275"/>
    <n v="16456209"/>
    <n v="15275"/>
    <n v="1108.6099999999999"/>
    <n v="16934017.75"/>
    <n v="12862"/>
    <n v="1108.6099999999999"/>
    <n v="14258941.819999998"/>
    <n v="15275"/>
    <n v="1369.06"/>
    <n v="20912391.5"/>
    <n v="-260.45000000000005"/>
    <n v="144"/>
    <n v="9.5168858634591229E-3"/>
    <n v="0"/>
    <n v="-3978373.75"/>
    <n v="0"/>
    <n v="291.05999999999995"/>
    <n v="0.26999999999999996"/>
    <s v="ОК"/>
    <n v="0.27"/>
    <n v="2.839517625231891E-2"/>
    <n v="-0.24160482374768111"/>
    <n v="0"/>
    <n v="0"/>
    <n v="0"/>
    <b v="1"/>
    <n v="800"/>
    <n v="878.79600688468156"/>
    <n v="999.99740224959839"/>
    <n v="1078"/>
    <n v="1108.6099999999999"/>
    <n v="9.849500860585203E-2"/>
    <n v="0.13791755357944102"/>
    <n v="7.8002800382207527E-2"/>
    <n v="2.839517625231891E-2"/>
    <n v="14523"/>
    <n v="14525"/>
    <n v="14936"/>
    <n v="15275"/>
    <n v="15275"/>
    <n v="1.3771259381667456E-4"/>
    <n v="2.8296041308089492E-2"/>
    <n v="2.2696839850026684E-2"/>
    <n v="0"/>
    <n v="16311218"/>
    <n v="16774377.909999998"/>
    <n v="16774377.909999998"/>
    <n v="20715246.859999999"/>
  </r>
  <r>
    <x v="1"/>
    <x v="5"/>
    <s v="P008"/>
    <s v="008"/>
    <s v="Диагностика и лечение на новородени с тегло над 2500 грама, втора степен на тежест"/>
    <s v="Педиатрични пътеки"/>
    <m/>
    <m/>
    <m/>
    <n v="1200"/>
    <n v="1200"/>
    <n v="1200"/>
    <n v="1440"/>
    <n v="1440"/>
    <n v="1440"/>
    <n v="1440"/>
    <n v="1606"/>
    <n v="5113"/>
    <n v="6135600"/>
    <n v="5017"/>
    <n v="6598992"/>
    <n v="4462"/>
    <n v="6677928"/>
    <n v="5017"/>
    <n v="8057302"/>
    <n v="5017"/>
    <n v="1606"/>
    <n v="8057302"/>
    <n v="4119"/>
    <n v="6613186.7999999998"/>
    <n v="4265"/>
    <n v="1688.36"/>
    <n v="7200855.3999999994"/>
    <n v="4265"/>
    <n v="1688.36"/>
    <n v="7200855.3999999994"/>
    <n v="4265"/>
    <n v="2039.6200000000001"/>
    <n v="8698979.3000000007"/>
    <n v="-351.26000000000022"/>
    <n v="-752"/>
    <n v="-0.14989037273270878"/>
    <n v="146"/>
    <n v="-1498123.9000000013"/>
    <n v="3.5445496479728091E-2"/>
    <n v="433.62000000000012"/>
    <n v="0.27000000000000007"/>
    <s v="ОК"/>
    <n v="0.27"/>
    <n v="5.1282689912826918E-2"/>
    <n v="-0.2187173100871731"/>
    <n v="3.5445496479728167E-2"/>
    <n v="3.5445496479728167E-2"/>
    <n v="0"/>
    <b v="0"/>
    <n v="1200"/>
    <n v="1315.3262906119194"/>
    <n v="1496.622142536979"/>
    <n v="1606"/>
    <n v="1688.36"/>
    <n v="9.6105242176599548E-2"/>
    <n v="0.13783336744581964"/>
    <n v="7.3083147946488625E-2"/>
    <n v="5.1282689912826918E-2"/>
    <n v="5113"/>
    <n v="5017"/>
    <n v="4462"/>
    <n v="4119"/>
    <n v="4265"/>
    <n v="-1.8775669861138322E-2"/>
    <n v="-0.11062387881203906"/>
    <n v="-7.6871358135365275E-2"/>
    <n v="3.5445496479728167E-2"/>
    <n v="8057302"/>
    <n v="8470502.1199999992"/>
    <n v="8470502.1199999992"/>
    <n v="10232773.540000001"/>
  </r>
  <r>
    <x v="1"/>
    <x v="5"/>
    <s v="P009"/>
    <s v="009"/>
    <s v="Диагностика и лечение на новородени с тегло от 1500 до 2499 грама, първа степен на тежест"/>
    <s v="Педиатрични пътеки"/>
    <m/>
    <m/>
    <m/>
    <n v="900"/>
    <n v="900"/>
    <n v="900"/>
    <n v="1080"/>
    <n v="1080"/>
    <n v="1178"/>
    <n v="1178"/>
    <n v="1317.8"/>
    <n v="3220"/>
    <n v="2898000"/>
    <n v="3160"/>
    <n v="3125844"/>
    <n v="3086"/>
    <n v="3745659"/>
    <n v="3160"/>
    <n v="4164248"/>
    <n v="3160"/>
    <n v="1317.8"/>
    <n v="4164248"/>
    <n v="2904"/>
    <n v="3826627.6399999997"/>
    <n v="2904"/>
    <n v="1650"/>
    <n v="4791600"/>
    <n v="2686"/>
    <n v="1650"/>
    <n v="4431900"/>
    <n v="2904"/>
    <n v="1673.606"/>
    <n v="4860151.824"/>
    <n v="-23.605999999999995"/>
    <n v="-256"/>
    <n v="-8.1012658227848103E-2"/>
    <n v="0"/>
    <n v="-68551.824000000022"/>
    <n v="0"/>
    <n v="355.80600000000004"/>
    <n v="0.27"/>
    <s v="ОК"/>
    <n v="0.27"/>
    <n v="0.25208681135225386"/>
    <n v="-1.7913188647746159E-2"/>
    <n v="0"/>
    <n v="0"/>
    <n v="0"/>
    <b v="1"/>
    <n v="900"/>
    <n v="989.19113924050635"/>
    <n v="1213.7585871678548"/>
    <n v="1317.8"/>
    <n v="1650"/>
    <n v="9.9101265822784779E-2"/>
    <n v="0.22702128943428423"/>
    <n v="8.5718374256706253E-2"/>
    <n v="0.25208681135225386"/>
    <n v="3220"/>
    <n v="3160"/>
    <n v="3086"/>
    <n v="2904"/>
    <n v="2904"/>
    <n v="-1.8633540372670843E-2"/>
    <n v="-2.3417721518987356E-2"/>
    <n v="-5.8976020738820467E-2"/>
    <n v="0"/>
    <n v="4164248"/>
    <n v="5214000"/>
    <n v="5214000"/>
    <n v="5288594.96"/>
  </r>
  <r>
    <x v="1"/>
    <x v="5"/>
    <s v="P010"/>
    <s v="010"/>
    <s v="Диагностика и лечение на новородени с тегло от 1500 до 2499 грама, втора степен на тежест"/>
    <s v="Педиатрични пътеки"/>
    <m/>
    <m/>
    <m/>
    <n v="1300"/>
    <n v="1300"/>
    <n v="1300"/>
    <n v="1560"/>
    <n v="1560"/>
    <n v="1560"/>
    <n v="1560"/>
    <n v="1738"/>
    <n v="3291"/>
    <n v="4278300"/>
    <n v="3181"/>
    <n v="4538508"/>
    <n v="2924"/>
    <n v="4726528"/>
    <n v="3181"/>
    <n v="5528578"/>
    <n v="3181"/>
    <n v="1738"/>
    <n v="5528578"/>
    <n v="2822"/>
    <n v="4904814"/>
    <n v="2822"/>
    <n v="2050.89"/>
    <n v="5787611.5800000001"/>
    <n v="2704"/>
    <n v="2050.89"/>
    <n v="5545606.5599999996"/>
    <n v="2822"/>
    <n v="2207.2600000000002"/>
    <n v="6228887.7200000007"/>
    <n v="-156.37000000000035"/>
    <n v="-359"/>
    <n v="-0.11285759195221629"/>
    <n v="0"/>
    <n v="-441276.1400000006"/>
    <n v="0"/>
    <n v="469.26000000000022"/>
    <n v="0.27000000000000013"/>
    <s v="ОК"/>
    <n v="0.27"/>
    <n v="0.18002876869965467"/>
    <n v="-8.9971231300345345E-2"/>
    <n v="0"/>
    <n v="0"/>
    <n v="0"/>
    <b v="1"/>
    <n v="1300"/>
    <n v="1426.7551084564602"/>
    <n v="1616.4596443228454"/>
    <n v="1738"/>
    <n v="2050.89"/>
    <n v="9.7503929581892468E-2"/>
    <n v="0.13296222648301415"/>
    <n v="7.5189229810973313E-2"/>
    <n v="0.18002876869965467"/>
    <n v="3291"/>
    <n v="3181"/>
    <n v="2924"/>
    <n v="2822"/>
    <n v="2822"/>
    <n v="-3.3424491036159187E-2"/>
    <n v="-8.0792203709525334E-2"/>
    <n v="-3.4883720930232509E-2"/>
    <n v="0"/>
    <n v="5528578"/>
    <n v="6523881.0899999999"/>
    <n v="6523881.0899999999"/>
    <n v="7021294.0600000005"/>
  </r>
  <r>
    <x v="1"/>
    <x v="5"/>
    <s v="P011"/>
    <s v="011"/>
    <s v="Диагностика и лечение на новородени с тегло под 1499 грама"/>
    <s v="Педиатрични пътеки"/>
    <m/>
    <m/>
    <m/>
    <n v="3600"/>
    <n v="3600"/>
    <n v="3600"/>
    <n v="4320"/>
    <n v="4320"/>
    <n v="4320"/>
    <n v="4320"/>
    <n v="4774"/>
    <n v="844"/>
    <n v="3038400"/>
    <n v="800"/>
    <n v="3151440"/>
    <n v="717"/>
    <n v="3201860"/>
    <n v="800"/>
    <n v="3819200"/>
    <n v="800"/>
    <n v="4774"/>
    <n v="3819200"/>
    <n v="719"/>
    <n v="3432506"/>
    <n v="719"/>
    <n v="5086.8900000000003"/>
    <n v="3657473.91"/>
    <n v="680"/>
    <n v="5086.8900000000003"/>
    <n v="3459085.2"/>
    <n v="719"/>
    <n v="6062.9800000000005"/>
    <n v="4359282.62"/>
    <n v="-976.09000000000015"/>
    <n v="-81"/>
    <n v="-0.10125000000000001"/>
    <n v="0"/>
    <n v="-701808.71"/>
    <n v="0"/>
    <n v="1288.9800000000005"/>
    <n v="0.27000000000000007"/>
    <s v="ОК"/>
    <n v="0.27"/>
    <n v="6.5540427314620953E-2"/>
    <n v="-0.20445957268537907"/>
    <n v="0"/>
    <n v="0"/>
    <n v="0"/>
    <b v="1"/>
    <n v="3600"/>
    <n v="3939.3"/>
    <n v="4465.6345885634591"/>
    <n v="4774"/>
    <n v="5086.8900000000003"/>
    <n v="9.4249999999999945E-2"/>
    <n v="0.1336111970561924"/>
    <n v="6.9052987950753542E-2"/>
    <n v="6.5540427314620953E-2"/>
    <n v="844"/>
    <n v="800"/>
    <n v="717"/>
    <n v="719"/>
    <n v="719"/>
    <n v="-5.2132701421800931E-2"/>
    <n v="-0.10375000000000001"/>
    <n v="2.7894002789399241E-3"/>
    <n v="0"/>
    <n v="3819200"/>
    <n v="4069512.0000000005"/>
    <n v="4069512.0000000005"/>
    <n v="4850384"/>
  </r>
  <r>
    <x v="1"/>
    <x v="5"/>
    <s v="P012"/>
    <s v="012"/>
    <s v="Диагностика и лечение на дете с вродени аномалии"/>
    <s v="Педиатрични пътеки"/>
    <m/>
    <m/>
    <m/>
    <n v="1200"/>
    <n v="1200"/>
    <n v="1200"/>
    <n v="1560"/>
    <n v="1560"/>
    <n v="1560"/>
    <n v="1560"/>
    <n v="1738"/>
    <n v="2508"/>
    <n v="3000960"/>
    <n v="2826"/>
    <n v="3913368"/>
    <n v="2722"/>
    <n v="4376950"/>
    <n v="2863"/>
    <n v="4975894"/>
    <n v="2863"/>
    <n v="1738"/>
    <n v="4975894"/>
    <n v="2788"/>
    <n v="4798270.4000000004"/>
    <n v="2788"/>
    <n v="2050.89"/>
    <n v="5717881.3199999994"/>
    <n v="2434"/>
    <n v="2050.89"/>
    <n v="4991866.26"/>
    <n v="2788"/>
    <n v="2207.2600000000002"/>
    <n v="6153840.8800000008"/>
    <n v="-156.37000000000035"/>
    <n v="-75"/>
    <n v="-2.6196297589940621E-2"/>
    <n v="0"/>
    <n v="-435959.56000000145"/>
    <n v="0"/>
    <n v="469.26000000000022"/>
    <n v="0.27000000000000013"/>
    <s v="ОК"/>
    <n v="0.27"/>
    <n v="0.18002876869965467"/>
    <n v="-8.9971231300345345E-2"/>
    <n v="0"/>
    <n v="0"/>
    <n v="0"/>
    <b v="1"/>
    <n v="1196.5550239234449"/>
    <n v="1384.7728237791932"/>
    <n v="1607.9904481998531"/>
    <n v="1738"/>
    <n v="2050.89"/>
    <n v="0.15729974476108199"/>
    <n v="0.16119439996769658"/>
    <n v="8.085219159460344E-2"/>
    <n v="0.18002876869965467"/>
    <n v="2508"/>
    <n v="2826"/>
    <n v="2722"/>
    <n v="2788"/>
    <n v="2788"/>
    <n v="0.12679425837320579"/>
    <n v="-3.6801132342533571E-2"/>
    <n v="2.4246877296105751E-2"/>
    <n v="0"/>
    <n v="4975894"/>
    <n v="5871698.0699999994"/>
    <n v="5871698.0699999994"/>
    <n v="6319385.3800000008"/>
  </r>
  <r>
    <x v="1"/>
    <x v="5"/>
    <s v="P013"/>
    <s v="013"/>
    <s v="Диагностика и интензивно лечение на новородени с дихателна недостатъчност, първа степен на тежест"/>
    <s v="Педиатрични пътеки"/>
    <m/>
    <m/>
    <m/>
    <n v="2000"/>
    <n v="2000"/>
    <n v="2000"/>
    <n v="2400"/>
    <n v="2400"/>
    <n v="2400"/>
    <n v="2400"/>
    <n v="2662"/>
    <n v="1055"/>
    <n v="2110000"/>
    <n v="1425"/>
    <n v="3133600"/>
    <n v="1468"/>
    <n v="3657335.6"/>
    <n v="1494"/>
    <n v="3977028"/>
    <n v="1494"/>
    <n v="2662"/>
    <n v="3977028"/>
    <n v="1567"/>
    <n v="4170023"/>
    <n v="1567"/>
    <n v="2974.89"/>
    <n v="4661652.63"/>
    <n v="1270"/>
    <n v="2974.89"/>
    <n v="3778110.3"/>
    <n v="1567"/>
    <n v="3380.7400000000002"/>
    <n v="5297619.58"/>
    <n v="-405.85000000000036"/>
    <n v="73"/>
    <n v="4.8862115127175365E-2"/>
    <n v="0"/>
    <n v="-635966.95000000019"/>
    <n v="0"/>
    <n v="718.74000000000024"/>
    <n v="0.27000000000000007"/>
    <s v="ОК"/>
    <n v="0.27"/>
    <n v="0.11753944402704719"/>
    <n v="-0.15246055597295283"/>
    <n v="0"/>
    <n v="0"/>
    <n v="0"/>
    <b v="1"/>
    <n v="2000"/>
    <n v="2199.0175438596493"/>
    <n v="2491.3730245231609"/>
    <n v="2662"/>
    <n v="2974.89"/>
    <n v="9.9508771929824658E-2"/>
    <n v="0.13294822566552966"/>
    <n v="6.8487124889496043E-2"/>
    <n v="0.11753944402704719"/>
    <n v="1055"/>
    <n v="1425"/>
    <n v="1468"/>
    <n v="1567"/>
    <n v="1567"/>
    <n v="0.35071090047393372"/>
    <n v="3.0175438596491189E-2"/>
    <n v="6.7438692098092723E-2"/>
    <n v="0"/>
    <n v="3977028"/>
    <n v="4444485.66"/>
    <n v="4444485.66"/>
    <n v="5050825.5600000005"/>
  </r>
  <r>
    <x v="1"/>
    <x v="5"/>
    <s v="P014"/>
    <s v="014"/>
    <s v="Диагностика и интензивно лечение на новородени с дихателна недостатъчност, втора степен на тежест"/>
    <s v="Педиатрични пътеки"/>
    <m/>
    <m/>
    <m/>
    <n v="3200"/>
    <n v="3200"/>
    <n v="3200"/>
    <n v="4160"/>
    <n v="4160"/>
    <n v="4160"/>
    <n v="4160"/>
    <n v="4598"/>
    <n v="711"/>
    <n v="2275200"/>
    <n v="790"/>
    <n v="2891840"/>
    <n v="769"/>
    <n v="3309854"/>
    <n v="792"/>
    <n v="3641616"/>
    <n v="792"/>
    <n v="4598"/>
    <n v="3641616"/>
    <n v="857"/>
    <n v="3940486"/>
    <n v="857"/>
    <n v="4910.8900000000003"/>
    <n v="4208632.7300000004"/>
    <n v="674"/>
    <n v="4910.8900000000003"/>
    <n v="3309939.8600000003"/>
    <n v="857"/>
    <n v="5839.46"/>
    <n v="5004417.22"/>
    <n v="-928.56999999999971"/>
    <n v="65"/>
    <n v="8.2070707070707072E-2"/>
    <n v="0"/>
    <n v="-795784.48999999929"/>
    <n v="0"/>
    <n v="1241.46"/>
    <n v="0.27"/>
    <s v="ОК"/>
    <n v="0.27"/>
    <n v="6.8049151805132713E-2"/>
    <n v="-0.20195084819486731"/>
    <n v="0"/>
    <n v="0"/>
    <n v="0"/>
    <b v="1"/>
    <n v="3200"/>
    <n v="3660.5569620253164"/>
    <n v="4304.1014304291284"/>
    <n v="4598"/>
    <n v="4910.8900000000003"/>
    <n v="0.14392405063291136"/>
    <n v="0.17580506875864899"/>
    <n v="6.8283374432829946E-2"/>
    <n v="6.8049151805132713E-2"/>
    <n v="711"/>
    <n v="790"/>
    <n v="769"/>
    <n v="857"/>
    <n v="857"/>
    <n v="0.11111111111111116"/>
    <n v="-2.6582278481012689E-2"/>
    <n v="0.11443433029908978"/>
    <n v="0"/>
    <n v="3641616"/>
    <n v="3889424.8800000004"/>
    <n v="3889424.8800000004"/>
    <n v="4624852.32"/>
  </r>
  <r>
    <x v="1"/>
    <x v="5"/>
    <s v="P015"/>
    <s v="015"/>
    <s v="Диагностика и интензивно лечение на новородени с приложение на сърфактант"/>
    <s v="Педиатрични пътеки"/>
    <m/>
    <m/>
    <m/>
    <n v="0"/>
    <n v="0"/>
    <m/>
    <m/>
    <m/>
    <m/>
    <m/>
    <m/>
    <n v="0"/>
    <n v="0"/>
    <m/>
    <m/>
    <m/>
    <m/>
    <m/>
    <m/>
    <m/>
    <m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s v=""/>
    <s v=""/>
    <s v=""/>
    <n v="0"/>
    <n v="0"/>
    <s v=""/>
    <s v=""/>
    <s v=""/>
    <s v=""/>
    <n v="0"/>
    <n v="0"/>
    <n v="0"/>
    <n v="0"/>
    <n v="0"/>
    <s v=""/>
    <s v=""/>
    <s v=""/>
    <s v=""/>
    <n v="0"/>
    <n v="0"/>
    <n v="0"/>
    <n v="0"/>
  </r>
  <r>
    <x v="1"/>
    <x v="5"/>
    <s v="P015.1"/>
    <s v="015.1"/>
    <s v="Диагностика и интензивно лечение на новородени с еднократно приложение на сърфактант"/>
    <s v="Педиатрични пътеки"/>
    <m/>
    <m/>
    <m/>
    <n v="3300"/>
    <n v="3300"/>
    <n v="3300"/>
    <n v="4290"/>
    <n v="4290"/>
    <n v="4290"/>
    <n v="4290"/>
    <n v="4741"/>
    <n v="242"/>
    <n v="798600"/>
    <n v="255"/>
    <n v="962280"/>
    <n v="242"/>
    <n v="1072907"/>
    <n v="255"/>
    <n v="1208955"/>
    <n v="255"/>
    <n v="4741"/>
    <n v="1208955"/>
    <n v="271"/>
    <n v="1284811"/>
    <n v="271"/>
    <n v="5053.8900000000003"/>
    <n v="1369604.1900000002"/>
    <n v="217"/>
    <n v="5053.8900000000003"/>
    <n v="1096694.1300000001"/>
    <n v="271"/>
    <n v="6021.07"/>
    <n v="1631709.97"/>
    <n v="-967.17999999999938"/>
    <n v="16"/>
    <n v="6.2745098039215685E-2"/>
    <n v="0"/>
    <n v="-262105.7799999998"/>
    <n v="0"/>
    <n v="1280.0699999999997"/>
    <n v="0.26999999999999996"/>
    <s v="ОК"/>
    <n v="0.27"/>
    <n v="6.5996625184560287E-2"/>
    <n v="-0.20400337481543973"/>
    <n v="0"/>
    <n v="0"/>
    <n v="0"/>
    <b v="1"/>
    <n v="3300"/>
    <n v="3773.6470588235293"/>
    <n v="4433.5"/>
    <n v="4741"/>
    <n v="5053.8900000000003"/>
    <n v="0.14352941176470591"/>
    <n v="0.1748581493951864"/>
    <n v="6.935829480094724E-2"/>
    <n v="6.5996625184560287E-2"/>
    <n v="242"/>
    <n v="255"/>
    <n v="242"/>
    <n v="271"/>
    <n v="271"/>
    <n v="5.3719008264462742E-2"/>
    <n v="-5.0980392156862786E-2"/>
    <n v="0.11983471074380159"/>
    <n v="0"/>
    <n v="1208955"/>
    <n v="1288741.9500000002"/>
    <n v="1288741.9500000002"/>
    <n v="1535372.8499999999"/>
  </r>
  <r>
    <x v="1"/>
    <x v="5"/>
    <s v="P015.2"/>
    <s v="015.2"/>
    <s v="Диагностика и интензивно лечение на новородени с многократно приложение на сърфактант"/>
    <s v="Педиатрични пътеки"/>
    <s v="Да"/>
    <m/>
    <m/>
    <n v="5600"/>
    <n v="5600"/>
    <n v="5900"/>
    <n v="7670"/>
    <n v="7670"/>
    <n v="7670"/>
    <n v="7670"/>
    <n v="8459"/>
    <n v="1019"/>
    <n v="5706400"/>
    <n v="1205"/>
    <n v="8173900"/>
    <n v="1154"/>
    <n v="9154945"/>
    <n v="1205"/>
    <n v="10193095"/>
    <n v="1205"/>
    <n v="8459"/>
    <n v="10193095"/>
    <n v="1278"/>
    <n v="10810602"/>
    <n v="1278"/>
    <n v="8500"/>
    <n v="10863000"/>
    <n v="1025"/>
    <n v="8500"/>
    <n v="8712500"/>
    <n v="1278"/>
    <n v="10742.93"/>
    <n v="13729464.540000001"/>
    <n v="-2242.9300000000003"/>
    <n v="73"/>
    <n v="6.0580912863070539E-2"/>
    <n v="0"/>
    <n v="-2866464.540000001"/>
    <n v="0"/>
    <n v="2283.9300000000003"/>
    <n v="0.27"/>
    <s v="ОК"/>
    <n v="0.27"/>
    <n v="4.8469086180400467E-3"/>
    <n v="-0.26515309138195997"/>
    <n v="0"/>
    <n v="0"/>
    <n v="0"/>
    <b v="1"/>
    <n v="5600"/>
    <n v="6783.3195020746889"/>
    <n v="7933.2279029462734"/>
    <n v="8459"/>
    <n v="8500"/>
    <n v="0.21130705394190863"/>
    <n v="0.16952001162850783"/>
    <n v="6.6274674506509923E-2"/>
    <n v="4.8469086180400467E-3"/>
    <n v="1019"/>
    <n v="1205"/>
    <n v="1154"/>
    <n v="1278"/>
    <n v="1278"/>
    <n v="0.18253189401373904"/>
    <n v="-4.2323651452282118E-2"/>
    <n v="0.10745233968804158"/>
    <n v="0"/>
    <n v="10193095"/>
    <n v="10242500"/>
    <n v="10242500"/>
    <n v="12945230.65"/>
  </r>
  <r>
    <x v="1"/>
    <x v="6"/>
    <s v="P016"/>
    <s v="016"/>
    <s v="Диагностика и лечение на нестабилна форма на ангина пекторис/остър миокарден инфаркт без инвазивно изследване и/или интервенционално лечение"/>
    <m/>
    <m/>
    <s v="общинска"/>
    <m/>
    <n v="200"/>
    <n v="350"/>
    <n v="350"/>
    <n v="385"/>
    <n v="385"/>
    <n v="452"/>
    <n v="452"/>
    <n v="519.20000000000005"/>
    <n v="7464"/>
    <n v="2213850"/>
    <n v="6782"/>
    <n v="2486865"/>
    <n v="4713"/>
    <n v="2172787"/>
    <n v="6782"/>
    <n v="3521214.4000000004"/>
    <n v="6782"/>
    <n v="519.20000000000005"/>
    <n v="3521214.4000000004"/>
    <n v="2613"/>
    <n v="1356284.5999999996"/>
    <n v="4000"/>
    <n v="590"/>
    <n v="2360000"/>
    <n v="5765"/>
    <n v="650"/>
    <n v="3747250"/>
    <n v="5765"/>
    <n v="650"/>
    <n v="3747250"/>
    <n v="-60"/>
    <n v="-1017"/>
    <n v="-0.14995576526098495"/>
    <n v="3152"/>
    <n v="-1387250"/>
    <n v="1.2062763107539227"/>
    <n v="130.79999999999995"/>
    <n v="0.25192604006163316"/>
    <s v="OK"/>
    <n v="0.25192604006163322"/>
    <n v="0.13636363636363624"/>
    <n v="-0.11556240369799697"/>
    <n v="1.2062763107539225"/>
    <n v="0.53080750095675477"/>
    <n v="-0.67546880979716772"/>
    <b v="0"/>
    <n v="296.60369774919616"/>
    <n v="366.68608080212329"/>
    <n v="461.01994483343941"/>
    <n v="519.20000000000005"/>
    <n v="590"/>
    <n v="0.23628290403913899"/>
    <n v="0.25726055329114605"/>
    <n v="0.1261985643323531"/>
    <n v="0.13636363636363624"/>
    <n v="7464"/>
    <n v="6782"/>
    <n v="4713"/>
    <n v="2613"/>
    <n v="4000"/>
    <n v="-9.1371918542336505E-2"/>
    <n v="-0.30507225007372452"/>
    <n v="-0.44557606619987267"/>
    <n v="0.53080750095675477"/>
    <n v="3521214.4000000004"/>
    <n v="4001380"/>
    <n v="4408300"/>
    <n v="4408300"/>
  </r>
  <r>
    <x v="1"/>
    <x v="6"/>
    <s v="P017"/>
    <s v="017"/>
    <s v="Инвазивна диагностика при сърдечно-съдови заболявания"/>
    <m/>
    <m/>
    <m/>
    <m/>
    <n v="750"/>
    <n v="750"/>
    <n v="750"/>
    <n v="750"/>
    <m/>
    <m/>
    <m/>
    <s v=""/>
    <n v="18663"/>
    <n v="13997250"/>
    <m/>
    <m/>
    <m/>
    <m/>
    <m/>
    <m/>
    <m/>
    <s v=""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n v="750"/>
    <s v=""/>
    <s v=""/>
    <s v=""/>
    <n v="0"/>
    <s v=""/>
    <s v=""/>
    <s v=""/>
    <s v=""/>
    <n v="18663"/>
    <n v="0"/>
    <n v="0"/>
    <n v="0"/>
    <n v="0"/>
    <n v="-1"/>
    <s v=""/>
    <s v=""/>
    <s v=""/>
    <s v=""/>
    <n v="0"/>
    <n v="0"/>
    <n v="0"/>
  </r>
  <r>
    <x v="1"/>
    <x v="6"/>
    <s v="P017.1"/>
    <s v="017.1"/>
    <s v="Инвазивна диагностика при сърдечно-съдови заболявания при лица над 18 години"/>
    <m/>
    <s v="Да"/>
    <m/>
    <m/>
    <n v="0"/>
    <n v="0"/>
    <m/>
    <m/>
    <n v="750"/>
    <n v="750"/>
    <n v="750"/>
    <n v="847"/>
    <n v="0"/>
    <n v="0"/>
    <n v="18294"/>
    <n v="13624304"/>
    <n v="13408"/>
    <n v="10451796"/>
    <n v="18279"/>
    <n v="15482313"/>
    <n v="18279"/>
    <n v="847"/>
    <n v="15482313"/>
    <n v="12428"/>
    <n v="10547073"/>
    <n v="15538"/>
    <n v="950"/>
    <n v="14761100"/>
    <n v="15538"/>
    <n v="997.72"/>
    <n v="15502573.360000001"/>
    <n v="15538"/>
    <n v="1050"/>
    <n v="16314900"/>
    <n v="-100"/>
    <n v="-2741"/>
    <n v="-0.14995349855024892"/>
    <n v="3110"/>
    <n v="-1553800"/>
    <n v="0.25024139040875443"/>
    <n v="203"/>
    <n v="0.23966942148760331"/>
    <s v="ОК"/>
    <n v="0.2396694214876034"/>
    <n v="0.12160566706021259"/>
    <n v="-0.11806375442739081"/>
    <n v="0.25024139040875437"/>
    <n v="0.25024139040875437"/>
    <n v="0"/>
    <b v="0"/>
    <s v=""/>
    <n v="744.74166393353016"/>
    <n v="779.51939140811453"/>
    <n v="847"/>
    <n v="950"/>
    <s v=""/>
    <n v="4.6697706276962681E-2"/>
    <n v="8.6566940265577319E-2"/>
    <n v="0.12160566706021259"/>
    <n v="0"/>
    <n v="18294"/>
    <n v="13408"/>
    <n v="12428"/>
    <n v="15538"/>
    <s v=""/>
    <n v="-0.26708210342188698"/>
    <n v="-7.3090692124105017E-2"/>
    <n v="0.25024139040875437"/>
    <n v="15482313"/>
    <n v="17365050"/>
    <n v="18237323.879999999"/>
    <n v="19192950"/>
  </r>
  <r>
    <x v="1"/>
    <x v="6"/>
    <s v="P017.2"/>
    <s v="017.2"/>
    <s v="Инвазивна диагностика при сърдечно-съдови заболявания при лица под 18 години"/>
    <s v="Педиатрични пътеки"/>
    <m/>
    <m/>
    <m/>
    <n v="0"/>
    <n v="0"/>
    <m/>
    <m/>
    <n v="975"/>
    <n v="975"/>
    <n v="975"/>
    <n v="1094.5"/>
    <n v="0"/>
    <n v="0"/>
    <n v="70"/>
    <n v="57646"/>
    <n v="66"/>
    <n v="66381.5"/>
    <n v="73"/>
    <n v="79898.5"/>
    <n v="73"/>
    <n v="1094.5"/>
    <n v="79898.5"/>
    <n v="94"/>
    <n v="102883"/>
    <n v="94"/>
    <n v="1200"/>
    <n v="112800"/>
    <n v="63"/>
    <n v="1245.22"/>
    <n v="78448.86"/>
    <n v="94"/>
    <n v="1350"/>
    <n v="126900"/>
    <n v="-150"/>
    <n v="21"/>
    <n v="0.28767123287671231"/>
    <n v="0"/>
    <n v="-14100"/>
    <n v="0"/>
    <n v="255.5"/>
    <n v="0.23343992690726359"/>
    <s v="ОК"/>
    <n v="0.23343992690726356"/>
    <n v="9.6391046139789882E-2"/>
    <n v="-0.13704888076747368"/>
    <n v="0"/>
    <n v="0"/>
    <n v="0"/>
    <b v="1"/>
    <s v=""/>
    <n v="823.51428571428573"/>
    <n v="1005.780303030303"/>
    <n v="1094.5"/>
    <n v="1200"/>
    <s v=""/>
    <n v="0.22132708621797192"/>
    <n v="8.8209817494331988E-2"/>
    <n v="9.6391046139789882E-2"/>
    <n v="0"/>
    <n v="70"/>
    <n v="66"/>
    <n v="94"/>
    <n v="94"/>
    <s v=""/>
    <n v="-5.7142857142857162E-2"/>
    <n v="0.42424242424242431"/>
    <n v="0"/>
    <n v="79898.5"/>
    <n v="87600"/>
    <n v="90901.06"/>
    <n v="98550"/>
  </r>
  <r>
    <x v="1"/>
    <x v="6"/>
    <s v="P018"/>
    <s v="018"/>
    <s v="Инвазивна диагностика при сърдечно-съдови заболявания с механична вентилация"/>
    <m/>
    <m/>
    <m/>
    <m/>
    <n v="1320"/>
    <n v="1320"/>
    <n v="1320"/>
    <n v="1320"/>
    <m/>
    <m/>
    <m/>
    <m/>
    <n v="110"/>
    <n v="144408"/>
    <m/>
    <m/>
    <m/>
    <m/>
    <m/>
    <m/>
    <m/>
    <m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n v="1312.8"/>
    <s v=""/>
    <s v=""/>
    <n v="0"/>
    <n v="0"/>
    <s v=""/>
    <s v=""/>
    <s v=""/>
    <s v=""/>
    <n v="110"/>
    <n v="0"/>
    <n v="0"/>
    <n v="0"/>
    <n v="0"/>
    <n v="-1"/>
    <s v=""/>
    <s v=""/>
    <s v=""/>
    <n v="0"/>
    <n v="0"/>
    <n v="0"/>
    <n v="0"/>
  </r>
  <r>
    <x v="1"/>
    <x v="6"/>
    <s v="P018.1"/>
    <s v="018.1"/>
    <s v="Инвазивна диагностика при сърдечно-съдови заболявания с механична вентилация за лица над 18 години"/>
    <m/>
    <m/>
    <m/>
    <m/>
    <n v="0"/>
    <n v="0"/>
    <m/>
    <m/>
    <n v="1320"/>
    <n v="1320"/>
    <n v="1320"/>
    <n v="1474"/>
    <n v="0"/>
    <n v="0"/>
    <n v="16"/>
    <n v="19320"/>
    <n v="15"/>
    <n v="20737.2"/>
    <n v="17"/>
    <n v="25058"/>
    <n v="17"/>
    <n v="1474"/>
    <n v="25058"/>
    <n v="8"/>
    <n v="11792"/>
    <n v="15"/>
    <n v="1510"/>
    <n v="22650"/>
    <n v="15"/>
    <n v="1510"/>
    <n v="22650"/>
    <n v="15"/>
    <n v="1800"/>
    <n v="27000"/>
    <n v="-290"/>
    <n v="-2"/>
    <n v="-0.11764705882352941"/>
    <n v="7"/>
    <n v="-4350"/>
    <n v="0.875"/>
    <n v="326"/>
    <n v="0.22116689280868385"/>
    <s v="ОК"/>
    <n v="0.22116689280868385"/>
    <n v="2.4423337856173788E-2"/>
    <n v="-0.19674355495251006"/>
    <n v="0.875"/>
    <n v="0.875"/>
    <n v="0"/>
    <b v="0"/>
    <s v=""/>
    <n v="1207.5"/>
    <n v="1382.48"/>
    <n v="1474"/>
    <n v="1510"/>
    <s v=""/>
    <n v="0.1449109730848861"/>
    <n v="6.6199872692552564E-2"/>
    <n v="2.4423337856173788E-2"/>
    <n v="0"/>
    <n v="16"/>
    <n v="15"/>
    <n v="8"/>
    <n v="15"/>
    <s v=""/>
    <n v="-6.25E-2"/>
    <n v="-0.46666666666666667"/>
    <n v="0.875"/>
    <n v="25058"/>
    <n v="25670"/>
    <n v="25670"/>
    <n v="30600"/>
  </r>
  <r>
    <x v="1"/>
    <x v="6"/>
    <s v="P018.2"/>
    <s v="018.2"/>
    <s v="Инвазивна диагностика при сърдечно-съдови заболяванияс механична вентилация при лица под 18 години"/>
    <s v="Педиатрични пътеки"/>
    <m/>
    <m/>
    <m/>
    <n v="0"/>
    <n v="0"/>
    <m/>
    <m/>
    <n v="1716"/>
    <n v="1716"/>
    <n v="1716"/>
    <n v="1909.6"/>
    <n v="0"/>
    <n v="0"/>
    <n v="81"/>
    <n v="107573.2"/>
    <n v="65"/>
    <n v="113131.04000000001"/>
    <n v="82"/>
    <n v="156587.19999999998"/>
    <n v="82"/>
    <n v="1909.6"/>
    <n v="156587.19999999998"/>
    <n v="73"/>
    <n v="137109.28"/>
    <n v="73"/>
    <n v="2060.3200000000002"/>
    <n v="150403.36000000002"/>
    <n v="70"/>
    <n v="2060.3200000000002"/>
    <n v="144222.40000000002"/>
    <n v="73"/>
    <n v="2400"/>
    <n v="175200"/>
    <n v="-339.67999999999984"/>
    <n v="-9"/>
    <n v="-0.10975609756097561"/>
    <n v="0"/>
    <n v="-24796.639999999985"/>
    <n v="0"/>
    <n v="490.40000000000009"/>
    <n v="0.25680770842061168"/>
    <s v="ОК"/>
    <n v="0.25680770842061174"/>
    <n v="7.8927524088814538E-2"/>
    <n v="-0.1778801843317972"/>
    <n v="0"/>
    <n v="0"/>
    <n v="0"/>
    <b v="1"/>
    <s v=""/>
    <n v="1328.0641975308642"/>
    <n v="1740.4775384615386"/>
    <n v="1909.6"/>
    <n v="2060.3200000000002"/>
    <s v=""/>
    <n v="0.3105372027176343"/>
    <n v="9.7170148882216312E-2"/>
    <n v="7.8927524088814538E-2"/>
    <n v="0"/>
    <n v="81"/>
    <n v="65"/>
    <n v="73"/>
    <n v="73"/>
    <s v=""/>
    <n v="-0.19753086419753085"/>
    <n v="0.12307692307692308"/>
    <n v="0"/>
    <n v="156587.19999999998"/>
    <n v="168946.24000000002"/>
    <n v="168946.24000000002"/>
    <n v="196800"/>
  </r>
  <r>
    <x v="1"/>
    <x v="6"/>
    <s v="P019"/>
    <s v="019"/>
    <s v="Постоянна електрокардиостимулация"/>
    <s v="КП с изискване за педиатрична структура или спазване на сандарт &quot;Педиатрия"/>
    <m/>
    <m/>
    <m/>
    <n v="0"/>
    <n v="0"/>
    <m/>
    <m/>
    <m/>
    <m/>
    <m/>
    <s v=""/>
    <n v="0"/>
    <n v="0"/>
    <m/>
    <m/>
    <m/>
    <m/>
    <m/>
    <m/>
    <m/>
    <s v=""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s v=""/>
    <s v=""/>
    <s v=""/>
    <s v=""/>
    <n v="0"/>
    <s v=""/>
    <s v=""/>
    <s v=""/>
    <s v=""/>
    <n v="0"/>
    <n v="0"/>
    <n v="0"/>
    <n v="0"/>
    <n v="0"/>
    <s v=""/>
    <s v=""/>
    <s v=""/>
    <s v=""/>
    <s v=""/>
    <n v="0"/>
    <n v="0"/>
    <n v="0"/>
  </r>
  <r>
    <x v="1"/>
    <x v="6"/>
    <s v="P019.1"/>
    <s v="019.1"/>
    <s v="Постоянна електрокардиостимулация - с имплантация на антибрадикарден пейсмейкър - еднокамерен или двукамерен"/>
    <s v="КП с изискване за педиатрична структура или спазване на сандарт &quot;Педиатрия"/>
    <m/>
    <m/>
    <m/>
    <n v="400"/>
    <n v="550"/>
    <n v="550"/>
    <n v="550"/>
    <n v="550"/>
    <n v="641"/>
    <n v="641"/>
    <n v="727.1"/>
    <n v="3748"/>
    <n v="1887700"/>
    <n v="3976"/>
    <n v="2186800"/>
    <n v="3155"/>
    <n v="2081221.5000000002"/>
    <n v="4023"/>
    <n v="2925123.3000000003"/>
    <n v="4023"/>
    <n v="727.1"/>
    <n v="2925123.3000000003"/>
    <n v="3199"/>
    <n v="2334985.4000000004"/>
    <n v="3420"/>
    <n v="900"/>
    <n v="3078000"/>
    <n v="3420"/>
    <n v="1313.03"/>
    <n v="4490562.5999999996"/>
    <n v="3420"/>
    <n v="1000"/>
    <n v="3420000"/>
    <n v="-100"/>
    <n v="-603"/>
    <n v="-0.14988814317673377"/>
    <n v="221"/>
    <n v="-342000"/>
    <n v="6.9084088777743038E-2"/>
    <n v="272.89999999999998"/>
    <n v="0.37532664007701827"/>
    <s v="ОК"/>
    <n v="0.37532664007701833"/>
    <n v="0.2377939760693164"/>
    <n v="-0.13753266400770192"/>
    <n v="6.908408877774308E-2"/>
    <n v="6.908408877774308E-2"/>
    <n v="0"/>
    <b v="0"/>
    <n v="503.65528281750267"/>
    <n v="550"/>
    <n v="659.65816164817761"/>
    <n v="727.1"/>
    <n v="900"/>
    <n v="9.2016739948084902E-2"/>
    <n v="0.19937847572395939"/>
    <n v="0.10223755616593411"/>
    <n v="0.2377939760693164"/>
    <n v="3748"/>
    <n v="3976"/>
    <n v="3155"/>
    <n v="3199"/>
    <n v="3420"/>
    <n v="6.0832443970117334E-2"/>
    <n v="-0.20648893360160969"/>
    <n v="1.3946117274167946E-2"/>
    <n v="6.908408877774308E-2"/>
    <n v="2925123.3000000003"/>
    <n v="3620700"/>
    <n v="5282319.6899999995"/>
    <n v="4023000"/>
  </r>
  <r>
    <x v="1"/>
    <x v="6"/>
    <s v="P019.2"/>
    <s v="019.2"/>
    <s v="Постоянна електрокардиостимулация - с имплантация на ресинхронизираща система за стимулация или автоматичен кардиовертер дефибрилатор"/>
    <s v="КП с изискване за педиатрична структура или спазване на сандарт &quot;Педиатрия"/>
    <m/>
    <m/>
    <m/>
    <n v="1100"/>
    <n v="1100"/>
    <n v="1100"/>
    <n v="1100"/>
    <n v="1100"/>
    <n v="1256"/>
    <n v="1256"/>
    <n v="1403.6"/>
    <n v="441"/>
    <n v="484660"/>
    <n v="537"/>
    <n v="590040"/>
    <n v="586"/>
    <n v="757952.8"/>
    <n v="608"/>
    <n v="853388.79999999993"/>
    <n v="608"/>
    <n v="1403.6"/>
    <n v="853388.79999999993"/>
    <n v="765"/>
    <n v="1073192.56"/>
    <n v="803.25"/>
    <n v="1600"/>
    <n v="1285200"/>
    <n v="517"/>
    <n v="1936.86"/>
    <n v="1001356.62"/>
    <n v="803"/>
    <n v="1700"/>
    <n v="1365100"/>
    <n v="-100"/>
    <n v="195"/>
    <n v="0.32072368421052633"/>
    <n v="38"/>
    <n v="-79900"/>
    <n v="4.9673202614379082E-2"/>
    <n v="296.40000000000009"/>
    <n v="0.21117127386719872"/>
    <s v="ОК"/>
    <n v="0.21117127386719869"/>
    <n v="0.13992590481618694"/>
    <n v="-7.1245369051011753E-2"/>
    <n v="4.9673202614379131E-2"/>
    <n v="5.0000000000000044E-2"/>
    <n v="3.2679738562091387E-4"/>
    <b v="0"/>
    <n v="1099.0022675736961"/>
    <n v="1098.7709497206704"/>
    <n v="1293.4348122866895"/>
    <n v="1403.6"/>
    <n v="1600"/>
    <n v="-2.1047986874167535E-4"/>
    <n v="0.17716509761702981"/>
    <n v="8.517258594466548E-2"/>
    <n v="0.13992590481618694"/>
    <n v="441"/>
    <n v="537"/>
    <n v="586"/>
    <n v="765"/>
    <n v="803.25"/>
    <n v="0.21768707482993199"/>
    <n v="9.1247672253258916E-2"/>
    <n v="0.30546075085324231"/>
    <n v="5.0000000000000044E-2"/>
    <n v="853388.79999999993"/>
    <n v="972800"/>
    <n v="1177610.8799999999"/>
    <n v="1033600"/>
  </r>
  <r>
    <x v="1"/>
    <x v="6"/>
    <s v="P020"/>
    <s v="020"/>
    <s v="Интервенционално лечение и свързани с него диагностични катетеризации при сърдечно-съдови заболявания"/>
    <m/>
    <m/>
    <m/>
    <m/>
    <n v="3318"/>
    <n v="3318"/>
    <n v="3318"/>
    <n v="3318"/>
    <m/>
    <m/>
    <m/>
    <m/>
    <n v="11033"/>
    <n v="36607494"/>
    <m/>
    <m/>
    <m/>
    <m/>
    <m/>
    <m/>
    <m/>
    <m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n v="3318"/>
    <s v=""/>
    <s v=""/>
    <n v="0"/>
    <n v="0"/>
    <s v=""/>
    <s v=""/>
    <s v=""/>
    <s v=""/>
    <n v="11033"/>
    <n v="0"/>
    <n v="0"/>
    <n v="0"/>
    <n v="0"/>
    <n v="-1"/>
    <s v=""/>
    <s v=""/>
    <s v=""/>
    <n v="0"/>
    <n v="0"/>
    <n v="0"/>
    <n v="0"/>
  </r>
  <r>
    <x v="1"/>
    <x v="6"/>
    <s v="P020.1"/>
    <s v="020.1"/>
    <s v="Интервенционално лечение и свързани с него диагностични катетеризации при сърдечно-съдови заболявания при лица над 18 години"/>
    <m/>
    <s v="Да"/>
    <m/>
    <m/>
    <n v="0"/>
    <n v="0"/>
    <m/>
    <m/>
    <n v="3318"/>
    <n v="3318"/>
    <n v="3318"/>
    <n v="3671.8"/>
    <n v="0"/>
    <n v="0"/>
    <n v="12969"/>
    <n v="43031142"/>
    <n v="10560"/>
    <n v="36287852.200000003"/>
    <n v="12969"/>
    <n v="47619574.200000003"/>
    <n v="12969"/>
    <n v="3671.8"/>
    <n v="47619574.200000003"/>
    <n v="10542"/>
    <n v="38680791.399999999"/>
    <n v="11000"/>
    <n v="4000"/>
    <n v="44000000"/>
    <n v="11024"/>
    <n v="4109.3500000000004"/>
    <n v="45301474.400000006"/>
    <n v="11024"/>
    <n v="4200"/>
    <n v="46300800"/>
    <n v="-200"/>
    <n v="-1945"/>
    <n v="-0.14997301256843243"/>
    <n v="482"/>
    <n v="-2300800"/>
    <n v="4.5721874407133371E-2"/>
    <n v="528.19999999999982"/>
    <n v="0.14385315104308508"/>
    <s v="OK"/>
    <n v="0.14385315104308516"/>
    <n v="8.9383953374366776E-2"/>
    <n v="-5.4469197668718383E-2"/>
    <n v="4.5721874407133267E-2"/>
    <n v="4.3445266552836204E-2"/>
    <n v="-2.2766078542970636E-3"/>
    <b v="0"/>
    <s v=""/>
    <n v="3318"/>
    <n v="3436.3496401515154"/>
    <n v="3671.8"/>
    <n v="4000"/>
    <s v=""/>
    <n v="3.5668969304254228E-2"/>
    <n v="6.85175795551769E-2"/>
    <n v="8.9383953374366776E-2"/>
    <n v="0"/>
    <n v="12969"/>
    <n v="10560"/>
    <n v="10542"/>
    <n v="11000"/>
    <s v=""/>
    <n v="-0.18575063613231557"/>
    <n v="-1.7045454545454586E-3"/>
    <n v="4.3445266552836204E-2"/>
    <n v="47619574.200000003"/>
    <n v="51876000"/>
    <n v="53294160.150000006"/>
    <n v="54469800"/>
  </r>
  <r>
    <x v="1"/>
    <x v="6"/>
    <s v="P020.2"/>
    <s v="020.2"/>
    <s v="Интервенционално лечение и свързани с него диагностични катетеризации при сърдечно-съдови заболявания при лица под 18 години"/>
    <s v="Педиатрични пътеки"/>
    <m/>
    <m/>
    <m/>
    <n v="0"/>
    <n v="0"/>
    <m/>
    <m/>
    <n v="4313"/>
    <n v="4313"/>
    <n v="4313"/>
    <n v="4766.3"/>
    <n v="0"/>
    <n v="0"/>
    <n v="1"/>
    <n v="4313"/>
    <n v="0"/>
    <n v="0"/>
    <n v="1"/>
    <n v="4766.3"/>
    <n v="1"/>
    <n v="4766.3"/>
    <n v="4766.3"/>
    <n v="0"/>
    <n v="0"/>
    <n v="1"/>
    <n v="5203.8500000000004"/>
    <n v="5203.8500000000004"/>
    <n v="1"/>
    <n v="5203.8500000000004"/>
    <n v="5203.8500000000004"/>
    <n v="1"/>
    <n v="5500"/>
    <n v="5500"/>
    <n v="-296.14999999999964"/>
    <n v="0"/>
    <n v="0"/>
    <n v="1"/>
    <n v="-296.14999999999964"/>
    <m/>
    <n v="733.69999999999982"/>
    <n v="0.15393491807062076"/>
    <s v="ОК"/>
    <n v="0.15393491807062087"/>
    <n v="9.1800767891236479E-2"/>
    <n v="-6.2134150179384395E-2"/>
    <s v=""/>
    <s v=""/>
    <e v="#VALUE!"/>
    <b v="0"/>
    <s v=""/>
    <n v="4313"/>
    <s v=""/>
    <n v="4766.3"/>
    <n v="5203.8500000000004"/>
    <s v=""/>
    <s v=""/>
    <s v=""/>
    <n v="9.1800767891236479E-2"/>
    <n v="0"/>
    <n v="1"/>
    <n v="0"/>
    <n v="0"/>
    <n v="1"/>
    <s v=""/>
    <n v="-1"/>
    <s v=""/>
    <s v=""/>
    <n v="4766.3"/>
    <n v="5203.8500000000004"/>
    <n v="5203.8500000000004"/>
    <n v="5500"/>
  </r>
  <r>
    <x v="1"/>
    <x v="6"/>
    <s v="P021"/>
    <s v="021"/>
    <s v="Интервенционално лечение и свързани с него диагностични катетеризации при сърдечни аритмии"/>
    <m/>
    <m/>
    <m/>
    <m/>
    <n v="3318"/>
    <n v="3318"/>
    <n v="3318"/>
    <n v="3318"/>
    <m/>
    <m/>
    <m/>
    <m/>
    <n v="1134"/>
    <n v="3762612"/>
    <m/>
    <m/>
    <m/>
    <m/>
    <m/>
    <m/>
    <m/>
    <m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n v="3318"/>
    <s v=""/>
    <s v=""/>
    <n v="0"/>
    <n v="0"/>
    <s v=""/>
    <s v=""/>
    <s v=""/>
    <s v=""/>
    <n v="1134"/>
    <n v="0"/>
    <n v="0"/>
    <n v="0"/>
    <n v="0"/>
    <n v="-1"/>
    <s v=""/>
    <s v=""/>
    <s v=""/>
    <n v="0"/>
    <n v="0"/>
    <n v="0"/>
    <n v="0"/>
  </r>
  <r>
    <x v="1"/>
    <x v="6"/>
    <s v="P021.1"/>
    <s v="021.1"/>
    <s v="Интервенционално лечение и свързани с него диагностични катетеризации при сърдечни аритмии при лица над 18 години"/>
    <m/>
    <m/>
    <m/>
    <s v="да"/>
    <n v="0"/>
    <n v="0"/>
    <m/>
    <m/>
    <n v="3318"/>
    <n v="3318"/>
    <n v="3318"/>
    <n v="3671.8"/>
    <n v="0"/>
    <n v="0"/>
    <n v="1175"/>
    <n v="3899280"/>
    <n v="1029"/>
    <n v="3523944"/>
    <n v="1173"/>
    <n v="4307021.4000000004"/>
    <n v="1173"/>
    <n v="3671.8"/>
    <n v="4307021.4000000004"/>
    <n v="1036"/>
    <n v="3802516.0799999996"/>
    <n v="1087.8"/>
    <n v="3900"/>
    <n v="4242420"/>
    <n v="998"/>
    <n v="4109.3500000000004"/>
    <n v="4101131.3000000003"/>
    <n v="998"/>
    <n v="4109.3500000000004"/>
    <n v="4101131.3000000003"/>
    <n v="-209.35000000000036"/>
    <n v="-175"/>
    <n v="-0.14919011082693948"/>
    <n v="-38"/>
    <n v="141288.69999999972"/>
    <n v="-3.6679536679536683E-2"/>
    <n v="437.55000000000018"/>
    <n v="0.11916498719973859"/>
    <s v="ОК"/>
    <n v="0.11916498719973867"/>
    <n v="6.2149354540007584E-2"/>
    <n v="-5.7015632659731086E-2"/>
    <n v="-3.6679536679536717E-2"/>
    <n v="5.0000000000000044E-2"/>
    <n v="8.6679536679536762E-2"/>
    <b v="0"/>
    <s v=""/>
    <n v="3318.5361702127661"/>
    <n v="3424.6297376093294"/>
    <n v="3671.8"/>
    <n v="3900"/>
    <s v=""/>
    <n v="3.1969989765023854E-2"/>
    <n v="7.2174302429323545E-2"/>
    <n v="6.2149354540007584E-2"/>
    <n v="0"/>
    <n v="1175"/>
    <n v="1029"/>
    <n v="1036"/>
    <n v="1087.8"/>
    <s v=""/>
    <n v="-0.12425531914893617"/>
    <n v="6.8027210884353817E-3"/>
    <n v="5.0000000000000044E-2"/>
    <n v="4307021.4000000004"/>
    <n v="4574700"/>
    <n v="4820267.5500000007"/>
    <n v="4820267.5500000007"/>
  </r>
  <r>
    <x v="1"/>
    <x v="6"/>
    <s v="P021.2"/>
    <s v="021.2"/>
    <s v="Интервенционално лечение и свързани с него диагностични катетеризации при сърдечни аритмии при лица под 18 години"/>
    <s v="Педиатрични пътеки"/>
    <m/>
    <m/>
    <s v="да"/>
    <n v="0"/>
    <n v="0"/>
    <m/>
    <m/>
    <n v="4313"/>
    <n v="4313"/>
    <n v="4313"/>
    <n v="4766.3"/>
    <n v="0"/>
    <n v="0"/>
    <n v="10"/>
    <n v="36530"/>
    <n v="11"/>
    <n v="48802.9"/>
    <n v="14"/>
    <n v="66728.2"/>
    <n v="14"/>
    <n v="4766.3"/>
    <n v="66728.2"/>
    <n v="6"/>
    <n v="28597.8"/>
    <n v="12"/>
    <n v="5000"/>
    <n v="60000"/>
    <n v="12"/>
    <n v="5000"/>
    <n v="60000"/>
    <n v="12"/>
    <n v="5000"/>
    <n v="60000"/>
    <n v="0"/>
    <n v="-2"/>
    <n v="-0.14285714285714285"/>
    <n v="6"/>
    <n v="0"/>
    <n v="1"/>
    <n v="233.69999999999982"/>
    <n v="4.9031743700564338E-2"/>
    <s v="ОК"/>
    <n v="4.903174370056429E-2"/>
    <n v="4.903174370056429E-2"/>
    <n v="0"/>
    <n v="1"/>
    <n v="1"/>
    <n v="0"/>
    <b v="0"/>
    <s v=""/>
    <n v="3653"/>
    <n v="4436.6272727272726"/>
    <n v="4766.3"/>
    <n v="5000"/>
    <s v=""/>
    <n v="0.21451608889331308"/>
    <n v="7.4307059621457006E-2"/>
    <n v="4.903174370056429E-2"/>
    <n v="0"/>
    <n v="10"/>
    <n v="11"/>
    <n v="6"/>
    <n v="12"/>
    <s v=""/>
    <n v="0.10000000000000009"/>
    <n v="-0.45454545454545459"/>
    <n v="1"/>
    <n v="66728.2"/>
    <n v="70000"/>
    <n v="70000"/>
    <n v="70000"/>
  </r>
  <r>
    <x v="1"/>
    <x v="6"/>
    <s v="P022"/>
    <s v="022"/>
    <s v="Интервенционално лечение и свързани с него диагностични катетеризации при вродени сърдечни малформации"/>
    <m/>
    <m/>
    <m/>
    <m/>
    <n v="3318"/>
    <n v="3318"/>
    <n v="3318"/>
    <n v="3318"/>
    <m/>
    <m/>
    <m/>
    <m/>
    <n v="33"/>
    <n v="108830.39999999999"/>
    <m/>
    <m/>
    <m/>
    <m/>
    <m/>
    <m/>
    <m/>
    <m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n v="3297.8909090909087"/>
    <s v=""/>
    <s v=""/>
    <n v="0"/>
    <n v="0"/>
    <s v=""/>
    <s v=""/>
    <s v=""/>
    <s v=""/>
    <n v="33"/>
    <n v="0"/>
    <n v="0"/>
    <n v="0"/>
    <n v="0"/>
    <n v="-1"/>
    <s v=""/>
    <s v=""/>
    <s v=""/>
    <n v="0"/>
    <n v="0"/>
    <n v="0"/>
    <n v="0"/>
  </r>
  <r>
    <x v="1"/>
    <x v="6"/>
    <s v="P022.1"/>
    <s v="022.1"/>
    <s v="Интервенционално лечение и свързани с него диагностични катетеризации при вродени сърдечни малформации за лица над 18 години"/>
    <m/>
    <m/>
    <m/>
    <m/>
    <n v="0"/>
    <n v="0"/>
    <m/>
    <m/>
    <n v="3318"/>
    <n v="3318"/>
    <n v="3318"/>
    <n v="3671.8"/>
    <n v="0"/>
    <n v="0"/>
    <n v="12"/>
    <n v="39816"/>
    <n v="2"/>
    <n v="7343.6"/>
    <n v="5"/>
    <n v="18359"/>
    <n v="5"/>
    <n v="3671.8"/>
    <n v="18359"/>
    <n v="5"/>
    <n v="18359"/>
    <n v="5.25"/>
    <n v="4000"/>
    <n v="21000"/>
    <n v="4"/>
    <n v="4109.3500000000004"/>
    <n v="16437.400000000001"/>
    <n v="5.25"/>
    <n v="4109.3500000000004"/>
    <n v="21574.087500000001"/>
    <n v="-109.35000000000036"/>
    <n v="0.25"/>
    <n v="0.05"/>
    <n v="0.25"/>
    <n v="-574.08750000000146"/>
    <n v="0.05"/>
    <n v="437.55000000000018"/>
    <n v="0.11916498719973859"/>
    <s v="ОК"/>
    <n v="0.11916498719973867"/>
    <n v="8.9383953374366776E-2"/>
    <n v="-2.9781033825371894E-2"/>
    <n v="5.0000000000000044E-2"/>
    <n v="5.0000000000000044E-2"/>
    <n v="0"/>
    <b v="0"/>
    <s v=""/>
    <n v="3318"/>
    <n v="3671.8"/>
    <n v="3671.8"/>
    <n v="4000"/>
    <s v=""/>
    <n v="0.10663050030138632"/>
    <n v="0"/>
    <n v="8.9383953374366776E-2"/>
    <n v="0"/>
    <n v="12"/>
    <n v="2"/>
    <n v="5"/>
    <n v="5.25"/>
    <s v=""/>
    <n v="-0.83333333333333337"/>
    <n v="1.5"/>
    <n v="5.0000000000000044E-2"/>
    <n v="18359"/>
    <n v="20000"/>
    <n v="20546.75"/>
    <n v="20546.75"/>
  </r>
  <r>
    <x v="1"/>
    <x v="6"/>
    <s v="P022.2"/>
    <s v="022.2"/>
    <s v="Интервенционално лечение и свързани с него диагностични катетеризации при вродени сърдечни малформации при лица под 18 години"/>
    <s v="Педиатрични пътеки"/>
    <m/>
    <m/>
    <m/>
    <n v="0"/>
    <n v="0"/>
    <m/>
    <m/>
    <n v="4313"/>
    <n v="4313"/>
    <n v="4313"/>
    <n v="4766.3"/>
    <n v="0"/>
    <n v="0"/>
    <n v="2"/>
    <n v="7631"/>
    <n v="2"/>
    <n v="9079.2999999999993"/>
    <n v="5"/>
    <n v="23831.5"/>
    <n v="5"/>
    <n v="4766.3"/>
    <n v="23831.5"/>
    <n v="1"/>
    <n v="4766.3"/>
    <n v="4"/>
    <n v="5203.8500000000004"/>
    <n v="20815.400000000001"/>
    <n v="4"/>
    <n v="5203.8500000000004"/>
    <n v="20815.400000000001"/>
    <n v="4"/>
    <n v="5203.8500000000004"/>
    <n v="20815.400000000001"/>
    <n v="0"/>
    <n v="-1"/>
    <n v="-0.2"/>
    <n v="3"/>
    <n v="0"/>
    <n v="3"/>
    <n v="437.55000000000018"/>
    <n v="9.1800767891236423E-2"/>
    <s v="OK"/>
    <n v="9.1800767891236479E-2"/>
    <n v="9.1800767891236479E-2"/>
    <n v="0"/>
    <n v="3"/>
    <n v="3"/>
    <n v="0"/>
    <b v="0"/>
    <s v=""/>
    <n v="3815.5"/>
    <n v="4539.6499999999996"/>
    <n v="4766.3"/>
    <n v="5203.8500000000004"/>
    <s v=""/>
    <n v="0.18979163936574484"/>
    <n v="4.9926756468009703E-2"/>
    <n v="9.1800767891236479E-2"/>
    <n v="0"/>
    <n v="2"/>
    <n v="2"/>
    <n v="1"/>
    <n v="4"/>
    <s v=""/>
    <n v="0"/>
    <n v="-0.5"/>
    <n v="3"/>
    <n v="23831.5"/>
    <n v="26019.25"/>
    <n v="26019.25"/>
    <n v="26019.25"/>
  </r>
  <r>
    <x v="1"/>
    <x v="6"/>
    <s v="P023"/>
    <s v="023"/>
    <s v="Интервенционално лечение и свързани с него диагностични катетеризации при вродени сърдечни малформации с механична вентилация"/>
    <m/>
    <m/>
    <m/>
    <m/>
    <n v="3600"/>
    <n v="3600"/>
    <n v="3600"/>
    <n v="3600"/>
    <m/>
    <m/>
    <m/>
    <m/>
    <n v="44"/>
    <n v="158400"/>
    <m/>
    <m/>
    <m/>
    <m/>
    <m/>
    <m/>
    <m/>
    <m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n v="3600"/>
    <s v=""/>
    <s v=""/>
    <n v="0"/>
    <n v="0"/>
    <s v=""/>
    <s v=""/>
    <s v=""/>
    <s v=""/>
    <n v="44"/>
    <n v="0"/>
    <n v="0"/>
    <n v="0"/>
    <n v="0"/>
    <n v="-1"/>
    <s v=""/>
    <s v=""/>
    <s v=""/>
    <n v="0"/>
    <n v="0"/>
    <n v="0"/>
    <n v="0"/>
  </r>
  <r>
    <x v="1"/>
    <x v="6"/>
    <s v="P023.1"/>
    <s v="023.1"/>
    <s v="Интервенционално лечение и свързани с него диагностични катетеризации при вродени сърдечни малформации с механична вентилация при лица над 18 години"/>
    <m/>
    <m/>
    <m/>
    <m/>
    <n v="0"/>
    <n v="0"/>
    <m/>
    <m/>
    <n v="3600"/>
    <n v="3600"/>
    <n v="3600"/>
    <n v="3982"/>
    <n v="0"/>
    <n v="0"/>
    <n v="0"/>
    <n v="0"/>
    <n v="1"/>
    <n v="3600"/>
    <n v="1"/>
    <n v="3982"/>
    <n v="1"/>
    <n v="3982"/>
    <n v="3982"/>
    <n v="1"/>
    <n v="3982"/>
    <n v="1"/>
    <n v="3982"/>
    <n v="3982"/>
    <n v="1"/>
    <n v="3982"/>
    <n v="3982"/>
    <n v="1"/>
    <n v="3982"/>
    <n v="3982"/>
    <n v="0"/>
    <n v="0"/>
    <n v="0"/>
    <n v="0"/>
    <n v="0"/>
    <n v="0"/>
    <n v="0"/>
    <n v="0"/>
    <s v="ОК"/>
    <n v="0"/>
    <n v="0"/>
    <n v="0"/>
    <n v="0"/>
    <n v="0"/>
    <n v="0"/>
    <b v="1"/>
    <s v=""/>
    <s v=""/>
    <n v="3600"/>
    <n v="3982"/>
    <n v="3982"/>
    <s v=""/>
    <s v=""/>
    <n v="0.10611111111111104"/>
    <n v="0"/>
    <n v="0"/>
    <n v="0"/>
    <n v="1"/>
    <n v="1"/>
    <n v="1"/>
    <s v=""/>
    <s v=""/>
    <n v="0"/>
    <n v="0"/>
    <n v="3982"/>
    <n v="3982"/>
    <n v="3982"/>
    <n v="3982"/>
  </r>
  <r>
    <x v="1"/>
    <x v="6"/>
    <s v="P023.2"/>
    <s v="023.2"/>
    <s v="Интервенционално лечение и свързани с него диагностични катетеризации при вродени сърдечни малформации с механична вентилация при лица под 18 години"/>
    <s v="Педиатрични пътеки"/>
    <m/>
    <m/>
    <m/>
    <n v="0"/>
    <n v="0"/>
    <m/>
    <m/>
    <n v="4680"/>
    <n v="4680"/>
    <n v="4680"/>
    <n v="5170"/>
    <n v="0"/>
    <n v="0"/>
    <n v="42"/>
    <n v="168840"/>
    <n v="50"/>
    <n v="241840"/>
    <n v="55"/>
    <n v="284350"/>
    <n v="55"/>
    <n v="5170"/>
    <n v="284350"/>
    <n v="47"/>
    <n v="242990"/>
    <n v="50"/>
    <n v="5607.55"/>
    <n v="280377.5"/>
    <n v="47"/>
    <n v="5607.55"/>
    <n v="263554.85000000003"/>
    <n v="47"/>
    <n v="5607.55"/>
    <n v="263554.85000000003"/>
    <n v="0"/>
    <n v="-8"/>
    <n v="-0.14545454545454545"/>
    <n v="0"/>
    <n v="16822.649999999965"/>
    <n v="0"/>
    <n v="437.55000000000018"/>
    <n v="8.4632495164410099E-2"/>
    <s v="OK"/>
    <n v="8.4632495164410182E-2"/>
    <n v="8.4632495164410182E-2"/>
    <n v="0"/>
    <n v="0"/>
    <n v="6.3829787234042534E-2"/>
    <n v="6.3829787234042534E-2"/>
    <b v="0"/>
    <s v=""/>
    <n v="4020"/>
    <n v="4836.8"/>
    <n v="5170"/>
    <n v="5607.55"/>
    <s v=""/>
    <n v="0.20318407960199014"/>
    <n v="6.888852133642076E-2"/>
    <n v="8.4632495164410182E-2"/>
    <n v="0"/>
    <n v="42"/>
    <n v="50"/>
    <n v="47"/>
    <n v="50"/>
    <s v=""/>
    <n v="0.19047619047619047"/>
    <n v="-6.0000000000000053E-2"/>
    <n v="6.3829787234042534E-2"/>
    <n v="284350"/>
    <n v="308415.25"/>
    <n v="308415.25"/>
    <n v="308415.25"/>
  </r>
  <r>
    <x v="1"/>
    <x v="6"/>
    <s v="P024"/>
    <s v="024"/>
    <s v="Ендоваскуларно лечение на екстракраниални съдове"/>
    <m/>
    <m/>
    <m/>
    <m/>
    <n v="370"/>
    <n v="370"/>
    <n v="370"/>
    <n v="370"/>
    <n v="370"/>
    <n v="592"/>
    <n v="592"/>
    <n v="673.2"/>
    <n v="3"/>
    <n v="1110"/>
    <n v="3"/>
    <n v="1110"/>
    <n v="0"/>
    <n v="0"/>
    <n v="3"/>
    <n v="2019.6000000000001"/>
    <n v="3"/>
    <n v="673.2"/>
    <n v="2019.6000000000001"/>
    <n v="0"/>
    <n v="0"/>
    <n v="10"/>
    <n v="1500"/>
    <n v="15000"/>
    <n v="3"/>
    <n v="1885.79"/>
    <n v="5657.37"/>
    <n v="10"/>
    <n v="1500"/>
    <n v="15000"/>
    <n v="0"/>
    <n v="7"/>
    <n v="2.3333333333333335"/>
    <n v="10"/>
    <n v="0"/>
    <m/>
    <n v="826.8"/>
    <n v="1.2281639928698751"/>
    <s v="OK"/>
    <n v="1.2281639928698751"/>
    <n v="1.2281639928698751"/>
    <n v="0"/>
    <s v=""/>
    <s v=""/>
    <e v="#VALUE!"/>
    <b v="0"/>
    <n v="370"/>
    <n v="370"/>
    <s v=""/>
    <n v="673.2"/>
    <n v="1500"/>
    <n v="0"/>
    <s v=""/>
    <s v=""/>
    <n v="1.2281639928698751"/>
    <n v="3"/>
    <n v="3"/>
    <n v="0"/>
    <n v="0"/>
    <n v="10"/>
    <n v="0"/>
    <n v="-1"/>
    <s v=""/>
    <s v=""/>
    <n v="2019.6000000000001"/>
    <n v="4500"/>
    <n v="5657.37"/>
    <n v="4500"/>
  </r>
  <r>
    <x v="1"/>
    <x v="6"/>
    <s v="P025"/>
    <s v="025"/>
    <s v="Диагностика и лечение на нестабилна форма на ангина пекторис с инвазивно изследване"/>
    <m/>
    <s v="Да"/>
    <m/>
    <m/>
    <n v="900"/>
    <n v="900"/>
    <n v="900"/>
    <n v="900"/>
    <n v="900"/>
    <n v="922"/>
    <n v="922"/>
    <n v="1036.2"/>
    <n v="21415"/>
    <n v="19273500"/>
    <n v="21916"/>
    <n v="19567530"/>
    <n v="18102"/>
    <n v="17276596.600000001"/>
    <n v="21916"/>
    <n v="22709359.199999999"/>
    <n v="21916"/>
    <n v="1036.2"/>
    <n v="22709359.199999999"/>
    <n v="21075"/>
    <n v="21925440.199999992"/>
    <n v="22000"/>
    <n v="1120"/>
    <n v="24640000"/>
    <n v="18629"/>
    <n v="1289.6199999999999"/>
    <n v="24024330.979999997"/>
    <n v="21075"/>
    <n v="1300"/>
    <n v="27397500"/>
    <n v="-180"/>
    <n v="-841"/>
    <n v="-3.8373790837744115E-2"/>
    <n v="0"/>
    <n v="-2757500"/>
    <n v="0"/>
    <n v="263.79999999999995"/>
    <n v="0.2545840571318278"/>
    <s v="OK"/>
    <n v="0.25458405713182786"/>
    <n v="8.0872418452036188E-2"/>
    <n v="-0.17371163867979167"/>
    <n v="0"/>
    <n v="4.3890865954922864E-2"/>
    <n v="4.3890865954922864E-2"/>
    <b v="0"/>
    <n v="900"/>
    <n v="892.84221573279797"/>
    <n v="954.40264059219987"/>
    <n v="1036.2"/>
    <n v="1120"/>
    <n v="-7.9530936302244504E-3"/>
    <n v="6.8948828555195796E-2"/>
    <n v="8.5705294525427522E-2"/>
    <n v="8.0872418452036188E-2"/>
    <n v="21415"/>
    <n v="21916"/>
    <n v="18102"/>
    <n v="21075"/>
    <n v="22000"/>
    <n v="2.3394816717254185E-2"/>
    <n v="-0.17402810731885376"/>
    <n v="0.16423599602253902"/>
    <n v="4.3890865954922864E-2"/>
    <n v="22709359.199999999"/>
    <n v="24545920"/>
    <n v="28263311.919999998"/>
    <n v="28490800"/>
  </r>
  <r>
    <x v="1"/>
    <x v="6"/>
    <s v="P026"/>
    <s v="026"/>
    <s v="Диагностика и лечение на нестабилна форма на ангина пекторис с интервенционално лечение"/>
    <m/>
    <s v="Да"/>
    <m/>
    <m/>
    <n v="3430"/>
    <n v="3430"/>
    <n v="3430"/>
    <n v="3430"/>
    <n v="3430"/>
    <n v="3430"/>
    <n v="3430"/>
    <n v="3795"/>
    <n v="15895"/>
    <n v="54502014"/>
    <n v="17218"/>
    <n v="59026870"/>
    <n v="14440"/>
    <n v="51202435"/>
    <n v="17118"/>
    <n v="64962810"/>
    <n v="17118"/>
    <n v="3795"/>
    <n v="64962810"/>
    <n v="15719"/>
    <n v="59534788.799999997"/>
    <n v="16000"/>
    <n v="3795"/>
    <n v="60720000"/>
    <n v="14551"/>
    <n v="3795"/>
    <n v="55221045"/>
    <n v="15719"/>
    <n v="3795"/>
    <n v="59653605"/>
    <n v="0"/>
    <n v="-1399"/>
    <n v="-8.1726837247341977E-2"/>
    <n v="0"/>
    <n v="1066395"/>
    <n v="0"/>
    <n v="0"/>
    <n v="0"/>
    <s v="OK"/>
    <n v="0"/>
    <n v="0"/>
    <n v="0"/>
    <n v="0"/>
    <n v="1.7876455245244616E-2"/>
    <n v="1.7876455245244616E-2"/>
    <b v="0"/>
    <n v="3428.8778861277133"/>
    <n v="3428.2071088395865"/>
    <n v="3545.875"/>
    <n v="3795"/>
    <n v="3795"/>
    <n v="-1.9562588998589536E-4"/>
    <n v="3.4323448795438471E-2"/>
    <n v="7.0257693799132825E-2"/>
    <n v="0"/>
    <n v="15895"/>
    <n v="17218"/>
    <n v="14440"/>
    <n v="15719"/>
    <n v="16000"/>
    <n v="8.3233721296005037E-2"/>
    <n v="-0.16134278081077946"/>
    <n v="8.8573407202215959E-2"/>
    <n v="1.7876455245244616E-2"/>
    <n v="64962810"/>
    <n v="64962810"/>
    <n v="64962810"/>
    <n v="64962810"/>
  </r>
  <r>
    <x v="1"/>
    <x v="6"/>
    <s v="P027"/>
    <s v="027"/>
    <s v="Диагностика и лечение на остър коронарен синдром с фибринолитик"/>
    <m/>
    <m/>
    <m/>
    <m/>
    <n v="2750"/>
    <n v="2750"/>
    <n v="2750"/>
    <n v="2750"/>
    <n v="2750"/>
    <n v="2750"/>
    <n v="2750"/>
    <n v="3047"/>
    <n v="95"/>
    <n v="261250"/>
    <n v="87"/>
    <n v="239250"/>
    <n v="63"/>
    <n v="177705"/>
    <n v="80"/>
    <n v="243760"/>
    <n v="80"/>
    <n v="3047"/>
    <n v="243760"/>
    <n v="47"/>
    <n v="143209"/>
    <n v="68"/>
    <n v="3060"/>
    <n v="208080"/>
    <n v="68"/>
    <n v="3060"/>
    <n v="208080"/>
    <n v="68"/>
    <n v="3060"/>
    <n v="208080"/>
    <n v="0"/>
    <n v="-12"/>
    <n v="-0.15"/>
    <n v="21"/>
    <n v="0"/>
    <n v="0.44680851063829785"/>
    <n v="13"/>
    <n v="4.2664916311125701E-3"/>
    <s v="OK"/>
    <n v="4.26649163111259E-3"/>
    <n v="4.26649163111259E-3"/>
    <n v="0"/>
    <n v="0.44680851063829796"/>
    <n v="0.44680851063829796"/>
    <n v="0"/>
    <b v="0"/>
    <n v="2750"/>
    <n v="2750"/>
    <n v="2820.7142857142858"/>
    <n v="3047"/>
    <n v="3060"/>
    <n v="0"/>
    <n v="2.5714285714285801E-2"/>
    <n v="8.0222841225626729E-2"/>
    <n v="4.26649163111259E-3"/>
    <n v="95"/>
    <n v="87"/>
    <n v="63"/>
    <n v="47"/>
    <n v="68"/>
    <n v="-8.4210526315789513E-2"/>
    <n v="-0.27586206896551724"/>
    <n v="-0.25396825396825395"/>
    <n v="0.44680851063829796"/>
    <n v="243760"/>
    <n v="244800"/>
    <n v="244800"/>
    <n v="244800"/>
  </r>
  <r>
    <x v="1"/>
    <x v="6"/>
    <s v="P028"/>
    <s v="028"/>
    <s v="Диагностика и лечение на остър коронарен синдром с персистираща елевация на ST сегмент с интервенционално лечение"/>
    <m/>
    <s v="Да"/>
    <m/>
    <s v="да"/>
    <n v="4540"/>
    <n v="4540"/>
    <n v="4540"/>
    <n v="4540"/>
    <n v="4540"/>
    <n v="4540"/>
    <n v="4540"/>
    <n v="5016"/>
    <n v="8798"/>
    <n v="39936564"/>
    <n v="8985"/>
    <n v="40778280"/>
    <n v="8039"/>
    <n v="37667957.600000001"/>
    <n v="8985"/>
    <n v="45068760"/>
    <n v="8985"/>
    <n v="5016"/>
    <n v="45068760"/>
    <n v="7989"/>
    <n v="39998340.399999991"/>
    <n v="8000"/>
    <n v="5016"/>
    <n v="40128000"/>
    <n v="7638"/>
    <n v="5016"/>
    <n v="38312208"/>
    <n v="7989"/>
    <n v="5016"/>
    <n v="40072824"/>
    <n v="0"/>
    <n v="-996"/>
    <n v="-0.11085141903171954"/>
    <n v="0"/>
    <n v="55176"/>
    <n v="0"/>
    <n v="0"/>
    <n v="0"/>
    <s v="OK"/>
    <n v="0"/>
    <n v="0"/>
    <n v="0"/>
    <n v="0"/>
    <n v="1.3768932281887913E-3"/>
    <n v="1.3768932281887913E-3"/>
    <b v="0"/>
    <n v="4539.277563082519"/>
    <n v="4538.4841402337224"/>
    <n v="4685.6521457892777"/>
    <n v="5016"/>
    <n v="5016"/>
    <n v="-1.7479055593550008E-4"/>
    <n v="3.2426687195160397E-2"/>
    <n v="7.0502001414592064E-2"/>
    <n v="0"/>
    <n v="8798"/>
    <n v="8985"/>
    <n v="8039"/>
    <n v="7989"/>
    <n v="8000"/>
    <n v="2.1254830643328004E-2"/>
    <n v="-0.10528658875904284"/>
    <n v="-6.219679064560224E-3"/>
    <n v="1.3768932281887913E-3"/>
    <n v="45068760"/>
    <n v="45068760"/>
    <n v="45068760"/>
    <n v="45068760"/>
  </r>
  <r>
    <x v="1"/>
    <x v="6"/>
    <s v="P029"/>
    <s v="029"/>
    <s v="Диагностика и лечение на остра и изострена хронична сърдечна недостатъчност без механична вентилация"/>
    <s v="КП с изискване за педиатрична структура или спазване на сандарт &quot;Педиатрия"/>
    <s v="Да"/>
    <m/>
    <m/>
    <n v="420"/>
    <n v="520"/>
    <n v="520"/>
    <n v="572"/>
    <n v="572"/>
    <n v="619"/>
    <n v="619"/>
    <n v="702.9"/>
    <n v="88923"/>
    <n v="42918804"/>
    <n v="87576"/>
    <n v="47649117.600000001"/>
    <n v="65208.5"/>
    <n v="41432575.329999991"/>
    <n v="85600"/>
    <n v="60168240"/>
    <n v="85600"/>
    <n v="702.9"/>
    <n v="60168240"/>
    <n v="45125"/>
    <n v="31751536.819999989"/>
    <n v="66000"/>
    <n v="800"/>
    <n v="52800000"/>
    <n v="60000"/>
    <n v="920.43"/>
    <n v="55225800"/>
    <n v="66000"/>
    <n v="930"/>
    <n v="61380000"/>
    <n v="-130"/>
    <n v="-19600"/>
    <n v="-0.22897196261682243"/>
    <n v="20875"/>
    <n v="-8580000"/>
    <n v="0.46260387811634351"/>
    <n v="227.10000000000002"/>
    <n v="0.32309005548442171"/>
    <s v="ОК"/>
    <n v="0.32309005548442182"/>
    <n v="0.13814198321240578"/>
    <n v="-0.18494807227201604"/>
    <n v="0.46260387811634351"/>
    <n v="0.46260387811634351"/>
    <n v="0"/>
    <b v="0"/>
    <n v="482.65132755305154"/>
    <n v="544.08876404494379"/>
    <n v="635.38611270003128"/>
    <n v="702.9"/>
    <n v="800"/>
    <n v="0.12729155186077734"/>
    <n v="0.16779862898904851"/>
    <n v="0.10625647295480367"/>
    <n v="0.13814198321240578"/>
    <n v="88923"/>
    <n v="87576"/>
    <n v="65208.5"/>
    <n v="45125"/>
    <n v="66000"/>
    <n v="-1.5147936979184262E-2"/>
    <n v="-0.25540673243811085"/>
    <n v="-0.30798898916552286"/>
    <n v="0.46260387811634351"/>
    <n v="60168240"/>
    <n v="68480000"/>
    <n v="78788808"/>
    <n v="79608000"/>
  </r>
  <r>
    <x v="1"/>
    <x v="6"/>
    <s v="P030"/>
    <s v="030"/>
    <s v="Диагностика и лечение на остра и изострена хронична сърдечна недостатъчност с механична вентилация"/>
    <m/>
    <m/>
    <m/>
    <m/>
    <n v="1300"/>
    <n v="1300"/>
    <n v="1300"/>
    <n v="1300"/>
    <m/>
    <m/>
    <m/>
    <m/>
    <n v="474"/>
    <n v="616200"/>
    <m/>
    <m/>
    <m/>
    <m/>
    <m/>
    <m/>
    <m/>
    <m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n v="1300"/>
    <s v=""/>
    <s v=""/>
    <n v="0"/>
    <n v="0"/>
    <s v=""/>
    <s v=""/>
    <s v=""/>
    <s v=""/>
    <n v="474"/>
    <n v="0"/>
    <n v="0"/>
    <n v="0"/>
    <n v="0"/>
    <n v="-1"/>
    <s v=""/>
    <s v=""/>
    <s v=""/>
    <n v="0"/>
    <n v="0"/>
    <n v="0"/>
    <n v="0"/>
  </r>
  <r>
    <x v="1"/>
    <x v="6"/>
    <s v="P030.1"/>
    <s v="030.1"/>
    <s v="Диагностика и лечение на остра и изострена хронична сърдечна недостатъчност с механична вентилация при лица над 18 години"/>
    <m/>
    <m/>
    <m/>
    <m/>
    <n v="0"/>
    <n v="0"/>
    <m/>
    <m/>
    <n v="1300"/>
    <n v="1466"/>
    <n v="1466"/>
    <n v="1634.6"/>
    <n v="0"/>
    <n v="0"/>
    <n v="672"/>
    <n v="873080"/>
    <n v="764"/>
    <n v="1158012.3600000001"/>
    <n v="767"/>
    <n v="1253738.2"/>
    <n v="767"/>
    <n v="1634.6"/>
    <n v="1253738.2"/>
    <n v="823"/>
    <n v="1343641.2000000002"/>
    <n v="767"/>
    <n v="1900"/>
    <n v="1457300"/>
    <n v="652"/>
    <n v="2124.23"/>
    <n v="1384997.96"/>
    <n v="767"/>
    <n v="2124.23"/>
    <n v="1629284.41"/>
    <n v="-224.23000000000002"/>
    <n v="0"/>
    <n v="0"/>
    <n v="-56"/>
    <n v="-171984.40999999992"/>
    <n v="-6.8043742405832316E-2"/>
    <n v="489.63000000000011"/>
    <n v="0.2995411721522086"/>
    <s v="ОК"/>
    <n v="0.29954117215220855"/>
    <n v="0.16236388107182198"/>
    <n v="-0.13717729108038657"/>
    <n v="-6.804374240583233E-2"/>
    <n v="-6.804374240583233E-2"/>
    <n v="0"/>
    <b v="0"/>
    <s v=""/>
    <n v="1299.2261904761904"/>
    <n v="1515.7229842931938"/>
    <n v="1634.6"/>
    <n v="1900"/>
    <s v=""/>
    <n v="0.16663518285268974"/>
    <n v="7.842924923530159E-2"/>
    <n v="0.16236388107182198"/>
    <n v="0"/>
    <n v="672"/>
    <n v="764"/>
    <n v="823"/>
    <n v="767"/>
    <s v=""/>
    <n v="0.13690476190476186"/>
    <n v="7.7225130890052451E-2"/>
    <n v="-6.804374240583233E-2"/>
    <n v="1253738.2"/>
    <n v="1457300"/>
    <n v="1629284.41"/>
    <n v="1629284.41"/>
  </r>
  <r>
    <x v="1"/>
    <x v="6"/>
    <s v="P030.2"/>
    <s v="030.2"/>
    <s v="Диагностика и лечение на остра и изострена хронична сърдечна недостатъчност с механична вентилация за лица под 18 години"/>
    <s v="Педиатрични пътеки"/>
    <m/>
    <m/>
    <m/>
    <n v="0"/>
    <n v="0"/>
    <m/>
    <m/>
    <n v="1560"/>
    <n v="1759"/>
    <n v="1759"/>
    <n v="1956.9"/>
    <n v="0"/>
    <n v="0"/>
    <n v="3"/>
    <n v="4160"/>
    <n v="3"/>
    <n v="5277"/>
    <n v="3"/>
    <n v="5870.7000000000007"/>
    <n v="3"/>
    <n v="1956.9"/>
    <n v="5870.7000000000007"/>
    <n v="8"/>
    <n v="14872.439999999999"/>
    <n v="8"/>
    <n v="2300"/>
    <n v="18400"/>
    <n v="3"/>
    <n v="2446.5300000000002"/>
    <n v="7339.59"/>
    <n v="3"/>
    <n v="2446.5300000000002"/>
    <n v="7339.59"/>
    <n v="-146.5300000000002"/>
    <n v="0"/>
    <n v="0"/>
    <n v="-5"/>
    <n v="11060.41"/>
    <n v="-0.625"/>
    <n v="489.63000000000011"/>
    <n v="0.25020695998773573"/>
    <s v="ОК"/>
    <n v="0.25020695998773568"/>
    <n v="0.17532832541264232"/>
    <n v="-7.4878634575093361E-2"/>
    <n v="-0.625"/>
    <n v="0"/>
    <n v="0.625"/>
    <b v="1"/>
    <s v=""/>
    <n v="1386.6666666666667"/>
    <n v="1759"/>
    <n v="1956.9"/>
    <n v="2300"/>
    <s v=""/>
    <n v="0.26850961538461537"/>
    <n v="0.11250710631040373"/>
    <n v="0.17532832541264232"/>
    <n v="0"/>
    <n v="3"/>
    <n v="3"/>
    <n v="8"/>
    <n v="8"/>
    <s v=""/>
    <n v="0"/>
    <n v="1.6666666666666665"/>
    <n v="0"/>
    <n v="5870.7000000000007"/>
    <n v="6900"/>
    <n v="7339.59"/>
    <n v="7339.59"/>
  </r>
  <r>
    <x v="1"/>
    <x v="6"/>
    <s v="P031"/>
    <s v="031"/>
    <s v="Диагностика и лечение на инфекциозен ендокардит"/>
    <m/>
    <m/>
    <m/>
    <m/>
    <n v="4950"/>
    <n v="4950"/>
    <n v="4950"/>
    <n v="4950"/>
    <m/>
    <m/>
    <m/>
    <s v=""/>
    <n v="274"/>
    <n v="1356300"/>
    <m/>
    <m/>
    <m/>
    <m/>
    <m/>
    <m/>
    <m/>
    <s v=""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n v="4950"/>
    <s v=""/>
    <s v=""/>
    <s v=""/>
    <n v="0"/>
    <s v=""/>
    <s v=""/>
    <s v=""/>
    <s v=""/>
    <n v="274"/>
    <n v="0"/>
    <n v="0"/>
    <n v="0"/>
    <n v="0"/>
    <n v="-1"/>
    <s v=""/>
    <s v=""/>
    <s v=""/>
    <s v=""/>
    <n v="0"/>
    <n v="0"/>
    <n v="0"/>
  </r>
  <r>
    <x v="1"/>
    <x v="6"/>
    <s v="P031.1"/>
    <s v="031.1"/>
    <s v="Диагностика и лечение на инфекциозен ендокардит за лица над 18 години"/>
    <m/>
    <m/>
    <m/>
    <m/>
    <n v="0"/>
    <n v="0"/>
    <m/>
    <m/>
    <n v="4950"/>
    <n v="5220"/>
    <n v="5220"/>
    <n v="5764"/>
    <n v="0"/>
    <n v="0"/>
    <n v="332"/>
    <n v="1641420"/>
    <n v="266"/>
    <n v="1418857.5999999999"/>
    <n v="332"/>
    <n v="1913648"/>
    <n v="332"/>
    <n v="5764"/>
    <n v="1913648"/>
    <n v="184"/>
    <n v="1051353.6000000001"/>
    <n v="230"/>
    <n v="6000"/>
    <n v="1380000"/>
    <n v="283"/>
    <n v="6000"/>
    <n v="1698000"/>
    <n v="283"/>
    <n v="6000"/>
    <n v="1698000"/>
    <n v="0"/>
    <n v="-49"/>
    <n v="-0.14759036144578314"/>
    <n v="99"/>
    <n v="-318000"/>
    <n v="0.53804347826086951"/>
    <n v="236"/>
    <n v="4.0943789035392086E-2"/>
    <s v="ОК"/>
    <n v="4.0943789035392086E-2"/>
    <n v="4.0943789035392086E-2"/>
    <n v="0"/>
    <n v="0.53804347826086962"/>
    <n v="0.25"/>
    <n v="-0.28804347826086962"/>
    <b v="0"/>
    <s v=""/>
    <n v="4944.0361445783128"/>
    <n v="5334.0511278195481"/>
    <n v="5764"/>
    <n v="6000"/>
    <s v=""/>
    <n v="7.8885949017369228E-2"/>
    <n v="8.0604565250240956E-2"/>
    <n v="4.0943789035392086E-2"/>
    <n v="0"/>
    <n v="332"/>
    <n v="266"/>
    <n v="184"/>
    <n v="230"/>
    <s v=""/>
    <n v="-0.1987951807228916"/>
    <n v="-0.30827067669172936"/>
    <n v="0.25"/>
    <n v="1913648"/>
    <n v="1992000"/>
    <n v="1992000"/>
    <n v="1992000"/>
  </r>
  <r>
    <x v="1"/>
    <x v="6"/>
    <s v="P031.2"/>
    <s v="031.2"/>
    <s v="Диагностика и лечение на инфекциозен ендокардит за лица под 18 години"/>
    <s v="Педиатрични пътеки"/>
    <m/>
    <m/>
    <m/>
    <n v="0"/>
    <n v="0"/>
    <m/>
    <m/>
    <n v="5940"/>
    <n v="6264"/>
    <n v="6264"/>
    <n v="6912.4"/>
    <n v="0"/>
    <n v="0"/>
    <n v="3"/>
    <n v="17820"/>
    <n v="1"/>
    <n v="6264"/>
    <n v="3"/>
    <n v="20737.199999999997"/>
    <n v="3"/>
    <n v="6912.4"/>
    <n v="20737.199999999997"/>
    <n v="1"/>
    <n v="6912.4"/>
    <n v="3"/>
    <n v="7000"/>
    <n v="21000"/>
    <n v="3"/>
    <n v="7000"/>
    <n v="21000"/>
    <n v="3"/>
    <n v="7000"/>
    <n v="21000"/>
    <n v="0"/>
    <n v="0"/>
    <n v="0"/>
    <n v="2"/>
    <n v="0"/>
    <n v="2"/>
    <n v="87.600000000000364"/>
    <n v="1.2672877726983445E-2"/>
    <s v="OK"/>
    <n v="1.2672877726983556E-2"/>
    <n v="1.2672877726983556E-2"/>
    <n v="0"/>
    <n v="2"/>
    <n v="2"/>
    <n v="0"/>
    <b v="0"/>
    <s v=""/>
    <n v="5940"/>
    <n v="6264"/>
    <n v="6912.4"/>
    <n v="7000"/>
    <s v=""/>
    <n v="5.4545454545454453E-2"/>
    <n v="0.10351213282247751"/>
    <n v="1.2672877726983556E-2"/>
    <n v="0"/>
    <n v="3"/>
    <n v="1"/>
    <n v="1"/>
    <n v="3"/>
    <s v=""/>
    <n v="-0.66666666666666674"/>
    <n v="0"/>
    <n v="2"/>
    <n v="20737.199999999997"/>
    <n v="21000"/>
    <n v="21000"/>
    <n v="21000"/>
  </r>
  <r>
    <x v="1"/>
    <x v="6"/>
    <s v="P032"/>
    <s v="032"/>
    <s v="Диагностика и лечение на заболявания на миокарда и перикарда"/>
    <m/>
    <m/>
    <m/>
    <m/>
    <n v="462"/>
    <n v="462"/>
    <n v="462"/>
    <n v="462"/>
    <m/>
    <m/>
    <m/>
    <s v=""/>
    <n v="2625"/>
    <n v="1211548.8"/>
    <m/>
    <m/>
    <m/>
    <m/>
    <m/>
    <m/>
    <m/>
    <s v=""/>
    <m/>
    <m/>
    <m/>
    <n v="0"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n v="461.54240000000004"/>
    <s v=""/>
    <s v=""/>
    <s v=""/>
    <n v="0"/>
    <s v=""/>
    <s v=""/>
    <s v=""/>
    <s v=""/>
    <n v="2625"/>
    <n v="0"/>
    <n v="0"/>
    <n v="0"/>
    <n v="0"/>
    <n v="-1"/>
    <s v=""/>
    <s v=""/>
    <s v=""/>
    <s v=""/>
    <n v="0"/>
    <n v="0"/>
    <n v="0"/>
  </r>
  <r>
    <x v="1"/>
    <x v="6"/>
    <s v="P032.1"/>
    <s v="032.1"/>
    <s v="Диагностика и лечение на заболявания на миокарда и перикарда при лица над 18 години"/>
    <m/>
    <m/>
    <m/>
    <m/>
    <n v="0"/>
    <n v="0"/>
    <m/>
    <m/>
    <n v="462"/>
    <n v="589"/>
    <n v="589"/>
    <n v="669.9"/>
    <n v="0"/>
    <n v="0"/>
    <n v="2869"/>
    <n v="1322724"/>
    <n v="2688"/>
    <n v="1604406.18"/>
    <n v="2885"/>
    <n v="1932661.5"/>
    <n v="2885"/>
    <n v="669.9"/>
    <n v="1932661.5"/>
    <n v="2422"/>
    <n v="1616944.6599999997"/>
    <n v="2453"/>
    <n v="770"/>
    <n v="1888810"/>
    <n v="2453"/>
    <n v="859.36"/>
    <n v="2108010.08"/>
    <n v="2453"/>
    <n v="859.36"/>
    <n v="2108010.08"/>
    <n v="-89.360000000000014"/>
    <n v="-432"/>
    <n v="-0.14974003466204505"/>
    <n v="31"/>
    <n v="-219200.08000000007"/>
    <n v="1.2799339388934764E-2"/>
    <n v="189.46000000000004"/>
    <n v="0.28281833109419324"/>
    <s v="ОК"/>
    <n v="0.28281833109419319"/>
    <n v="0.14942528735632177"/>
    <n v="-0.13339304373787142"/>
    <n v="1.2799339388934738E-2"/>
    <n v="1.2799339388934738E-2"/>
    <n v="0"/>
    <b v="0"/>
    <s v=""/>
    <n v="461.04008365284074"/>
    <n v="596.87729910714279"/>
    <n v="669.9"/>
    <n v="770"/>
    <s v=""/>
    <n v="0.29463211610161499"/>
    <n v="0.12234122658390656"/>
    <n v="0.14942528735632177"/>
    <n v="0"/>
    <n v="2869"/>
    <n v="2688"/>
    <n v="2422"/>
    <n v="2453"/>
    <s v=""/>
    <n v="-6.3088184036249606E-2"/>
    <n v="-9.895833333333337E-2"/>
    <n v="1.2799339388934738E-2"/>
    <n v="1932661.5"/>
    <n v="2221450"/>
    <n v="2479253.6"/>
    <n v="2479253.6"/>
  </r>
  <r>
    <x v="1"/>
    <x v="6"/>
    <s v="P032.2"/>
    <s v="032.2"/>
    <s v="Диагностика и лечение на заболявания на миокарда и перикарда при лица под 18 години"/>
    <s v="Педиатрични пътеки"/>
    <m/>
    <m/>
    <m/>
    <n v="0"/>
    <n v="0"/>
    <m/>
    <m/>
    <n v="554"/>
    <n v="706"/>
    <n v="706"/>
    <n v="798.6"/>
    <n v="0"/>
    <n v="0"/>
    <n v="36"/>
    <n v="18086"/>
    <n v="36"/>
    <n v="25407.599999999999"/>
    <n v="37"/>
    <n v="29548.2"/>
    <n v="37"/>
    <n v="798.6"/>
    <n v="29548.2"/>
    <n v="60"/>
    <n v="47916"/>
    <n v="63"/>
    <n v="950"/>
    <n v="59850"/>
    <n v="32"/>
    <n v="988.06"/>
    <n v="31617.919999999998"/>
    <n v="32"/>
    <n v="988.06"/>
    <n v="31617.919999999998"/>
    <n v="-38.059999999999945"/>
    <n v="-5"/>
    <n v="-0.13513513513513514"/>
    <n v="-28"/>
    <n v="28232.080000000002"/>
    <n v="-0.46666666666666667"/>
    <n v="189.45999999999992"/>
    <n v="0.23724017029802144"/>
    <s v="ОК"/>
    <n v="0.23724017029802136"/>
    <n v="0.18958176809416472"/>
    <n v="-4.7658402203856642E-2"/>
    <n v="-0.46666666666666667"/>
    <n v="5.0000000000000044E-2"/>
    <n v="0.51666666666666672"/>
    <b v="0"/>
    <s v=""/>
    <n v="502.38888888888891"/>
    <n v="705.76666666666665"/>
    <n v="798.6"/>
    <n v="950"/>
    <s v=""/>
    <n v="0.40482140882450501"/>
    <n v="0.13153544608699774"/>
    <n v="0.18958176809416472"/>
    <n v="0"/>
    <n v="36"/>
    <n v="36"/>
    <n v="60"/>
    <n v="63"/>
    <s v=""/>
    <n v="0"/>
    <n v="0.66666666666666674"/>
    <n v="5.0000000000000044E-2"/>
    <n v="29548.2"/>
    <n v="35150"/>
    <n v="36558.22"/>
    <n v="36558.22"/>
  </r>
  <r>
    <x v="1"/>
    <x v="6"/>
    <s v="P033"/>
    <s v="033"/>
    <s v="Диагностика и лечение на ритъмни и проводни нарушения"/>
    <s v="КП с изискване за педиатрична структура или спазване на сандарт &quot;Педиатрия"/>
    <s v="Да"/>
    <m/>
    <m/>
    <n v="345"/>
    <n v="435"/>
    <n v="435"/>
    <n v="479"/>
    <n v="479"/>
    <n v="479"/>
    <n v="479"/>
    <n v="548.9"/>
    <n v="32884"/>
    <n v="13274310"/>
    <n v="33886"/>
    <n v="15493823"/>
    <n v="27167"/>
    <n v="13648736.949999999"/>
    <n v="33886"/>
    <n v="18600025.399999999"/>
    <n v="33886"/>
    <n v="548.9"/>
    <n v="18600025.399999999"/>
    <n v="21236"/>
    <n v="11656910.900000002"/>
    <n v="27200"/>
    <n v="600"/>
    <n v="16320000"/>
    <n v="28804"/>
    <n v="647.92999999999995"/>
    <n v="18662975.719999999"/>
    <n v="27200"/>
    <n v="650"/>
    <n v="17680000"/>
    <n v="-50"/>
    <n v="-6686"/>
    <n v="-0.19730862303015995"/>
    <n v="5964"/>
    <n v="-1360000"/>
    <n v="0.28084385006592577"/>
    <n v="101.10000000000002"/>
    <n v="0.18418655492803795"/>
    <s v="ОК"/>
    <n v="0.18418655492803793"/>
    <n v="9.3095281472034941E-2"/>
    <n v="-9.1091273456002986E-2"/>
    <n v="0.28084385006592583"/>
    <n v="0.28084385006592583"/>
    <n v="0"/>
    <b v="0"/>
    <n v="403.67078214329155"/>
    <n v="457.23375435283009"/>
    <n v="502.4013306585195"/>
    <n v="548.9"/>
    <n v="600"/>
    <n v="0.1326897426787883"/>
    <n v="9.8784431104872672E-2"/>
    <n v="9.2552838744540455E-2"/>
    <n v="9.3095281472034941E-2"/>
    <n v="32884"/>
    <n v="33886"/>
    <n v="27167"/>
    <n v="21236"/>
    <n v="27200"/>
    <n v="3.0470745651380637E-2"/>
    <n v="-0.19828247653898368"/>
    <n v="-0.21831633967681374"/>
    <n v="0.28084385006592583"/>
    <n v="18600025.399999999"/>
    <n v="20331600"/>
    <n v="21955755.979999997"/>
    <n v="22025900"/>
  </r>
  <r>
    <x v="1"/>
    <x v="6"/>
    <s v="P034"/>
    <s v="034"/>
    <s v="Диагностика и лечение на артериална хипертония в детската възраст"/>
    <s v="Педиатрични пътеки"/>
    <m/>
    <m/>
    <m/>
    <n v="600"/>
    <n v="700"/>
    <n v="700"/>
    <n v="840"/>
    <n v="840"/>
    <n v="840"/>
    <n v="840"/>
    <n v="946"/>
    <n v="392"/>
    <n v="258140"/>
    <n v="349"/>
    <n v="261912"/>
    <n v="253"/>
    <n v="221330.8"/>
    <n v="349"/>
    <n v="330154"/>
    <n v="349"/>
    <n v="946"/>
    <n v="330154"/>
    <n v="213"/>
    <n v="200362.8"/>
    <n v="350"/>
    <n v="993.73"/>
    <n v="347805.5"/>
    <n v="297"/>
    <n v="993.73"/>
    <n v="295137.81"/>
    <n v="297"/>
    <n v="1100"/>
    <n v="326700"/>
    <n v="-106.26999999999998"/>
    <n v="-52"/>
    <n v="-0.14899713467048711"/>
    <n v="84"/>
    <n v="21105.5"/>
    <n v="0.39436619718309857"/>
    <n v="154"/>
    <n v="0.16279069767441862"/>
    <s v="ОК"/>
    <n v="0.16279069767441867"/>
    <n v="5.045454545454553E-2"/>
    <n v="-0.11233615221987314"/>
    <n v="0.39436619718309851"/>
    <n v="0.64319248826291076"/>
    <n v="0.24882629107981225"/>
    <b v="0"/>
    <n v="658.5204081632653"/>
    <n v="750.46418338108879"/>
    <n v="874.82529644268766"/>
    <n v="946"/>
    <n v="993.73"/>
    <n v="0.1396217551924801"/>
    <n v="0.16571225624827424"/>
    <n v="8.1358762540053364E-2"/>
    <n v="5.045454545454553E-2"/>
    <n v="392"/>
    <n v="349"/>
    <n v="253"/>
    <n v="213"/>
    <n v="350"/>
    <n v="-0.10969387755102045"/>
    <n v="-0.27507163323782235"/>
    <n v="-0.15810276679841895"/>
    <n v="0.64319248826291076"/>
    <n v="330154"/>
    <n v="346811.77"/>
    <n v="346811.77"/>
    <n v="383900"/>
  </r>
  <r>
    <x v="1"/>
    <x v="6"/>
    <s v="P035"/>
    <s v="035"/>
    <s v="Диагностика и лечение на хипоксемични състояния при вродени сърдечни малформации в детска възраст"/>
    <s v="Педиатрични пътеки"/>
    <m/>
    <m/>
    <m/>
    <n v="600"/>
    <n v="750"/>
    <n v="750"/>
    <n v="900"/>
    <n v="900"/>
    <n v="972"/>
    <n v="972"/>
    <n v="1091.2"/>
    <n v="10"/>
    <n v="6750"/>
    <n v="16"/>
    <n v="13170"/>
    <n v="21"/>
    <n v="20764"/>
    <n v="21"/>
    <n v="22915.200000000001"/>
    <n v="21"/>
    <n v="1091.2"/>
    <n v="22915.200000000001"/>
    <n v="13"/>
    <n v="13749.119999999999"/>
    <n v="18"/>
    <n v="1800"/>
    <n v="32400"/>
    <n v="18"/>
    <n v="2303.79"/>
    <n v="41468.22"/>
    <n v="18"/>
    <n v="2303.79"/>
    <n v="41468.22"/>
    <n v="-503.78999999999996"/>
    <n v="-3"/>
    <n v="-0.14285714285714285"/>
    <n v="5"/>
    <n v="-9068.2200000000012"/>
    <n v="0.38461538461538464"/>
    <n v="1212.5899999999999"/>
    <n v="1.1112445014662755"/>
    <s v="ОК"/>
    <n v="1.1112445014662757"/>
    <n v="0.64956011730205265"/>
    <n v="-0.46168438416422308"/>
    <n v="0.38461538461538458"/>
    <n v="0.38461538461538458"/>
    <n v="0"/>
    <b v="0"/>
    <n v="675"/>
    <n v="823.125"/>
    <n v="988.76190476190482"/>
    <n v="1091.2"/>
    <n v="1800"/>
    <n v="0.21944444444444455"/>
    <n v="0.20122934519289881"/>
    <n v="0.10360238874975924"/>
    <n v="0.64956011730205265"/>
    <n v="10"/>
    <n v="16"/>
    <n v="21"/>
    <n v="13"/>
    <n v="18"/>
    <n v="0.60000000000000009"/>
    <n v="0.3125"/>
    <n v="-0.38095238095238093"/>
    <n v="0.38461538461538458"/>
    <n v="22915.200000000001"/>
    <n v="37800"/>
    <n v="48379.59"/>
    <n v="48379.59"/>
  </r>
  <r>
    <x v="1"/>
    <x v="7"/>
    <s v="P036"/>
    <s v="036"/>
    <s v="Диагностика и лечение на белодробен тромбоемболизъм без фибринолитик"/>
    <s v="КП с изискване за педиатрична структура или спазване на сандарт &quot;Педиатрия"/>
    <m/>
    <m/>
    <m/>
    <n v="700"/>
    <n v="700"/>
    <n v="700"/>
    <n v="770"/>
    <n v="770"/>
    <n v="778"/>
    <n v="778"/>
    <n v="877.8"/>
    <n v="4778"/>
    <n v="3344600"/>
    <n v="4904"/>
    <n v="3595858"/>
    <n v="3863"/>
    <n v="3109744.8400000003"/>
    <n v="4904"/>
    <n v="4304731.2"/>
    <n v="4904"/>
    <n v="877.8"/>
    <n v="4304731.2"/>
    <n v="3154"/>
    <n v="2765596.6799999997"/>
    <n v="4169"/>
    <n v="1060"/>
    <n v="4419140"/>
    <n v="4169"/>
    <n v="1065.4000000000001"/>
    <n v="4441652.6000000006"/>
    <n v="3154"/>
    <n v="1065.4000000000001"/>
    <n v="3360271.6"/>
    <n v="-5.4000000000000909"/>
    <n v="-1750"/>
    <n v="-0.35685154975530181"/>
    <n v="0"/>
    <n v="1058868.3999999999"/>
    <n v="0"/>
    <n v="187.60000000000014"/>
    <n v="0.21371610845295072"/>
    <s v="OK"/>
    <n v="0.21371610845295064"/>
    <n v="0.2075643654591024"/>
    <n v="-6.1517429938482415E-3"/>
    <n v="0"/>
    <n v="0.32181357006975264"/>
    <n v="0.32181357006975264"/>
    <b v="0"/>
    <n v="700"/>
    <n v="733.25"/>
    <n v="805.00772456639925"/>
    <n v="877.8"/>
    <n v="1060"/>
    <n v="4.7500000000000098E-2"/>
    <n v="9.7862563336378106E-2"/>
    <n v="9.042431918626459E-2"/>
    <n v="0.2075643654591024"/>
    <n v="4778"/>
    <n v="4904"/>
    <n v="3863"/>
    <n v="3154"/>
    <n v="4169"/>
    <n v="2.6370866471326915E-2"/>
    <n v="-0.21227569331158236"/>
    <n v="-0.18353611183018381"/>
    <n v="0.32181357006975264"/>
    <n v="4304731.2"/>
    <n v="5198240"/>
    <n v="5224721.6000000006"/>
    <n v="5224721.6000000006"/>
  </r>
  <r>
    <x v="1"/>
    <x v="7"/>
    <s v="P037"/>
    <s v="037"/>
    <s v="Диагностика и лечение на белодробен тромбоемболизъм с фибринолитик"/>
    <s v="КП с изискване за педиатрична структура или спазване на сандарт &quot;Педиатрия"/>
    <m/>
    <m/>
    <m/>
    <n v="2481"/>
    <n v="2600"/>
    <n v="2600"/>
    <n v="2860"/>
    <n v="2860"/>
    <n v="2944"/>
    <n v="2944"/>
    <n v="3260.4"/>
    <n v="234"/>
    <n v="597214"/>
    <n v="250"/>
    <n v="680680"/>
    <n v="288"/>
    <n v="872394.4"/>
    <n v="301"/>
    <n v="981380.4"/>
    <n v="301"/>
    <n v="3260.4"/>
    <n v="981380.4"/>
    <n v="309"/>
    <n v="1006811.5199999999"/>
    <n v="324.45"/>
    <n v="3656.68"/>
    <n v="1186409.8259999999"/>
    <n v="256"/>
    <n v="3656.68"/>
    <n v="936110.07999999996"/>
    <n v="256"/>
    <n v="3656.68"/>
    <n v="936110.07999999996"/>
    <n v="0"/>
    <n v="-45"/>
    <n v="-0.14950166112956811"/>
    <n v="-53"/>
    <n v="250299.74599999993"/>
    <n v="-0.17152103559870549"/>
    <n v="396.27999999999975"/>
    <n v="0.12154336891178988"/>
    <s v="ОК"/>
    <n v="0.12154336891178996"/>
    <n v="0.12154336891178996"/>
    <n v="0"/>
    <n v="-0.17152103559870546"/>
    <n v="5.0000000000000044E-2"/>
    <n v="0.22152103559870551"/>
    <b v="0"/>
    <n v="2552.1965811965811"/>
    <n v="2722.72"/>
    <n v="3029.1472222222224"/>
    <n v="3260.4"/>
    <n v="3656.68"/>
    <n v="6.6814374746740679E-2"/>
    <n v="0.11254452247099311"/>
    <n v="7.6342534981884258E-2"/>
    <n v="0.12154336891178996"/>
    <n v="234"/>
    <n v="250"/>
    <n v="288"/>
    <n v="309"/>
    <n v="324.45"/>
    <n v="6.8376068376068355E-2"/>
    <n v="0.15199999999999991"/>
    <n v="7.2916666666666741E-2"/>
    <n v="5.0000000000000044E-2"/>
    <n v="981380.4"/>
    <n v="1100660.68"/>
    <n v="1100660.68"/>
    <n v="1100660.68"/>
  </r>
  <r>
    <x v="1"/>
    <x v="7"/>
    <s v="P038"/>
    <s v="038"/>
    <s v="Диагностика и лечение на хронична обструктивна белодробна болест - остра екзацербация"/>
    <s v="КП с изискване за педиатрична структура или спазване на сандарт &quot;Педиатрия"/>
    <m/>
    <s v="общинска"/>
    <m/>
    <n v="420"/>
    <n v="550"/>
    <n v="550"/>
    <n v="605"/>
    <n v="605"/>
    <n v="678"/>
    <n v="678"/>
    <n v="767.8"/>
    <n v="13256"/>
    <n v="6624550"/>
    <n v="13892"/>
    <n v="7976924"/>
    <n v="8844"/>
    <n v="6092798.2400000002"/>
    <n v="13892"/>
    <n v="10666277.6"/>
    <n v="13892"/>
    <n v="767.8"/>
    <n v="10666277.6"/>
    <n v="3682"/>
    <n v="2823661.28"/>
    <n v="11809"/>
    <n v="1000"/>
    <n v="11809000"/>
    <n v="11809"/>
    <n v="1091.99"/>
    <n v="12895309.91"/>
    <n v="11809"/>
    <n v="1000"/>
    <n v="11809000"/>
    <n v="0"/>
    <n v="-2083"/>
    <n v="-0.14994241289951052"/>
    <n v="8127"/>
    <n v="0"/>
    <n v="2.2072243346007605"/>
    <n v="232.20000000000005"/>
    <n v="0.30242250586090136"/>
    <s v="ОК"/>
    <n v="0.30242250586090136"/>
    <n v="0.30242250586090136"/>
    <n v="0"/>
    <n v="2.2072243346007605"/>
    <n v="2.2072243346007605"/>
    <n v="0"/>
    <b v="0"/>
    <n v="499.73974049487026"/>
    <n v="574.20990498128424"/>
    <n v="688.918842152872"/>
    <n v="767.8"/>
    <n v="1000"/>
    <n v="0.14901789562036716"/>
    <n v="0.19976830106287791"/>
    <n v="0.11449992803306741"/>
    <n v="0.30242250586090136"/>
    <n v="13256"/>
    <n v="13892"/>
    <n v="8844"/>
    <n v="3682"/>
    <n v="11809"/>
    <n v="4.797827398913701E-2"/>
    <n v="-0.36337460408868416"/>
    <n v="-0.58367254635911348"/>
    <n v="2.2072243346007605"/>
    <n v="10666277.6"/>
    <n v="13892000"/>
    <n v="15169925.08"/>
    <n v="13892000"/>
  </r>
  <r>
    <x v="1"/>
    <x v="7"/>
    <s v="P039"/>
    <s v="039"/>
    <s v="Диагностика и лечение на бронхопневмония и бронхиолит при лица над 18-годишна възраст"/>
    <m/>
    <s v="Да"/>
    <m/>
    <m/>
    <n v="450"/>
    <n v="580"/>
    <n v="580"/>
    <n v="638"/>
    <n v="638"/>
    <n v="677"/>
    <n v="677"/>
    <n v="766.7"/>
    <n v="40658"/>
    <n v="20983590"/>
    <n v="40936"/>
    <n v="24574554.800000004"/>
    <n v="37297"/>
    <n v="27968754.420000002"/>
    <n v="40936"/>
    <n v="31385631.200000003"/>
    <n v="40936"/>
    <n v="766.7"/>
    <n v="31385631.200000003"/>
    <n v="24766"/>
    <n v="19012550.629999995"/>
    <n v="29000"/>
    <n v="950"/>
    <n v="27550000"/>
    <n v="29000"/>
    <n v="1063.99"/>
    <n v="30855710"/>
    <n v="29000"/>
    <n v="1000"/>
    <n v="29000000"/>
    <n v="-50"/>
    <n v="-11936"/>
    <n v="-0.29157709595466091"/>
    <n v="4234"/>
    <n v="-1450000"/>
    <n v="0.17096018735362997"/>
    <n v="233.29999999999995"/>
    <n v="0.30429111777748785"/>
    <s v="ОК"/>
    <n v="0.30429111777748785"/>
    <n v="0.23907656188861348"/>
    <n v="-6.521455588887437E-2"/>
    <n v="0.17096018735362994"/>
    <n v="0.17096018735362994"/>
    <n v="0"/>
    <b v="0"/>
    <n v="516.09990653745876"/>
    <n v="600.31646472542513"/>
    <n v="749.89287127651028"/>
    <n v="766.7"/>
    <n v="950"/>
    <n v="0.16317878984512846"/>
    <n v="0.24916259229954485"/>
    <n v="2.2412706357482381E-2"/>
    <n v="0.23907656188861348"/>
    <n v="40658"/>
    <n v="40936"/>
    <n v="37297"/>
    <n v="24766"/>
    <n v="29000"/>
    <n v="6.8375227507502245E-3"/>
    <n v="-8.8894860269689291E-2"/>
    <n v="-0.33597876504812718"/>
    <n v="0.17096018735362994"/>
    <n v="31385631.200000003"/>
    <n v="38889200"/>
    <n v="43555494.640000001"/>
    <n v="40936000"/>
  </r>
  <r>
    <x v="1"/>
    <x v="7"/>
    <s v="P039.2"/>
    <s v="039.2"/>
    <s v="Диагностика и лечение на бронхопневмония и бронхиолит при лица над 18 годишна възраст - U07.1 COVID-19"/>
    <m/>
    <s v="Да"/>
    <m/>
    <m/>
    <n v="0"/>
    <n v="0"/>
    <m/>
    <m/>
    <m/>
    <m/>
    <m/>
    <n v="1400"/>
    <n v="0"/>
    <n v="0"/>
    <m/>
    <m/>
    <m/>
    <m/>
    <m/>
    <m/>
    <n v="0"/>
    <n v="1400"/>
    <n v="0"/>
    <n v="46969"/>
    <n v="59584400"/>
    <n v="20000"/>
    <n v="1400"/>
    <n v="28000000"/>
    <n v="20000"/>
    <n v="1400"/>
    <n v="28000000"/>
    <n v="20000"/>
    <n v="1550"/>
    <n v="31000000"/>
    <n v="-150"/>
    <n v="20000"/>
    <e v="#DIV/0!"/>
    <n v="-26969"/>
    <n v="-3000000"/>
    <n v="-0.57418722987502391"/>
    <n v="150"/>
    <n v="0.10714285714285714"/>
    <s v="OK"/>
    <n v="0.10714285714285721"/>
    <n v="0"/>
    <n v="-0.10714285714285721"/>
    <n v="-0.57418722987502391"/>
    <n v="-0.57418722987502391"/>
    <n v="0"/>
    <b v="0"/>
    <s v=""/>
    <s v=""/>
    <s v=""/>
    <n v="1400"/>
    <n v="1400"/>
    <s v=""/>
    <s v=""/>
    <s v=""/>
    <n v="0"/>
    <n v="0"/>
    <n v="0"/>
    <n v="0"/>
    <n v="46969"/>
    <n v="20000"/>
    <s v=""/>
    <s v=""/>
    <s v=""/>
    <n v="-0.57418722987502391"/>
    <n v="28000000"/>
    <n v="65756600"/>
    <n v="65756600"/>
    <n v="72801950"/>
  </r>
  <r>
    <x v="1"/>
    <x v="7"/>
    <s v="P040"/>
    <s v="040"/>
    <s v="Диагностика и лечение на бронхиална астма: среднотежък и тежък пристъп"/>
    <m/>
    <m/>
    <m/>
    <m/>
    <n v="0"/>
    <n v="0"/>
    <m/>
    <m/>
    <m/>
    <m/>
    <m/>
    <s v=""/>
    <n v="0"/>
    <n v="0"/>
    <m/>
    <m/>
    <m/>
    <m/>
    <m/>
    <m/>
    <m/>
    <s v=""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s v=""/>
    <s v=""/>
    <s v=""/>
    <s v=""/>
    <n v="0"/>
    <s v=""/>
    <s v=""/>
    <s v=""/>
    <s v=""/>
    <n v="0"/>
    <n v="0"/>
    <n v="0"/>
    <n v="0"/>
    <n v="0"/>
    <s v=""/>
    <s v=""/>
    <s v=""/>
    <s v=""/>
    <s v=""/>
    <n v="0"/>
    <n v="0"/>
    <n v="0"/>
  </r>
  <r>
    <x v="1"/>
    <x v="7"/>
    <s v="P040.1"/>
    <s v="040.1"/>
    <s v="Диагностика и лечение на бронхиална астма: среднотежък и тежък пристъп при лица над 18-годишна възраст"/>
    <m/>
    <m/>
    <m/>
    <m/>
    <n v="426"/>
    <n v="550"/>
    <n v="550"/>
    <n v="605"/>
    <n v="605"/>
    <n v="606"/>
    <n v="606"/>
    <n v="688.6"/>
    <n v="7811"/>
    <n v="3940666"/>
    <n v="8303"/>
    <n v="4785465"/>
    <n v="5573"/>
    <n v="3481502.6800000006"/>
    <n v="8303"/>
    <n v="5717445.7999999998"/>
    <n v="8303"/>
    <n v="688.6"/>
    <n v="5717445.7999999998"/>
    <n v="2784"/>
    <n v="1916594.12"/>
    <n v="7058"/>
    <n v="833.94"/>
    <n v="5885948.5200000005"/>
    <n v="7058"/>
    <n v="833.94"/>
    <n v="5885948.5200000005"/>
    <n v="7058"/>
    <n v="900"/>
    <n v="6352200"/>
    <n v="-66.059999999999945"/>
    <n v="-1245"/>
    <n v="-0.14994580272190774"/>
    <n v="4274"/>
    <n v="-466251.47999999952"/>
    <n v="1.5352011494252873"/>
    <n v="211.39999999999998"/>
    <n v="0.30699970955562006"/>
    <s v="ОК"/>
    <n v="0.30699970955562006"/>
    <n v="0.21106593087423753"/>
    <n v="-9.5933778681382531E-2"/>
    <n v="1.5352011494252875"/>
    <n v="1.5352011494252875"/>
    <n v="0"/>
    <b v="0"/>
    <n v="504.5021124055819"/>
    <n v="576.35372756834875"/>
    <n v="624.70889646509966"/>
    <n v="688.6"/>
    <n v="833.94"/>
    <n v="0.14242084105488062"/>
    <n v="8.3898423110339904E-2"/>
    <n v="0.10227340109357597"/>
    <n v="0.21106593087423753"/>
    <n v="7811"/>
    <n v="8303"/>
    <n v="5573"/>
    <n v="2784"/>
    <n v="7058"/>
    <n v="6.2988093713993054E-2"/>
    <n v="-0.32879682042635194"/>
    <n v="-0.50044859142293197"/>
    <n v="1.5352011494252875"/>
    <n v="5717445.7999999998"/>
    <n v="6924203.8200000003"/>
    <n v="6924203.8200000003"/>
    <n v="7472700"/>
  </r>
  <r>
    <x v="1"/>
    <x v="7"/>
    <s v="P040.2"/>
    <s v="040.2"/>
    <s v="Диагностика и лечение на бронхиална астма: среднотежък и тежък пристъп при лица под 18-годишна възраст"/>
    <s v="Педиатрични пътеки"/>
    <m/>
    <m/>
    <m/>
    <n v="553"/>
    <n v="650"/>
    <n v="650"/>
    <n v="780"/>
    <n v="780"/>
    <n v="780"/>
    <n v="780"/>
    <n v="880"/>
    <n v="3588"/>
    <n v="2210756"/>
    <n v="3095"/>
    <n v="2205280"/>
    <n v="2598"/>
    <n v="2131788"/>
    <n v="3095"/>
    <n v="2723600"/>
    <n v="3095"/>
    <n v="880"/>
    <n v="2723600"/>
    <n v="2216"/>
    <n v="1950080"/>
    <n v="2631"/>
    <n v="1025"/>
    <n v="2696775"/>
    <n v="2631"/>
    <n v="1025.3399999999999"/>
    <n v="2697669.5399999996"/>
    <n v="2631"/>
    <n v="1100"/>
    <n v="2894100"/>
    <n v="-75"/>
    <n v="-464"/>
    <n v="-0.14991922455573506"/>
    <n v="415"/>
    <n v="-197325"/>
    <n v="0.18727436823104693"/>
    <n v="220"/>
    <n v="0.25"/>
    <s v="OK"/>
    <n v="0.25"/>
    <n v="0.16477272727272729"/>
    <n v="-8.5227272727272707E-2"/>
    <n v="0.18727436823104693"/>
    <n v="0.18727436823104693"/>
    <n v="0"/>
    <b v="0"/>
    <n v="616.15273132664436"/>
    <n v="712.52988691437804"/>
    <n v="820.54965357967671"/>
    <n v="880"/>
    <n v="1025"/>
    <n v="0.15641763914642248"/>
    <n v="0.15160033094622882"/>
    <n v="7.2451857314141943E-2"/>
    <n v="0.16477272727272729"/>
    <n v="3588"/>
    <n v="3095"/>
    <n v="2598"/>
    <n v="2216"/>
    <n v="2631"/>
    <n v="-0.13740245261984396"/>
    <n v="-0.16058158319870763"/>
    <n v="-0.14703618167821397"/>
    <n v="0.18727436823104693"/>
    <n v="2723600"/>
    <n v="3172375"/>
    <n v="3173427.3"/>
    <n v="3404500"/>
  </r>
  <r>
    <x v="1"/>
    <x v="7"/>
    <s v="P041"/>
    <s v="041"/>
    <s v="Диагностика и лечение на алергични и инфекциозно-алергични заболявания на дихателната система"/>
    <m/>
    <m/>
    <m/>
    <m/>
    <n v="0"/>
    <n v="0"/>
    <m/>
    <m/>
    <m/>
    <m/>
    <m/>
    <m/>
    <n v="0"/>
    <n v="0"/>
    <m/>
    <m/>
    <m/>
    <m/>
    <m/>
    <m/>
    <m/>
    <m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s v=""/>
    <s v=""/>
    <s v=""/>
    <n v="0"/>
    <n v="0"/>
    <s v=""/>
    <s v=""/>
    <s v=""/>
    <s v=""/>
    <n v="0"/>
    <n v="0"/>
    <n v="0"/>
    <n v="0"/>
    <n v="0"/>
    <s v=""/>
    <s v=""/>
    <s v=""/>
    <s v=""/>
    <n v="0"/>
    <n v="0"/>
    <n v="0"/>
    <n v="0"/>
  </r>
  <r>
    <x v="1"/>
    <x v="7"/>
    <s v="P041.1"/>
    <s v="041.1"/>
    <s v="Диагностика и лечение на алергични заболявания на дихателната система при лица над 18 години"/>
    <m/>
    <m/>
    <m/>
    <m/>
    <n v="333"/>
    <n v="400"/>
    <n v="400"/>
    <n v="440"/>
    <n v="440"/>
    <n v="440"/>
    <n v="440"/>
    <n v="506"/>
    <n v="1991"/>
    <n v="749809"/>
    <n v="2245"/>
    <n v="940720"/>
    <n v="1374"/>
    <n v="626450"/>
    <n v="2245"/>
    <n v="1135970"/>
    <n v="2245"/>
    <n v="506"/>
    <n v="1135970"/>
    <n v="540"/>
    <n v="272628.40000000002"/>
    <n v="1909"/>
    <n v="570.11"/>
    <n v="1088339.99"/>
    <n v="1909"/>
    <n v="570.11"/>
    <n v="1088339.99"/>
    <n v="1909"/>
    <n v="620"/>
    <n v="1183580"/>
    <n v="-49.889999999999986"/>
    <n v="-336"/>
    <n v="-0.14966592427616926"/>
    <n v="1369"/>
    <n v="-95240.010000000009"/>
    <n v="2.5351851851851852"/>
    <n v="114"/>
    <n v="0.22529644268774704"/>
    <s v="ОК"/>
    <n v="0.22529644268774707"/>
    <n v="0.12669960474308306"/>
    <n v="-9.8596837944664006E-2"/>
    <n v="2.5351851851851852"/>
    <n v="2.5351851851851852"/>
    <n v="0"/>
    <b v="0"/>
    <n v="376.59919638372679"/>
    <n v="419.02895322939867"/>
    <n v="455.9315866084425"/>
    <n v="506"/>
    <n v="570.11"/>
    <n v="0.11266555333389272"/>
    <n v="8.8067025189167314E-2"/>
    <n v="0.10981562774363485"/>
    <n v="0.12669960474308306"/>
    <n v="1991"/>
    <n v="2245"/>
    <n v="1374"/>
    <n v="540"/>
    <n v="1909"/>
    <n v="0.12757408337518839"/>
    <n v="-0.38797327394209358"/>
    <n v="-0.60698689956331875"/>
    <n v="2.5351851851851852"/>
    <n v="1135970"/>
    <n v="1279896.95"/>
    <n v="1279896.95"/>
    <n v="1391900"/>
  </r>
  <r>
    <x v="1"/>
    <x v="7"/>
    <s v="P041.2"/>
    <s v="041.2"/>
    <s v="Диагностика и лечение при инфекциозно-алергични заболявания на дихателната система при лица под 18 години"/>
    <s v="Педиатрични пътеки"/>
    <m/>
    <m/>
    <m/>
    <n v="400"/>
    <n v="500"/>
    <n v="500"/>
    <n v="600"/>
    <n v="600"/>
    <n v="600"/>
    <n v="600"/>
    <n v="682"/>
    <n v="15941"/>
    <n v="7364540"/>
    <n v="17923"/>
    <n v="9828960"/>
    <n v="13919"/>
    <n v="8625928.7999999989"/>
    <n v="17923"/>
    <n v="12223486"/>
    <n v="17923"/>
    <n v="682"/>
    <n v="12223486"/>
    <n v="10509"/>
    <n v="7132219.5999999987"/>
    <n v="15235"/>
    <n v="800"/>
    <n v="12188000"/>
    <n v="15235"/>
    <n v="746.11"/>
    <n v="11366985.85"/>
    <n v="12000"/>
    <n v="820"/>
    <n v="9840000"/>
    <n v="-20"/>
    <n v="-5923"/>
    <n v="-0.33046922948167162"/>
    <n v="1491"/>
    <n v="2348000"/>
    <n v="0.14187838995147017"/>
    <n v="138"/>
    <n v="0.20234604105571846"/>
    <s v="ОК"/>
    <n v="0.20234604105571852"/>
    <n v="0.17302052785923761"/>
    <n v="-2.9325513196480912E-2"/>
    <n v="0.14187838995147017"/>
    <n v="0.4497097725758874"/>
    <n v="0.30783138262441723"/>
    <b v="0"/>
    <n v="461.98732827300671"/>
    <n v="548.39926351615247"/>
    <n v="619.72331345642635"/>
    <n v="682"/>
    <n v="800"/>
    <n v="0.18704395111045446"/>
    <n v="0.13005861729822166"/>
    <n v="0.10049111464959015"/>
    <n v="0.17302052785923761"/>
    <n v="15941"/>
    <n v="17923"/>
    <n v="13919"/>
    <n v="10509"/>
    <n v="15235"/>
    <n v="0.1243334797064175"/>
    <n v="-0.22340010042961556"/>
    <n v="-0.24498886414253895"/>
    <n v="0.4497097725758874"/>
    <n v="12223486"/>
    <n v="14338400"/>
    <n v="13372529.529999999"/>
    <n v="14696860"/>
  </r>
  <r>
    <x v="1"/>
    <x v="7"/>
    <s v="P042"/>
    <s v="042"/>
    <s v="Диагностика и лечение на гнойно-възпалителни заболявания на бронхо-белодробната система"/>
    <m/>
    <m/>
    <m/>
    <m/>
    <n v="0"/>
    <n v="0"/>
    <m/>
    <m/>
    <m/>
    <m/>
    <m/>
    <s v=""/>
    <n v="0"/>
    <n v="0"/>
    <m/>
    <m/>
    <m/>
    <m/>
    <m/>
    <m/>
    <m/>
    <s v=""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s v=""/>
    <s v=""/>
    <s v=""/>
    <s v=""/>
    <n v="0"/>
    <s v=""/>
    <s v=""/>
    <s v=""/>
    <s v=""/>
    <n v="0"/>
    <n v="0"/>
    <n v="0"/>
    <n v="0"/>
    <n v="0"/>
    <s v=""/>
    <s v=""/>
    <s v=""/>
    <s v=""/>
    <s v=""/>
    <n v="0"/>
    <n v="0"/>
    <n v="0"/>
  </r>
  <r>
    <x v="1"/>
    <x v="7"/>
    <s v="P042.1"/>
    <s v="042.1"/>
    <s v="Диагностика и лечение на гнойно-възпалителни заболявания на бронхо-белодробната система при лица над 18 години"/>
    <m/>
    <m/>
    <m/>
    <m/>
    <n v="700"/>
    <n v="780"/>
    <n v="780"/>
    <n v="858"/>
    <n v="858"/>
    <n v="934"/>
    <n v="934"/>
    <n v="1049.4000000000001"/>
    <n v="12660"/>
    <n v="9481760"/>
    <n v="14252"/>
    <n v="11615779.600000001"/>
    <n v="10149.5"/>
    <n v="9654056.4199999999"/>
    <n v="14252"/>
    <n v="14956048.800000001"/>
    <n v="14252"/>
    <n v="1049.4000000000001"/>
    <n v="14956048.800000001"/>
    <n v="5426"/>
    <n v="5691032.5200000005"/>
    <n v="10000"/>
    <n v="1431.93"/>
    <n v="14319300"/>
    <n v="10000"/>
    <n v="1431.93"/>
    <n v="14319300"/>
    <n v="10000"/>
    <n v="1431.93"/>
    <n v="14319300"/>
    <n v="0"/>
    <n v="-4252"/>
    <n v="-0.29834409205725509"/>
    <n v="4574"/>
    <n v="0"/>
    <n v="0.84297825285661632"/>
    <n v="382.53"/>
    <n v="0.36452258433390505"/>
    <s v="ОК"/>
    <n v="0.36452258433390505"/>
    <n v="0.36452258433390505"/>
    <n v="0"/>
    <n v="0.84297825285661632"/>
    <n v="0.84297825285661632"/>
    <n v="0"/>
    <b v="0"/>
    <n v="748.95418641390211"/>
    <n v="815.02803817008146"/>
    <n v="951.18541997142711"/>
    <n v="1049.4000000000001"/>
    <n v="1431.93"/>
    <n v="8.8221486647334535E-2"/>
    <n v="0.16705852489081119"/>
    <n v="0.10325492587083951"/>
    <n v="0.36452258433390505"/>
    <n v="12660"/>
    <n v="14252"/>
    <n v="10149.5"/>
    <n v="5426"/>
    <n v="10000"/>
    <n v="0.12575039494470763"/>
    <n v="-0.28785433623351109"/>
    <n v="-0.46539238386127391"/>
    <n v="0.84297825285661632"/>
    <n v="14956048.800000001"/>
    <n v="20407866.359999999"/>
    <n v="20407866.359999999"/>
    <n v="20407866.359999999"/>
  </r>
  <r>
    <x v="1"/>
    <x v="7"/>
    <s v="P042.2"/>
    <s v="042.2"/>
    <s v="Диагностика и лечение на гнойно-възпалителни заболявания на бронхо-белодробната система при лица под 18 години"/>
    <s v="Педиатрични пътеки"/>
    <m/>
    <m/>
    <m/>
    <n v="1200"/>
    <n v="1200"/>
    <n v="1200"/>
    <n v="1560"/>
    <n v="1560"/>
    <n v="1699"/>
    <n v="1699"/>
    <n v="1890.9"/>
    <n v="60"/>
    <n v="72000"/>
    <n v="85"/>
    <n v="112080"/>
    <n v="33"/>
    <n v="55894.8"/>
    <n v="85"/>
    <n v="160726.5"/>
    <n v="85"/>
    <n v="1890.9"/>
    <n v="160726.5"/>
    <n v="11"/>
    <n v="20799.900000000001"/>
    <n v="72"/>
    <n v="2273.4299999999998"/>
    <n v="163686.96"/>
    <n v="72"/>
    <n v="2273.4299999999998"/>
    <n v="163686.96"/>
    <n v="72"/>
    <n v="2273.4299999999998"/>
    <n v="163686.96"/>
    <n v="0"/>
    <n v="-13"/>
    <n v="-0.15294117647058825"/>
    <n v="61"/>
    <n v="0"/>
    <n v="5.5454545454545459"/>
    <n v="382.52999999999975"/>
    <n v="0.2023004918292875"/>
    <s v="ОК"/>
    <n v="0.20230049182928744"/>
    <n v="0.20230049182928744"/>
    <n v="0"/>
    <n v="5.5454545454545459"/>
    <n v="5.5454545454545459"/>
    <n v="0"/>
    <b v="0"/>
    <n v="1200"/>
    <n v="1318.5882352941176"/>
    <n v="1693.7818181818184"/>
    <n v="1890.9"/>
    <n v="2273.4299999999998"/>
    <n v="9.8823529411764532E-2"/>
    <n v="0.28454188566608285"/>
    <n v="0.11637755211576017"/>
    <n v="0.20230049182928744"/>
    <n v="60"/>
    <n v="85"/>
    <n v="33"/>
    <n v="11"/>
    <n v="72"/>
    <n v="0.41666666666666674"/>
    <n v="-0.61176470588235299"/>
    <n v="-0.66666666666666674"/>
    <n v="5.5454545454545459"/>
    <n v="160726.5"/>
    <n v="193241.55"/>
    <n v="193241.55"/>
    <n v="193241.55"/>
  </r>
  <r>
    <x v="1"/>
    <x v="7"/>
    <s v="P043"/>
    <s v="043"/>
    <s v="Бронхоскопски процедури с неголям обем и сложност в пулмологията"/>
    <s v="КП с изискване за педиатрична структура или спазване на сандарт &quot;Педиатрия"/>
    <m/>
    <m/>
    <m/>
    <n v="280"/>
    <n v="280"/>
    <n v="280"/>
    <n v="308"/>
    <n v="308"/>
    <n v="358"/>
    <n v="358"/>
    <n v="415.8"/>
    <n v="2582"/>
    <n v="722512"/>
    <n v="2403"/>
    <n v="703124.8"/>
    <n v="1776"/>
    <n v="657176.07999999996"/>
    <n v="2403"/>
    <n v="999167.4"/>
    <n v="2403"/>
    <n v="415.8"/>
    <n v="999167.4"/>
    <n v="992"/>
    <n v="412031.72000000003"/>
    <n v="1900"/>
    <n v="480"/>
    <n v="912000"/>
    <n v="2043"/>
    <n v="486.13"/>
    <n v="993163.59"/>
    <n v="2043"/>
    <n v="486.13"/>
    <n v="993163.59"/>
    <n v="-6.1299999999999955"/>
    <n v="-360"/>
    <n v="-0.14981273408239701"/>
    <n v="1051"/>
    <n v="-81163.589999999967"/>
    <n v="1.059475806451613"/>
    <n v="70.329999999999984"/>
    <n v="0.1691438191438191"/>
    <s v="ОК"/>
    <n v="0.16914381914381904"/>
    <n v="0.15440115440115432"/>
    <n v="-1.4742664742664724E-2"/>
    <n v="1.059475806451613"/>
    <n v="0.91532258064516125"/>
    <n v="-0.14415322580645173"/>
    <b v="0"/>
    <n v="279.82649109217658"/>
    <n v="292.60291302538496"/>
    <n v="370.03157657657653"/>
    <n v="415.8"/>
    <n v="480"/>
    <n v="4.5658371669320408E-2"/>
    <n v="0.26462027582231951"/>
    <n v="0.12368788590114255"/>
    <n v="0.15440115440115432"/>
    <n v="2582"/>
    <n v="2403"/>
    <n v="1776"/>
    <n v="992"/>
    <n v="1900"/>
    <n v="-6.932610379550741E-2"/>
    <n v="-0.26092384519350809"/>
    <n v="-0.44144144144144148"/>
    <n v="0.91532258064516125"/>
    <n v="999167.4"/>
    <n v="1153440"/>
    <n v="1168170.3899999999"/>
    <n v="1168170.3899999999"/>
  </r>
  <r>
    <x v="1"/>
    <x v="7"/>
    <s v="P044"/>
    <s v="044"/>
    <s v="Високоспециализирани интервенционални процедури в пулмологията"/>
    <s v="КП с изискване за педиатрична структура или спазване на сандарт &quot;Педиатрия"/>
    <m/>
    <m/>
    <s v="да"/>
    <n v="800"/>
    <n v="800"/>
    <n v="800"/>
    <n v="880"/>
    <n v="880"/>
    <n v="987"/>
    <n v="987"/>
    <n v="1107.7"/>
    <n v="3616"/>
    <n v="2892320"/>
    <n v="3844"/>
    <n v="3219744"/>
    <n v="3132"/>
    <n v="3169979.7000000007"/>
    <n v="3844"/>
    <n v="4257998.8"/>
    <n v="3844"/>
    <n v="1107.7"/>
    <n v="4257998.8"/>
    <n v="2670"/>
    <n v="2953888.7400000007"/>
    <n v="3100"/>
    <n v="1200"/>
    <n v="3720000"/>
    <n v="3268"/>
    <n v="1503.98"/>
    <n v="4915006.6399999997"/>
    <n v="3268"/>
    <n v="1300"/>
    <n v="4248400"/>
    <n v="-100"/>
    <n v="-576"/>
    <n v="-0.14984391259105098"/>
    <n v="598"/>
    <n v="-528400"/>
    <n v="0.22397003745318353"/>
    <n v="192.29999999999995"/>
    <n v="0.17360296109054793"/>
    <s v="ОК"/>
    <n v="0.17360296109054785"/>
    <n v="8.3325810237428799E-2"/>
    <n v="-9.0277150853119048E-2"/>
    <n v="0.22397003745318345"/>
    <n v="0.16104868913857673"/>
    <n v="-6.2921348314606718E-2"/>
    <b v="0"/>
    <n v="799.86725663716811"/>
    <n v="837.60249739854316"/>
    <n v="1012.1263409961688"/>
    <n v="1107.7"/>
    <n v="1200"/>
    <n v="4.7176878973672398E-2"/>
    <n v="0.20836117864938108"/>
    <n v="9.4428585772962315E-2"/>
    <n v="8.3325810237428799E-2"/>
    <n v="3616"/>
    <n v="3844"/>
    <n v="3132"/>
    <n v="2670"/>
    <n v="3100"/>
    <n v="6.3053097345132647E-2"/>
    <n v="-0.18522372528616027"/>
    <n v="-0.14750957854406133"/>
    <n v="0.16104868913857673"/>
    <n v="4257998.8"/>
    <n v="4612800"/>
    <n v="5781299.1200000001"/>
    <n v="4997200"/>
  </r>
  <r>
    <x v="1"/>
    <x v="7"/>
    <s v="P045"/>
    <s v="045"/>
    <s v="Лечение на декомпенсирана хронична дихателна недостатъчност при болести на дихателната система"/>
    <m/>
    <m/>
    <m/>
    <m/>
    <n v="600"/>
    <n v="650"/>
    <n v="650"/>
    <n v="715"/>
    <n v="715"/>
    <n v="760"/>
    <n v="760"/>
    <n v="858"/>
    <n v="20153"/>
    <n v="12680400"/>
    <n v="19825"/>
    <n v="13451135"/>
    <n v="12365"/>
    <n v="9574424.4000000004"/>
    <n v="19825"/>
    <n v="17009850"/>
    <n v="19825"/>
    <n v="858"/>
    <n v="17009850"/>
    <n v="6597"/>
    <n v="5655555.7999999998"/>
    <n v="16000"/>
    <n v="1000"/>
    <n v="16000000"/>
    <n v="16852"/>
    <n v="1069.32"/>
    <n v="18020180.640000001"/>
    <n v="16000"/>
    <n v="1069.32"/>
    <n v="17109120"/>
    <n v="-69.319999999999936"/>
    <n v="-3825"/>
    <n v="-0.19293820933165196"/>
    <n v="9403"/>
    <n v="-1109120"/>
    <n v="1.4253448537213884"/>
    <n v="211.31999999999994"/>
    <n v="0.24629370629370623"/>
    <s v="ОК"/>
    <n v="0.24629370629370628"/>
    <n v="0.16550116550116556"/>
    <n v="-8.0792540792540724E-2"/>
    <n v="1.4253448537213886"/>
    <n v="1.4253448537213886"/>
    <n v="0"/>
    <b v="0"/>
    <n v="629.20656974147767"/>
    <n v="678.49356872635565"/>
    <n v="774.31657096643755"/>
    <n v="858"/>
    <n v="1000"/>
    <n v="7.8331984049576198E-2"/>
    <n v="0.14122905014406761"/>
    <n v="0.10807392243861669"/>
    <n v="0.16550116550116556"/>
    <n v="20153"/>
    <n v="19825"/>
    <n v="12365"/>
    <n v="6597"/>
    <n v="16000"/>
    <n v="-1.6275492482508813E-2"/>
    <n v="-0.37629255989911725"/>
    <n v="-0.46647796198948643"/>
    <n v="1.4253448537213886"/>
    <n v="17009850"/>
    <n v="19825000"/>
    <n v="21199269"/>
    <n v="21199269"/>
  </r>
  <r>
    <x v="1"/>
    <x v="7"/>
    <s v="P046"/>
    <s v="046"/>
    <s v="Лечение на декомпенсирана хронична дихателна недостатъчност при болести на дихателната система в детска възраст"/>
    <s v="Педиатрични пътеки"/>
    <m/>
    <m/>
    <m/>
    <n v="1200"/>
    <n v="1200"/>
    <n v="1200"/>
    <n v="1560"/>
    <n v="1560"/>
    <n v="1560"/>
    <n v="1560"/>
    <n v="1738"/>
    <n v="44"/>
    <n v="52800"/>
    <n v="36"/>
    <n v="48240"/>
    <n v="5"/>
    <n v="7978"/>
    <n v="36"/>
    <n v="62568"/>
    <n v="36"/>
    <n v="1738"/>
    <n v="62568"/>
    <n v="2"/>
    <n v="3476"/>
    <n v="31"/>
    <n v="1950"/>
    <n v="60450"/>
    <n v="31"/>
    <n v="1949.32"/>
    <n v="60428.92"/>
    <n v="31"/>
    <n v="1949.32"/>
    <n v="60428.92"/>
    <n v="0.68000000000006366"/>
    <n v="-5"/>
    <n v="-0.1388888888888889"/>
    <n v="29"/>
    <n v="21.080000000001746"/>
    <n v="14.5"/>
    <n v="211.31999999999994"/>
    <n v="0.12158803222094358"/>
    <s v="OK"/>
    <n v="0.1215880322209435"/>
    <n v="0.12197928653624857"/>
    <n v="3.9125431530506738E-4"/>
    <n v="14.5"/>
    <n v="14.5"/>
    <n v="0"/>
    <b v="0"/>
    <n v="1200"/>
    <n v="1340"/>
    <n v="1595.6"/>
    <n v="1738"/>
    <n v="1950"/>
    <n v="0.1166666666666667"/>
    <n v="0.19074626865671629"/>
    <n v="8.924542491852594E-2"/>
    <n v="0.12197928653624857"/>
    <n v="44"/>
    <n v="36"/>
    <n v="5"/>
    <n v="2"/>
    <n v="31"/>
    <n v="-0.18181818181818177"/>
    <n v="-0.86111111111111116"/>
    <n v="-0.6"/>
    <n v="14.5"/>
    <n v="62568"/>
    <n v="70200"/>
    <n v="70175.520000000004"/>
    <n v="70175.520000000004"/>
  </r>
  <r>
    <x v="1"/>
    <x v="7"/>
    <s v="P047"/>
    <s v="047"/>
    <s v="Лечение на декомпенсирана хронична дихателна недостатъчност при болести на дихателната система с механична вентилация"/>
    <m/>
    <m/>
    <m/>
    <m/>
    <n v="1540"/>
    <n v="1540"/>
    <n v="1540"/>
    <n v="1540"/>
    <m/>
    <m/>
    <m/>
    <m/>
    <n v="163"/>
    <n v="251020"/>
    <m/>
    <m/>
    <m/>
    <m/>
    <m/>
    <m/>
    <m/>
    <m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n v="1540"/>
    <s v=""/>
    <s v=""/>
    <n v="0"/>
    <n v="0"/>
    <s v=""/>
    <s v=""/>
    <s v=""/>
    <s v=""/>
    <n v="163"/>
    <n v="0"/>
    <n v="0"/>
    <n v="0"/>
    <n v="0"/>
    <n v="-1"/>
    <s v=""/>
    <s v=""/>
    <s v=""/>
    <n v="0"/>
    <n v="0"/>
    <n v="0"/>
    <n v="0"/>
  </r>
  <r>
    <x v="1"/>
    <x v="7"/>
    <s v="P047.1"/>
    <s v="047.1"/>
    <s v="Лечение на декомпенсирана хронична дихателна недостатъчност при болести на дихателната система с механична вентилация при лица над 18 години"/>
    <m/>
    <m/>
    <m/>
    <m/>
    <n v="0"/>
    <n v="0"/>
    <m/>
    <m/>
    <n v="1540"/>
    <n v="1679"/>
    <n v="1679"/>
    <n v="1868.9"/>
    <n v="0"/>
    <n v="0"/>
    <n v="146"/>
    <n v="224840"/>
    <n v="188"/>
    <n v="328035.72000000003"/>
    <n v="171"/>
    <n v="319581.90000000002"/>
    <n v="171"/>
    <n v="1868.9"/>
    <n v="319581.90000000002"/>
    <n v="298"/>
    <n v="553941.96000000008"/>
    <n v="298"/>
    <n v="2250"/>
    <n v="670500"/>
    <n v="146"/>
    <n v="2500"/>
    <n v="365000"/>
    <n v="146"/>
    <n v="2500"/>
    <n v="365000"/>
    <n v="-250"/>
    <n v="-25"/>
    <n v="-0.14619883040935672"/>
    <n v="-152"/>
    <n v="305500"/>
    <n v="-0.51006711409395977"/>
    <n v="631.09999999999991"/>
    <n v="0.33768526940981319"/>
    <s v="ОК"/>
    <n v="0.33768526940981314"/>
    <n v="0.20391674246883196"/>
    <n v="-0.13376852694098118"/>
    <n v="-0.51006711409395966"/>
    <n v="0"/>
    <n v="0.51006711409395966"/>
    <b v="1"/>
    <s v=""/>
    <n v="1540"/>
    <n v="1744.8708510638301"/>
    <n v="1868.9"/>
    <n v="2250"/>
    <s v=""/>
    <n v="0.13303302017131813"/>
    <n v="7.1082137030686665E-2"/>
    <n v="0.20391674246883196"/>
    <n v="0"/>
    <n v="146"/>
    <n v="188"/>
    <n v="298"/>
    <n v="298"/>
    <s v=""/>
    <n v="0.28767123287671237"/>
    <n v="0.58510638297872331"/>
    <n v="0"/>
    <n v="319581.90000000002"/>
    <n v="384750"/>
    <n v="427500"/>
    <n v="427500"/>
  </r>
  <r>
    <x v="1"/>
    <x v="7"/>
    <s v="P047.2"/>
    <s v="047.2"/>
    <s v="Лечение на декомпенсирана хронична дихателна недостатъчност при болести на дихателната система с механична вентилация при лица под 18 години"/>
    <s v="Педиатрични пътеки"/>
    <m/>
    <m/>
    <m/>
    <n v="0"/>
    <n v="0"/>
    <m/>
    <m/>
    <n v="2002"/>
    <n v="2182"/>
    <n v="2182"/>
    <n v="2422.1999999999998"/>
    <n v="0"/>
    <n v="0"/>
    <n v="1"/>
    <n v="1540"/>
    <n v="1"/>
    <n v="2182"/>
    <n v="1"/>
    <n v="2422.1999999999998"/>
    <n v="1"/>
    <n v="2422.1999999999998"/>
    <n v="2422.1999999999998"/>
    <n v="2"/>
    <n v="4844.3999999999996"/>
    <n v="1"/>
    <n v="2900"/>
    <n v="2900"/>
    <n v="1"/>
    <n v="2903.62"/>
    <n v="2903.62"/>
    <n v="1"/>
    <n v="2903.62"/>
    <n v="2903.62"/>
    <n v="-3.6199999999998909"/>
    <n v="0"/>
    <n v="0"/>
    <n v="-1"/>
    <n v="-3.6199999999998909"/>
    <n v="-0.5"/>
    <n v="481.42000000000007"/>
    <n v="0.19875319957063831"/>
    <s v="ОК"/>
    <n v="0.19875319957063842"/>
    <n v="0.19725869044670152"/>
    <n v="-1.4945091239368935E-3"/>
    <n v="-0.5"/>
    <n v="-0.5"/>
    <n v="0"/>
    <b v="0"/>
    <s v=""/>
    <n v="1540"/>
    <n v="2182"/>
    <n v="2422.1999999999998"/>
    <n v="2900"/>
    <s v=""/>
    <n v="0.41688311688311686"/>
    <n v="0.11008249312557283"/>
    <n v="0.19725869044670152"/>
    <n v="0"/>
    <n v="1"/>
    <n v="1"/>
    <n v="2"/>
    <n v="1"/>
    <s v=""/>
    <n v="0"/>
    <n v="1"/>
    <n v="-0.5"/>
    <n v="2422.1999999999998"/>
    <n v="2900"/>
    <n v="2903.62"/>
    <n v="2903.62"/>
  </r>
  <r>
    <x v="1"/>
    <x v="7"/>
    <s v="P048"/>
    <s v="048"/>
    <s v="Диагностика и лечение на бронхопневмония в детска възраст"/>
    <s v="Педиатрични пътеки"/>
    <s v="Да"/>
    <m/>
    <m/>
    <n v="545"/>
    <n v="700"/>
    <n v="700"/>
    <n v="840"/>
    <n v="840"/>
    <n v="935"/>
    <n v="935"/>
    <n v="1050.5"/>
    <n v="43940"/>
    <n v="27551360"/>
    <n v="45950"/>
    <n v="34494257"/>
    <n v="33576"/>
    <n v="31918858.799999997"/>
    <n v="45950"/>
    <n v="48270475"/>
    <n v="45950"/>
    <n v="1050.5"/>
    <n v="48270475"/>
    <n v="30743"/>
    <n v="32268407.149999999"/>
    <n v="33000"/>
    <n v="1300"/>
    <n v="42900000"/>
    <n v="29000"/>
    <n v="1347.79"/>
    <n v="39085910"/>
    <n v="30000"/>
    <n v="1347.79"/>
    <n v="40433700"/>
    <n v="-47.789999999999964"/>
    <n v="-15950"/>
    <n v="-0.34711643090315558"/>
    <n v="-743"/>
    <n v="2466300"/>
    <n v="-2.4168103308070128E-2"/>
    <n v="297.28999999999996"/>
    <n v="0.2829985721085197"/>
    <s v="ОК"/>
    <n v="0.28299857210851975"/>
    <n v="0.23750594954783444"/>
    <n v="-4.5492622560685314E-2"/>
    <n v="-2.4168103308070177E-2"/>
    <n v="7.3415086361122928E-2"/>
    <n v="9.7583189669193104E-2"/>
    <b v="0"/>
    <n v="627.02230314064639"/>
    <n v="750.69112078346029"/>
    <n v="950.64506790564678"/>
    <n v="1050.5"/>
    <n v="1300"/>
    <n v="0.1972319278331538"/>
    <n v="0.26635981375869222"/>
    <n v="0.1050391312862351"/>
    <n v="0.23750594954783444"/>
    <n v="43940"/>
    <n v="45950"/>
    <n v="33576"/>
    <n v="30743"/>
    <n v="33000"/>
    <n v="4.5744196631770651E-2"/>
    <n v="-0.26929270946681172"/>
    <n v="-8.4375744579461509E-2"/>
    <n v="7.3415086361122928E-2"/>
    <n v="48270475"/>
    <n v="59735000"/>
    <n v="61930950.5"/>
    <n v="61930950.5"/>
  </r>
  <r>
    <x v="1"/>
    <x v="7"/>
    <s v="P048.2"/>
    <s v="048.2"/>
    <s v="Диагностика и лечение на бронхопневмония в детска възраст U07.1 COVID-19"/>
    <s v="Педиатрични пътеки"/>
    <m/>
    <m/>
    <m/>
    <n v="0"/>
    <n v="0"/>
    <m/>
    <m/>
    <m/>
    <m/>
    <m/>
    <n v="1400"/>
    <n v="0"/>
    <n v="0"/>
    <m/>
    <m/>
    <m/>
    <m/>
    <m/>
    <m/>
    <n v="0"/>
    <n v="1400"/>
    <n v="0"/>
    <n v="745"/>
    <n v="976000"/>
    <n v="3000"/>
    <n v="1400"/>
    <n v="4200000"/>
    <n v="3000"/>
    <n v="1400"/>
    <n v="4200000"/>
    <n v="3000"/>
    <n v="1550"/>
    <n v="4650000"/>
    <n v="-150"/>
    <n v="3000"/>
    <e v="#DIV/0!"/>
    <n v="2255"/>
    <n v="-450000"/>
    <n v="3.0268456375838926"/>
    <n v="150"/>
    <n v="0.10714285714285714"/>
    <s v="ОК"/>
    <n v="0.10714285714285721"/>
    <n v="0"/>
    <n v="-0.10714285714285721"/>
    <n v="3.026845637583893"/>
    <n v="3.026845637583893"/>
    <n v="0"/>
    <b v="0"/>
    <s v=""/>
    <s v=""/>
    <s v=""/>
    <n v="1400"/>
    <n v="1400"/>
    <s v=""/>
    <s v=""/>
    <s v=""/>
    <n v="0"/>
    <n v="0"/>
    <n v="0"/>
    <n v="0"/>
    <n v="745"/>
    <n v="3000"/>
    <s v=""/>
    <s v=""/>
    <s v=""/>
    <n v="3.026845637583893"/>
    <n v="0"/>
    <n v="0"/>
    <n v="0"/>
    <n v="0"/>
  </r>
  <r>
    <x v="1"/>
    <x v="7"/>
    <s v="P049"/>
    <s v="049"/>
    <s v="Диагностика и лечение на бронхиолит в детската възраст"/>
    <s v="Педиатрични пътеки"/>
    <s v="Да"/>
    <m/>
    <m/>
    <n v="431"/>
    <n v="570"/>
    <n v="570"/>
    <n v="684"/>
    <n v="684"/>
    <n v="742"/>
    <n v="742"/>
    <n v="838.2"/>
    <n v="17186"/>
    <n v="8716407"/>
    <n v="19454"/>
    <n v="11876526.6"/>
    <n v="13043"/>
    <n v="10010665.84"/>
    <n v="19454"/>
    <n v="16306342.800000001"/>
    <n v="19454"/>
    <n v="838.2"/>
    <n v="16306342.800000001"/>
    <n v="12454"/>
    <n v="10425154"/>
    <n v="15000"/>
    <n v="1040"/>
    <n v="15600000"/>
    <n v="15000"/>
    <n v="1135.49"/>
    <n v="17032350"/>
    <n v="15000"/>
    <n v="1135.49"/>
    <n v="17032350"/>
    <n v="-95.490000000000009"/>
    <n v="-4454"/>
    <n v="-0.22895034440217951"/>
    <n v="2546"/>
    <n v="-1432350"/>
    <n v="0.2044323109041272"/>
    <n v="297.28999999999996"/>
    <n v="0.35467668814125503"/>
    <s v="ОК"/>
    <n v="0.35467668814125508"/>
    <n v="0.24075399665950847"/>
    <n v="-0.11392269148174661"/>
    <n v="0.20443231090412728"/>
    <n v="0.20443231090412728"/>
    <n v="0"/>
    <b v="0"/>
    <n v="507.18067031304548"/>
    <n v="610.49278297522358"/>
    <n v="767.51252319251705"/>
    <n v="838.2"/>
    <n v="1040"/>
    <n v="0.20369883694189506"/>
    <n v="0.25720163218320313"/>
    <n v="9.2099444206400705E-2"/>
    <n v="0.24075399665950847"/>
    <n v="17186"/>
    <n v="19454"/>
    <n v="13043"/>
    <n v="12454"/>
    <n v="15000"/>
    <n v="0.1319678808332363"/>
    <n v="-0.32954662280250846"/>
    <n v="-4.5158322471823942E-2"/>
    <n v="0.20443231090412728"/>
    <n v="16306342.800000001"/>
    <n v="20232160"/>
    <n v="22089822.460000001"/>
    <n v="22089822.460000001"/>
  </r>
  <r>
    <x v="1"/>
    <x v="8"/>
    <s v="P050"/>
    <s v="050"/>
    <s v="Диагностика и лечение на исхемичен мозъчен инсулт без тромболиза"/>
    <m/>
    <m/>
    <m/>
    <m/>
    <n v="620"/>
    <n v="730"/>
    <n v="730"/>
    <n v="730"/>
    <m/>
    <m/>
    <m/>
    <s v=""/>
    <n v="49871"/>
    <n v="34425496"/>
    <m/>
    <m/>
    <m/>
    <m/>
    <m/>
    <m/>
    <m/>
    <s v=""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n v="690.29087044574999"/>
    <s v=""/>
    <s v=""/>
    <s v=""/>
    <n v="0"/>
    <s v=""/>
    <s v=""/>
    <s v=""/>
    <s v=""/>
    <n v="49871"/>
    <n v="0"/>
    <n v="0"/>
    <n v="0"/>
    <n v="0"/>
    <n v="-1"/>
    <s v=""/>
    <s v=""/>
    <s v=""/>
    <s v=""/>
    <n v="0"/>
    <n v="0"/>
    <n v="0"/>
  </r>
  <r>
    <x v="1"/>
    <x v="8"/>
    <s v="P050.1"/>
    <s v="050.1"/>
    <s v="Диагностика и лечение на исхемичен мозъчен инсулт без тромболиза при лица над 18 години"/>
    <m/>
    <s v="Да"/>
    <m/>
    <m/>
    <n v="0"/>
    <n v="0"/>
    <m/>
    <m/>
    <n v="730"/>
    <n v="782"/>
    <n v="782"/>
    <n v="882.2"/>
    <n v="0"/>
    <n v="0"/>
    <n v="50467"/>
    <n v="36826783"/>
    <n v="42401"/>
    <n v="34216684.619999997"/>
    <n v="49463"/>
    <n v="43636258.600000001"/>
    <n v="49463"/>
    <n v="882.2"/>
    <n v="43636258.600000001"/>
    <n v="37940"/>
    <n v="33452407.93999999"/>
    <n v="39000"/>
    <n v="1100"/>
    <n v="42900000"/>
    <n v="40044"/>
    <n v="1571.27"/>
    <n v="62919935.880000003"/>
    <n v="37940"/>
    <n v="1300"/>
    <n v="49322000"/>
    <n v="-200"/>
    <n v="-11523"/>
    <n v="-0.2329620120089764"/>
    <n v="0"/>
    <n v="-6422000"/>
    <n v="0"/>
    <n v="417.79999999999995"/>
    <n v="0.47358875538426654"/>
    <s v="ОК"/>
    <n v="0.47358875538426659"/>
    <n v="0.24688279301745619"/>
    <n v="-0.2267059623668104"/>
    <n v="0"/>
    <n v="2.7938850817079697E-2"/>
    <n v="2.7938850817079697E-2"/>
    <b v="0"/>
    <s v=""/>
    <n v="729.72007450413139"/>
    <n v="806.97824626777663"/>
    <n v="882.2"/>
    <n v="1100"/>
    <s v=""/>
    <n v="0.10587371029383386"/>
    <n v="9.3214103453369779E-2"/>
    <n v="0.24688279301745619"/>
    <n v="0"/>
    <n v="50467"/>
    <n v="42401"/>
    <n v="37940"/>
    <n v="39000"/>
    <s v=""/>
    <n v="-0.15982721382289422"/>
    <n v="-0.10520978278814175"/>
    <n v="2.7938850817079697E-2"/>
    <n v="43636258.600000001"/>
    <n v="54409300"/>
    <n v="77719728.010000005"/>
    <n v="64301900"/>
  </r>
  <r>
    <x v="1"/>
    <x v="8"/>
    <s v="P050.2"/>
    <s v="050.2"/>
    <s v="Диагностика и лечение на исхемичен мозъчен инсулт без тромболиза при лица под 18 години"/>
    <s v="Педиатрични пътеки"/>
    <m/>
    <m/>
    <m/>
    <n v="0"/>
    <n v="0"/>
    <m/>
    <m/>
    <n v="876"/>
    <n v="938"/>
    <n v="938"/>
    <n v="1053.8"/>
    <n v="0"/>
    <n v="0"/>
    <n v="8"/>
    <n v="5909"/>
    <n v="13"/>
    <n v="12880.6"/>
    <n v="15"/>
    <n v="15807"/>
    <n v="15"/>
    <n v="1053.8"/>
    <n v="15807"/>
    <n v="4"/>
    <n v="4215.2"/>
    <n v="13"/>
    <n v="1400"/>
    <n v="18200"/>
    <n v="13"/>
    <n v="1742.87"/>
    <n v="22657.309999999998"/>
    <n v="13"/>
    <n v="1550"/>
    <n v="20150"/>
    <n v="-150"/>
    <n v="-2"/>
    <n v="-0.13333333333333333"/>
    <n v="9"/>
    <n v="-1950"/>
    <n v="2.25"/>
    <n v="496.20000000000005"/>
    <n v="0.47086733725564628"/>
    <s v="ОК"/>
    <n v="0.47086733725564622"/>
    <n v="0.32852533687606766"/>
    <n v="-0.14234200037957856"/>
    <n v="2.25"/>
    <n v="2.25"/>
    <n v="0"/>
    <b v="0"/>
    <s v=""/>
    <n v="738.625"/>
    <n v="990.81538461538469"/>
    <n v="1053.8"/>
    <n v="1400"/>
    <s v=""/>
    <n v="0.34143223505213705"/>
    <n v="6.3568467307423493E-2"/>
    <n v="0.32852533687606766"/>
    <n v="0"/>
    <n v="8"/>
    <n v="13"/>
    <n v="4"/>
    <n v="13"/>
    <s v=""/>
    <n v="0.625"/>
    <n v="-0.69230769230769229"/>
    <n v="2.25"/>
    <n v="15807"/>
    <n v="21000"/>
    <n v="26143.05"/>
    <n v="23250"/>
  </r>
  <r>
    <x v="1"/>
    <x v="8"/>
    <s v="P051"/>
    <s v="051"/>
    <s v="Диагностика и лечение на исхемичен мозъчен инсулт с тромболиза"/>
    <m/>
    <m/>
    <m/>
    <m/>
    <n v="2800"/>
    <n v="3000"/>
    <m/>
    <m/>
    <m/>
    <m/>
    <m/>
    <s v=""/>
    <n v="723"/>
    <n v="2122000"/>
    <m/>
    <m/>
    <m/>
    <m/>
    <m/>
    <m/>
    <m/>
    <s v=""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n v="2934.9930843706779"/>
    <s v=""/>
    <s v=""/>
    <s v=""/>
    <n v="0"/>
    <s v=""/>
    <s v=""/>
    <s v=""/>
    <s v=""/>
    <n v="723"/>
    <n v="0"/>
    <n v="0"/>
    <n v="0"/>
    <n v="0"/>
    <n v="-1"/>
    <s v=""/>
    <s v=""/>
    <s v=""/>
    <s v=""/>
    <n v="0"/>
    <n v="0"/>
    <n v="0"/>
  </r>
  <r>
    <x v="1"/>
    <x v="8"/>
    <s v="P051.1"/>
    <s v="051.1"/>
    <s v="Диагностика и лечение на исхемичен мозъчен инсулт с тромболиза"/>
    <s v="КП с изискване за педиатрична структура или спазване на сандарт &quot;Педиатрия"/>
    <m/>
    <m/>
    <m/>
    <n v="2800"/>
    <n v="3000"/>
    <n v="2300"/>
    <n v="2300"/>
    <n v="2300"/>
    <n v="2526"/>
    <n v="2526"/>
    <n v="2800.6"/>
    <n v="723"/>
    <n v="2122000"/>
    <n v="1140"/>
    <n v="2686220"/>
    <n v="1010"/>
    <n v="2596800.2800000003"/>
    <n v="1138"/>
    <n v="3187082.8"/>
    <n v="1138"/>
    <n v="2800.6"/>
    <n v="3187082.8"/>
    <n v="910"/>
    <n v="2532582.58"/>
    <n v="1200"/>
    <n v="3350"/>
    <n v="4020000"/>
    <n v="968"/>
    <n v="3489.67"/>
    <n v="3378000.56"/>
    <n v="968"/>
    <n v="3489.67"/>
    <n v="3378000.56"/>
    <n v="-139.67000000000007"/>
    <n v="-170"/>
    <n v="-0.14938488576449913"/>
    <n v="58"/>
    <n v="641999.43999999994"/>
    <n v="6.3736263736263732E-2"/>
    <n v="689.07000000000016"/>
    <n v="0.24604370492037428"/>
    <s v="ОК"/>
    <n v="0.24604370492037431"/>
    <n v="0.19617224880382778"/>
    <n v="-4.9871456116546531E-2"/>
    <n v="6.3736263736263732E-2"/>
    <n v="0.31868131868131866"/>
    <n v="0.25494505494505493"/>
    <b v="0"/>
    <n v="2934.9930843706779"/>
    <n v="2356.3333333333335"/>
    <n v="2571.0893861386139"/>
    <n v="2800.6"/>
    <n v="3350"/>
    <n v="-0.19715881244109335"/>
    <n v="9.113992904453827E-2"/>
    <n v="8.9265902266461472E-2"/>
    <n v="0.19617224880382778"/>
    <n v="723"/>
    <n v="1140"/>
    <n v="1010"/>
    <n v="910"/>
    <n v="1200"/>
    <n v="0.57676348547717837"/>
    <n v="-0.11403508771929827"/>
    <n v="-9.9009900990098987E-2"/>
    <n v="0.31868131868131866"/>
    <n v="3187082.8"/>
    <n v="3812300"/>
    <n v="3971244.46"/>
    <n v="3971244.46"/>
  </r>
  <r>
    <x v="1"/>
    <x v="8"/>
    <s v="P051.2"/>
    <s v="051.2"/>
    <s v="Диагностика и лечение на исхемичен мозъчен инсулт с интервенционално лечение"/>
    <m/>
    <m/>
    <m/>
    <m/>
    <n v="0"/>
    <n v="0"/>
    <n v="1550"/>
    <n v="1550"/>
    <n v="1550"/>
    <n v="2750"/>
    <n v="2750"/>
    <n v="3047"/>
    <n v="0"/>
    <n v="0"/>
    <n v="3"/>
    <n v="4650"/>
    <n v="38"/>
    <n v="84835"/>
    <n v="5"/>
    <n v="15235"/>
    <n v="5"/>
    <n v="3047"/>
    <n v="15235"/>
    <n v="36"/>
    <n v="90234"/>
    <n v="10"/>
    <n v="3504.0499999999997"/>
    <n v="35040.5"/>
    <n v="4"/>
    <n v="3736.07"/>
    <n v="14944.28"/>
    <n v="4"/>
    <n v="3736.07"/>
    <n v="14944.28"/>
    <n v="-232.02000000000044"/>
    <n v="-1"/>
    <n v="-0.2"/>
    <n v="-32"/>
    <n v="20096.22"/>
    <n v="-0.88888888888888884"/>
    <n v="689.07000000000016"/>
    <n v="0.22614702986544147"/>
    <s v="ОК"/>
    <n v="0.22614702986544155"/>
    <n v="0.14999999999999991"/>
    <n v="-7.614702986544164E-2"/>
    <n v="-0.88888888888888884"/>
    <n v="-0.72222222222222221"/>
    <n v="0.16666666666666663"/>
    <b v="0"/>
    <s v=""/>
    <n v="1550"/>
    <n v="2232.5"/>
    <n v="3047"/>
    <n v="3504.0499999999997"/>
    <s v=""/>
    <n v="0.44032258064516139"/>
    <n v="0.36483762597984315"/>
    <n v="0.14999999999999991"/>
    <n v="0"/>
    <n v="3"/>
    <n v="38"/>
    <n v="36"/>
    <n v="10"/>
    <s v=""/>
    <n v="11.666666666666666"/>
    <n v="-5.2631578947368474E-2"/>
    <n v="-0.72222222222222221"/>
    <n v="15235"/>
    <n v="17520.25"/>
    <n v="18680.350000000002"/>
    <n v="18680.350000000002"/>
  </r>
  <r>
    <x v="1"/>
    <x v="8"/>
    <s v="P052"/>
    <s v="052"/>
    <s v="Диагностика и лечение на паренхимен мозъчен кръвоизлив"/>
    <m/>
    <m/>
    <m/>
    <m/>
    <n v="774"/>
    <n v="850"/>
    <n v="1150"/>
    <n v="1150"/>
    <m/>
    <m/>
    <m/>
    <s v=""/>
    <n v="2386"/>
    <n v="1950694"/>
    <m/>
    <m/>
    <m/>
    <m/>
    <m/>
    <m/>
    <m/>
    <s v=""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n v="817.55825649622795"/>
    <s v=""/>
    <s v=""/>
    <s v=""/>
    <n v="0"/>
    <s v=""/>
    <s v=""/>
    <s v=""/>
    <s v=""/>
    <n v="2386"/>
    <n v="0"/>
    <n v="0"/>
    <n v="0"/>
    <n v="0"/>
    <n v="-1"/>
    <s v=""/>
    <s v=""/>
    <s v=""/>
    <s v=""/>
    <n v="0"/>
    <n v="0"/>
    <n v="0"/>
  </r>
  <r>
    <x v="1"/>
    <x v="8"/>
    <s v="P052.1"/>
    <s v="052.1"/>
    <s v="Диагностика и лечение на паренхимен мозъчен кръвоизлив при лица над 18 години"/>
    <m/>
    <m/>
    <m/>
    <m/>
    <n v="0"/>
    <n v="0"/>
    <m/>
    <m/>
    <n v="1150"/>
    <n v="1337"/>
    <n v="1337"/>
    <n v="1492.7"/>
    <n v="0"/>
    <n v="0"/>
    <n v="2398"/>
    <n v="2684206"/>
    <n v="2259"/>
    <n v="3077514.3600000003"/>
    <n v="2397"/>
    <n v="3578001.9"/>
    <n v="2397"/>
    <n v="1492.7"/>
    <n v="3578001.9"/>
    <n v="2135"/>
    <n v="3169629.0400000005"/>
    <n v="2135"/>
    <n v="1790"/>
    <n v="3821650"/>
    <n v="2038"/>
    <n v="2181.77"/>
    <n v="4446447.26"/>
    <n v="2135"/>
    <n v="2100"/>
    <n v="4483500"/>
    <n v="-310"/>
    <n v="-262"/>
    <n v="-0.10930329578639966"/>
    <n v="0"/>
    <n v="-661850"/>
    <n v="0"/>
    <n v="607.29999999999995"/>
    <n v="0.40684665371474504"/>
    <s v="ОК"/>
    <n v="0.40684665371474504"/>
    <n v="0.19916929054733035"/>
    <n v="-0.2076773631674147"/>
    <n v="0"/>
    <n v="0"/>
    <n v="0"/>
    <b v="1"/>
    <s v=""/>
    <n v="1119.3519599666388"/>
    <n v="1362.3348207171316"/>
    <n v="1492.7"/>
    <n v="1790"/>
    <s v=""/>
    <n v="0.2170745837240815"/>
    <n v="9.5692466565777456E-2"/>
    <n v="0.19916929054733035"/>
    <n v="0"/>
    <n v="2398"/>
    <n v="2259"/>
    <n v="2135"/>
    <n v="2135"/>
    <s v=""/>
    <n v="-5.7964970809007532E-2"/>
    <n v="-5.4891544931385594E-2"/>
    <n v="0"/>
    <n v="3578001.9"/>
    <n v="4290630"/>
    <n v="5229702.6900000004"/>
    <n v="5033700"/>
  </r>
  <r>
    <x v="1"/>
    <x v="8"/>
    <s v="P052.2"/>
    <s v="052.2"/>
    <s v="Диагностика и лечение на паренхимен мозъчен кръвоизлив при лица под 18 години"/>
    <s v="Педиатрични пътеки"/>
    <m/>
    <m/>
    <m/>
    <n v="0"/>
    <n v="0"/>
    <m/>
    <m/>
    <n v="1380"/>
    <n v="1604"/>
    <n v="1604"/>
    <n v="1786.4"/>
    <n v="0"/>
    <n v="0"/>
    <n v="2"/>
    <n v="2760"/>
    <n v="2"/>
    <n v="2984"/>
    <n v="3"/>
    <n v="5359.2000000000007"/>
    <n v="3"/>
    <n v="1786.4"/>
    <n v="5359.2000000000007"/>
    <n v="0"/>
    <n v="0"/>
    <n v="2"/>
    <n v="2150"/>
    <n v="4300"/>
    <n v="2"/>
    <n v="2475.4699999999998"/>
    <n v="4950.9399999999996"/>
    <n v="2"/>
    <n v="2475.4699999999998"/>
    <n v="4950.9399999999996"/>
    <n v="-325.4699999999998"/>
    <n v="-1"/>
    <n v="-0.33333333333333331"/>
    <n v="2"/>
    <n v="-650.9399999999996"/>
    <m/>
    <n v="689.06999999999971"/>
    <n v="0.38573107926556183"/>
    <s v="ОК"/>
    <n v="0.38573107926556194"/>
    <n v="0.20353784146887599"/>
    <n v="-0.18219323779668595"/>
    <s v=""/>
    <s v=""/>
    <e v="#VALUE!"/>
    <b v="0"/>
    <s v=""/>
    <n v="1380"/>
    <n v="1492"/>
    <n v="1786.4"/>
    <n v="2150"/>
    <s v=""/>
    <n v="8.1159420289855122E-2"/>
    <n v="0.19731903485254687"/>
    <n v="0.20353784146887599"/>
    <n v="0"/>
    <n v="2"/>
    <n v="2"/>
    <n v="0"/>
    <n v="2"/>
    <s v=""/>
    <n v="0"/>
    <n v="-1"/>
    <s v=""/>
    <n v="5359.2000000000007"/>
    <n v="6450"/>
    <n v="7426.41"/>
    <n v="7426.41"/>
  </r>
  <r>
    <x v="1"/>
    <x v="8"/>
    <s v="P053"/>
    <s v="053"/>
    <s v="Диагностика и лечение на субарахноиден кръвоизлив"/>
    <m/>
    <m/>
    <m/>
    <m/>
    <n v="1000"/>
    <n v="1000"/>
    <n v="1200"/>
    <n v="1200"/>
    <m/>
    <m/>
    <m/>
    <s v=""/>
    <n v="207"/>
    <n v="205800"/>
    <m/>
    <m/>
    <m/>
    <m/>
    <m/>
    <m/>
    <m/>
    <s v=""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n v="994.20289855072463"/>
    <s v=""/>
    <s v=""/>
    <s v=""/>
    <n v="0"/>
    <s v=""/>
    <s v=""/>
    <s v=""/>
    <s v=""/>
    <n v="207"/>
    <n v="0"/>
    <n v="0"/>
    <n v="0"/>
    <n v="0"/>
    <n v="-1"/>
    <s v=""/>
    <s v=""/>
    <s v=""/>
    <s v=""/>
    <n v="0"/>
    <n v="0"/>
    <n v="0"/>
  </r>
  <r>
    <x v="1"/>
    <x v="8"/>
    <s v="P053.1"/>
    <s v="053.1"/>
    <s v="Диагностика и лечение на субарахноиден кръвоизлив при лица над 18 години"/>
    <m/>
    <m/>
    <m/>
    <m/>
    <n v="0"/>
    <n v="0"/>
    <m/>
    <m/>
    <n v="1200"/>
    <n v="1432"/>
    <n v="1432"/>
    <n v="1597.2"/>
    <n v="0"/>
    <n v="0"/>
    <n v="287"/>
    <n v="331040"/>
    <n v="253"/>
    <n v="359782.16000000003"/>
    <n v="288"/>
    <n v="459993.60000000003"/>
    <n v="288"/>
    <n v="1597.2"/>
    <n v="459993.60000000003"/>
    <n v="261"/>
    <n v="407030.45000000007"/>
    <n v="274.05"/>
    <n v="1900"/>
    <n v="520695"/>
    <n v="245"/>
    <n v="2286.27"/>
    <n v="560136.15"/>
    <n v="274.05"/>
    <n v="2100"/>
    <n v="575505"/>
    <n v="-200"/>
    <n v="-13.949999999999989"/>
    <n v="-4.843749999999996E-2"/>
    <n v="13.050000000000011"/>
    <n v="-54810"/>
    <n v="5.0000000000000044E-2"/>
    <n v="502.79999999999995"/>
    <n v="0.31480090157776103"/>
    <s v="ОК"/>
    <n v="0.31480090157776108"/>
    <n v="0.18958176809416472"/>
    <n v="-0.12521913348359637"/>
    <n v="5.0000000000000044E-2"/>
    <n v="5.0000000000000044E-2"/>
    <n v="0"/>
    <b v="0"/>
    <s v=""/>
    <n v="1153.4494773519164"/>
    <n v="1422.0638735177868"/>
    <n v="1597.2"/>
    <n v="1900"/>
    <s v=""/>
    <n v="0.23287920402248918"/>
    <n v="0.12315630102393049"/>
    <n v="0.18958176809416472"/>
    <n v="0"/>
    <n v="287"/>
    <n v="253"/>
    <n v="261"/>
    <n v="274.05"/>
    <s v=""/>
    <n v="-0.11846689895470386"/>
    <n v="3.1620553359683834E-2"/>
    <n v="5.0000000000000044E-2"/>
    <n v="459993.60000000003"/>
    <n v="547200"/>
    <n v="658445.76"/>
    <n v="604800"/>
  </r>
  <r>
    <x v="1"/>
    <x v="8"/>
    <s v="P053.2"/>
    <s v="053.2"/>
    <s v="Диагностика и лечение на субарахноиден кръвоизлив при лица под 18 години"/>
    <s v="Педиатрични пътеки"/>
    <m/>
    <m/>
    <m/>
    <n v="0"/>
    <n v="0"/>
    <m/>
    <m/>
    <n v="1440"/>
    <n v="1718"/>
    <n v="1718"/>
    <n v="1911.8"/>
    <n v="0"/>
    <n v="0"/>
    <n v="1"/>
    <n v="1200"/>
    <n v="0"/>
    <n v="0"/>
    <n v="1"/>
    <n v="1911.8"/>
    <n v="1"/>
    <n v="1911.8"/>
    <n v="1911.8"/>
    <n v="1"/>
    <n v="1911.8"/>
    <n v="1"/>
    <n v="2300"/>
    <n v="2300"/>
    <n v="1"/>
    <n v="2600.87"/>
    <n v="2600.87"/>
    <n v="1"/>
    <n v="2600.87"/>
    <n v="2600.87"/>
    <n v="-300.86999999999989"/>
    <n v="0"/>
    <n v="0"/>
    <n v="0"/>
    <n v="-300.86999999999989"/>
    <n v="0"/>
    <n v="689.06999999999994"/>
    <n v="0.36042996129302224"/>
    <s v="ОК"/>
    <n v="0.36042996129302218"/>
    <n v="0.20305471283607068"/>
    <n v="-0.1573752484569515"/>
    <n v="0"/>
    <n v="0"/>
    <n v="0"/>
    <b v="1"/>
    <s v=""/>
    <n v="1200"/>
    <s v=""/>
    <n v="1911.8"/>
    <n v="2300"/>
    <s v=""/>
    <s v=""/>
    <s v=""/>
    <n v="0.20305471283607068"/>
    <n v="0"/>
    <n v="1"/>
    <n v="0"/>
    <n v="1"/>
    <n v="1"/>
    <s v=""/>
    <n v="-1"/>
    <s v=""/>
    <n v="0"/>
    <n v="1911.8"/>
    <n v="2300"/>
    <n v="2600.87"/>
    <n v="2600.87"/>
  </r>
  <r>
    <x v="1"/>
    <x v="8"/>
    <s v="P054"/>
    <s v="054"/>
    <s v="Диагностика и специфично лечение на остра и хронична демиелинизираща полиневропатия (Гилен-Баре)"/>
    <m/>
    <m/>
    <m/>
    <m/>
    <n v="5500"/>
    <n v="5500"/>
    <n v="7000"/>
    <n v="7000"/>
    <m/>
    <m/>
    <m/>
    <m/>
    <n v="182"/>
    <n v="1001000"/>
    <m/>
    <m/>
    <m/>
    <m/>
    <m/>
    <m/>
    <m/>
    <m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n v="5500"/>
    <s v=""/>
    <s v=""/>
    <n v="0"/>
    <n v="0"/>
    <s v=""/>
    <s v=""/>
    <s v=""/>
    <s v=""/>
    <n v="182"/>
    <n v="0"/>
    <n v="0"/>
    <n v="0"/>
    <n v="0"/>
    <n v="-1"/>
    <s v=""/>
    <s v=""/>
    <s v=""/>
    <n v="0"/>
    <n v="0"/>
    <n v="0"/>
    <n v="0"/>
  </r>
  <r>
    <x v="1"/>
    <x v="8"/>
    <s v="P054.1"/>
    <s v="054.1"/>
    <s v="Диагностика и специфично лечение на остра и хронична демиелинизираща полиневропатия (Гилен-Баре) при лица над 18 години"/>
    <m/>
    <m/>
    <m/>
    <m/>
    <n v="0"/>
    <n v="0"/>
    <m/>
    <m/>
    <n v="7000"/>
    <n v="7834"/>
    <n v="7834"/>
    <n v="7854"/>
    <n v="0"/>
    <n v="0"/>
    <n v="177"/>
    <n v="1213600"/>
    <n v="189"/>
    <n v="1469316"/>
    <n v="203"/>
    <n v="1594362"/>
    <n v="203"/>
    <n v="7854"/>
    <n v="1594362"/>
    <n v="198"/>
    <n v="1496176"/>
    <n v="198"/>
    <n v="8000"/>
    <n v="1584000"/>
    <n v="173"/>
    <n v="8000"/>
    <n v="1384000"/>
    <n v="198"/>
    <n v="8000"/>
    <n v="1584000"/>
    <n v="0"/>
    <n v="-5"/>
    <n v="-2.4630541871921183E-2"/>
    <n v="0"/>
    <n v="0"/>
    <n v="0"/>
    <n v="146"/>
    <n v="1.8589253883371529E-2"/>
    <s v="ОК"/>
    <n v="1.8589253883371626E-2"/>
    <n v="1.8589253883371626E-2"/>
    <n v="0"/>
    <n v="0"/>
    <n v="0"/>
    <n v="0"/>
    <b v="1"/>
    <s v=""/>
    <n v="6856.4971751412431"/>
    <n v="7774.1587301587306"/>
    <n v="7854"/>
    <n v="8000"/>
    <s v=""/>
    <n v="0.13383824591141669"/>
    <n v="1.027008485581038E-2"/>
    <n v="1.8589253883371626E-2"/>
    <n v="0"/>
    <n v="177"/>
    <n v="189"/>
    <n v="198"/>
    <n v="198"/>
    <s v=""/>
    <n v="6.7796610169491567E-2"/>
    <n v="4.7619047619047672E-2"/>
    <n v="0"/>
    <n v="1594362"/>
    <n v="1624000"/>
    <n v="1624000"/>
    <n v="1624000"/>
  </r>
  <r>
    <x v="1"/>
    <x v="8"/>
    <s v="P054.2"/>
    <s v="054.2"/>
    <s v="Диагностика и специфично лечение на остра и хронична демиелинизираща полиневропатия (Гилен-Баре) при лица под 18 години"/>
    <s v="Педиатрични пътеки"/>
    <m/>
    <m/>
    <m/>
    <n v="0"/>
    <n v="0"/>
    <m/>
    <m/>
    <n v="8400"/>
    <n v="9401"/>
    <n v="9401"/>
    <n v="9421"/>
    <n v="0"/>
    <n v="0"/>
    <n v="8"/>
    <n v="67200"/>
    <n v="5"/>
    <n v="44022"/>
    <n v="8"/>
    <n v="75368"/>
    <n v="8"/>
    <n v="9421"/>
    <n v="75368"/>
    <n v="6"/>
    <n v="56526"/>
    <n v="7"/>
    <n v="9500"/>
    <n v="66500"/>
    <n v="7"/>
    <n v="9500"/>
    <n v="66500"/>
    <n v="7"/>
    <n v="9500"/>
    <n v="66500"/>
    <n v="0"/>
    <n v="-1"/>
    <n v="-0.125"/>
    <n v="1"/>
    <n v="0"/>
    <n v="0.16666666666666666"/>
    <n v="79"/>
    <n v="8.3855217068251782E-3"/>
    <s v="ОК"/>
    <n v="8.3855217068251608E-3"/>
    <n v="8.3855217068251608E-3"/>
    <n v="0"/>
    <n v="0.16666666666666674"/>
    <n v="0.16666666666666674"/>
    <n v="0"/>
    <b v="0"/>
    <s v=""/>
    <n v="8400"/>
    <n v="8804.4"/>
    <n v="9421"/>
    <n v="9500"/>
    <s v=""/>
    <n v="4.8142857142857043E-2"/>
    <n v="7.0033165235564132E-2"/>
    <n v="8.3855217068251608E-3"/>
    <n v="0"/>
    <n v="8"/>
    <n v="5"/>
    <n v="6"/>
    <n v="7"/>
    <s v=""/>
    <n v="-0.375"/>
    <n v="0.19999999999999996"/>
    <n v="0.16666666666666674"/>
    <n v="75368"/>
    <n v="76000"/>
    <n v="76000"/>
    <n v="76000"/>
  </r>
  <r>
    <x v="1"/>
    <x v="8"/>
    <s v="P055"/>
    <s v="055"/>
    <s v="Диагностика и специфично лечение на остра и хронична демиелинизираща полиневропатия (Гилен-Баре) на апаратна вентилация"/>
    <m/>
    <m/>
    <m/>
    <m/>
    <n v="10000"/>
    <n v="10000"/>
    <n v="10000"/>
    <n v="10000"/>
    <m/>
    <m/>
    <m/>
    <m/>
    <n v="4"/>
    <n v="40000"/>
    <m/>
    <m/>
    <m/>
    <m/>
    <m/>
    <m/>
    <m/>
    <m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n v="10000"/>
    <s v=""/>
    <s v=""/>
    <n v="0"/>
    <n v="0"/>
    <s v=""/>
    <s v=""/>
    <s v=""/>
    <s v=""/>
    <n v="4"/>
    <n v="0"/>
    <n v="0"/>
    <n v="0"/>
    <n v="0"/>
    <n v="-1"/>
    <s v=""/>
    <s v=""/>
    <s v=""/>
    <n v="0"/>
    <n v="0"/>
    <n v="0"/>
    <n v="0"/>
  </r>
  <r>
    <x v="1"/>
    <x v="8"/>
    <s v="P055.1"/>
    <s v="055.1"/>
    <s v="Диагностика и специфично лечение на остра и хронична демиелинизираща полиневропатия (Гилен-Баре) на апаратна вентилация при лица над 18 години"/>
    <m/>
    <m/>
    <m/>
    <m/>
    <n v="0"/>
    <n v="0"/>
    <m/>
    <m/>
    <n v="10000"/>
    <n v="10000"/>
    <n v="10000"/>
    <n v="10020"/>
    <n v="0"/>
    <n v="0"/>
    <n v="1"/>
    <n v="10000"/>
    <n v="1"/>
    <n v="10020"/>
    <n v="1"/>
    <n v="10020"/>
    <n v="1"/>
    <n v="10020"/>
    <n v="10020"/>
    <n v="0"/>
    <n v="0"/>
    <n v="1"/>
    <n v="10200"/>
    <n v="10200"/>
    <n v="1"/>
    <n v="10200"/>
    <n v="10200"/>
    <n v="1"/>
    <n v="10200"/>
    <n v="10200"/>
    <n v="0"/>
    <n v="0"/>
    <n v="0"/>
    <n v="1"/>
    <n v="0"/>
    <m/>
    <n v="180"/>
    <n v="1.7964071856287425E-2"/>
    <s v="ОК"/>
    <n v="1.7964071856287456E-2"/>
    <n v="1.7964071856287456E-2"/>
    <n v="0"/>
    <s v=""/>
    <s v=""/>
    <e v="#VALUE!"/>
    <b v="0"/>
    <s v=""/>
    <n v="10000"/>
    <n v="10020"/>
    <n v="10020"/>
    <n v="10200"/>
    <s v=""/>
    <n v="2.0000000000000018E-3"/>
    <n v="0"/>
    <n v="1.7964071856287456E-2"/>
    <n v="0"/>
    <n v="1"/>
    <n v="1"/>
    <n v="0"/>
    <n v="1"/>
    <s v=""/>
    <n v="0"/>
    <n v="-1"/>
    <s v=""/>
    <n v="10020"/>
    <n v="10200"/>
    <n v="10200"/>
    <n v="10200"/>
  </r>
  <r>
    <x v="1"/>
    <x v="8"/>
    <s v="P055.2"/>
    <s v="055.2"/>
    <s v="Диагностика и специфично лечение на остра и хронична демиелинизираща полиневропатия (Гилен-Баре) на апаратна вентилация при лица под 18 години"/>
    <s v="Педиатрични пътеки"/>
    <m/>
    <m/>
    <m/>
    <n v="0"/>
    <n v="0"/>
    <m/>
    <m/>
    <n v="12000"/>
    <n v="12000"/>
    <n v="12000"/>
    <n v="12020"/>
    <n v="0"/>
    <n v="0"/>
    <n v="0"/>
    <n v="0"/>
    <n v="0"/>
    <n v="0"/>
    <n v="1"/>
    <n v="12020"/>
    <n v="1"/>
    <n v="12020"/>
    <n v="12020"/>
    <n v="1"/>
    <n v="12020"/>
    <n v="1"/>
    <n v="12300"/>
    <n v="12300"/>
    <n v="1"/>
    <n v="12300"/>
    <n v="12300"/>
    <n v="1"/>
    <n v="12300"/>
    <n v="12300"/>
    <n v="0"/>
    <n v="0"/>
    <n v="0"/>
    <n v="0"/>
    <n v="0"/>
    <n v="0"/>
    <n v="280"/>
    <n v="2.329450915141431E-2"/>
    <s v="ОК"/>
    <n v="2.3294509151414289E-2"/>
    <n v="2.3294509151414289E-2"/>
    <n v="0"/>
    <n v="0"/>
    <n v="0"/>
    <n v="0"/>
    <b v="1"/>
    <s v=""/>
    <s v=""/>
    <s v=""/>
    <n v="12020"/>
    <n v="12300"/>
    <s v=""/>
    <s v=""/>
    <s v=""/>
    <n v="2.3294509151414289E-2"/>
    <n v="0"/>
    <n v="0"/>
    <n v="0"/>
    <n v="1"/>
    <n v="1"/>
    <s v=""/>
    <s v=""/>
    <s v=""/>
    <n v="0"/>
    <n v="12020"/>
    <n v="12300"/>
    <n v="12300"/>
    <n v="12300"/>
  </r>
  <r>
    <x v="1"/>
    <x v="8"/>
    <s v="P056"/>
    <s v="056"/>
    <s v="Диагностика и лечение на болести на черепно-мозъчните нерви (ЧМН), на нервните коренчета и плексуси, полиневропатия и вертеброгенни болкови синдроми"/>
    <m/>
    <m/>
    <m/>
    <m/>
    <n v="461"/>
    <n v="500"/>
    <n v="500"/>
    <n v="500"/>
    <m/>
    <m/>
    <m/>
    <m/>
    <n v="90461"/>
    <n v="44024035"/>
    <m/>
    <m/>
    <m/>
    <m/>
    <m/>
    <m/>
    <m/>
    <m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n v="486.66314765479046"/>
    <s v=""/>
    <s v=""/>
    <n v="0"/>
    <n v="0"/>
    <s v=""/>
    <s v=""/>
    <s v=""/>
    <s v=""/>
    <n v="90461"/>
    <n v="0"/>
    <n v="0"/>
    <n v="0"/>
    <n v="0"/>
    <n v="-1"/>
    <s v=""/>
    <s v=""/>
    <s v=""/>
    <n v="0"/>
    <n v="0"/>
    <n v="0"/>
    <n v="0"/>
  </r>
  <r>
    <x v="1"/>
    <x v="8"/>
    <s v="P056.1"/>
    <s v="056.1"/>
    <s v="Диагностика и лечение на болести на черепно-мозъчните нерви (ЧМН), на нервните коренчета и плексуси, полиневропатия и вертеброгенни болкови синдроми при лица над 18 години"/>
    <m/>
    <s v="Да"/>
    <m/>
    <m/>
    <n v="0"/>
    <n v="0"/>
    <m/>
    <m/>
    <n v="500"/>
    <n v="551"/>
    <n v="551"/>
    <n v="628.1"/>
    <n v="0"/>
    <n v="0"/>
    <n v="83789"/>
    <n v="40767657"/>
    <n v="66142"/>
    <n v="37710421.890000001"/>
    <n v="81800"/>
    <n v="51378580"/>
    <n v="81800"/>
    <n v="628.1"/>
    <n v="51378580"/>
    <n v="50289"/>
    <n v="31618711.559999999"/>
    <n v="50289"/>
    <n v="720"/>
    <n v="36208080"/>
    <n v="50000"/>
    <n v="1020.17"/>
    <n v="51008500"/>
    <n v="50000"/>
    <n v="800"/>
    <n v="40000000"/>
    <n v="-80"/>
    <n v="-31800"/>
    <n v="-0.38875305623471884"/>
    <n v="-289"/>
    <n v="-3791920"/>
    <n v="-5.7467835908449165E-3"/>
    <n v="171.89999999999998"/>
    <n v="0.27368253462824388"/>
    <s v="ОК"/>
    <n v="0.27368253462824388"/>
    <n v="0.14631428116541945"/>
    <n v="-0.12736825346282443"/>
    <n v="-5.7467835908449061E-3"/>
    <n v="0"/>
    <n v="5.7467835908449061E-3"/>
    <b v="1"/>
    <s v=""/>
    <n v="486.55142083089663"/>
    <n v="570.14335656617584"/>
    <n v="628.1"/>
    <n v="720"/>
    <s v=""/>
    <n v="0.17180493603847058"/>
    <n v="0.10165275586631739"/>
    <n v="0.14631428116541945"/>
    <n v="0"/>
    <n v="83789"/>
    <n v="66142"/>
    <n v="50289"/>
    <n v="50289"/>
    <s v=""/>
    <n v="-0.2106123715523518"/>
    <n v="-0.23968129176620001"/>
    <n v="0"/>
    <n v="51378580"/>
    <n v="58896000"/>
    <n v="83449906"/>
    <n v="65440000"/>
  </r>
  <r>
    <x v="1"/>
    <x v="8"/>
    <s v="P056.2"/>
    <s v="056.2"/>
    <s v="Диагностика и лечение на болести на черепно-мозъчните нерви (ЧМН), на нервните коренчета и плексуси, полиневропатия и вертеброгенни болкови синдроми при лица под 18 години"/>
    <s v="Педиатрични пътеки"/>
    <m/>
    <m/>
    <m/>
    <n v="0"/>
    <n v="0"/>
    <m/>
    <m/>
    <n v="600"/>
    <n v="663"/>
    <n v="663"/>
    <n v="751.3"/>
    <n v="0"/>
    <n v="0"/>
    <n v="438"/>
    <n v="241960"/>
    <n v="536"/>
    <n v="365116.3"/>
    <n v="559"/>
    <n v="419976.69999999995"/>
    <n v="559"/>
    <n v="751.3"/>
    <n v="419976.69999999995"/>
    <n v="456"/>
    <n v="339888.12"/>
    <n v="456"/>
    <n v="863.99499999999989"/>
    <n v="393981.72"/>
    <n v="476"/>
    <n v="1143.3699999999999"/>
    <n v="544244.12"/>
    <n v="456"/>
    <n v="1000"/>
    <n v="456000"/>
    <n v="-136.00500000000011"/>
    <n v="-103"/>
    <n v="-0.18425760286225404"/>
    <n v="0"/>
    <n v="-62018.280000000028"/>
    <n v="0"/>
    <n v="248.70000000000005"/>
    <n v="0.33102622121655806"/>
    <s v="ОК"/>
    <n v="0.331026221216558"/>
    <n v="0.14999999999999991"/>
    <n v="-0.18102622121655809"/>
    <n v="0"/>
    <n v="0"/>
    <n v="0"/>
    <b v="1"/>
    <s v=""/>
    <n v="552.42009132420094"/>
    <n v="681.18712686567164"/>
    <n v="751.3"/>
    <n v="863.99499999999989"/>
    <s v=""/>
    <n v="0.2330962207272449"/>
    <n v="0.10292747817613179"/>
    <n v="0.14999999999999991"/>
    <n v="0"/>
    <n v="438"/>
    <n v="536"/>
    <n v="456"/>
    <n v="456"/>
    <s v=""/>
    <n v="0.22374429223744285"/>
    <n v="-0.14925373134328357"/>
    <n v="0"/>
    <n v="419976.69999999995"/>
    <n v="482973.20499999996"/>
    <n v="639143.82999999996"/>
    <n v="559000"/>
  </r>
  <r>
    <x v="1"/>
    <x v="8"/>
    <s v="P057"/>
    <s v="057"/>
    <s v="Диагностика и лечение на остри и хронични вирусни, бактериални, спирохетни, микотични и паразитни менингити, менингоенцефалити и миелити"/>
    <m/>
    <m/>
    <m/>
    <m/>
    <n v="1755"/>
    <n v="2000"/>
    <n v="2000"/>
    <n v="2000"/>
    <m/>
    <m/>
    <m/>
    <m/>
    <n v="2329"/>
    <n v="4356160"/>
    <m/>
    <m/>
    <m/>
    <m/>
    <m/>
    <m/>
    <m/>
    <m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n v="1870.3993130098754"/>
    <s v=""/>
    <s v=""/>
    <n v="0"/>
    <n v="0"/>
    <s v=""/>
    <s v=""/>
    <s v=""/>
    <s v=""/>
    <n v="2329"/>
    <n v="0"/>
    <n v="0"/>
    <n v="0"/>
    <n v="0"/>
    <n v="-1"/>
    <s v=""/>
    <s v=""/>
    <s v=""/>
    <n v="0"/>
    <n v="0"/>
    <n v="0"/>
    <n v="0"/>
  </r>
  <r>
    <x v="1"/>
    <x v="8"/>
    <s v="P057.1"/>
    <s v="057.1"/>
    <s v="Диагностика и лечение на остри и хронични вирусни, бактериални, спирохетни, микотични и паразитни менингити, менингоенцефалити и миелити при лица над 18 години"/>
    <m/>
    <m/>
    <m/>
    <m/>
    <n v="0"/>
    <n v="0"/>
    <m/>
    <m/>
    <n v="2000"/>
    <n v="2108"/>
    <n v="2108"/>
    <n v="2340.8000000000002"/>
    <n v="0"/>
    <n v="0"/>
    <n v="1872"/>
    <n v="3740000"/>
    <n v="1324"/>
    <n v="2837387.6"/>
    <n v="1862"/>
    <n v="4358569.6000000006"/>
    <n v="1862"/>
    <n v="2340.8000000000002"/>
    <n v="4358569.6000000006"/>
    <n v="963"/>
    <n v="2248806.5599999996"/>
    <n v="1200"/>
    <n v="2766"/>
    <n v="3319200"/>
    <n v="1583"/>
    <n v="2766.56"/>
    <n v="4379464.4799999995"/>
    <n v="1200"/>
    <n v="3000"/>
    <n v="3600000"/>
    <n v="-234"/>
    <n v="-662"/>
    <n v="-0.35553168635875404"/>
    <n v="237"/>
    <n v="-280800"/>
    <n v="0.24610591900311526"/>
    <n v="659.19999999999982"/>
    <n v="0.28161312371838676"/>
    <s v="ОК"/>
    <n v="0.28161312371838676"/>
    <n v="0.1816473000683525"/>
    <n v="-9.9965823650034258E-2"/>
    <n v="0.24610591900311518"/>
    <n v="0.24610591900311518"/>
    <n v="0"/>
    <b v="0"/>
    <s v=""/>
    <n v="1997.8632478632478"/>
    <n v="2143.0419939577041"/>
    <n v="2340.8000000000002"/>
    <n v="2766"/>
    <s v=""/>
    <n v="7.2667008740326722E-2"/>
    <n v="9.2279109135459558E-2"/>
    <n v="0.1816473000683525"/>
    <n v="0"/>
    <n v="1872"/>
    <n v="1324"/>
    <n v="963"/>
    <n v="1200"/>
    <s v=""/>
    <n v="-0.29273504273504269"/>
    <n v="-0.2726586102719033"/>
    <n v="0.24610591900311518"/>
    <n v="4358569.6000000006"/>
    <n v="5150292"/>
    <n v="5151334.72"/>
    <n v="5586000"/>
  </r>
  <r>
    <x v="1"/>
    <x v="8"/>
    <s v="P057.2"/>
    <s v="057.2"/>
    <s v="Диагностика и лечение на остри и хронични вирусни, бактериални, спирохетни, микотични и паразитни менингити, менингоенцефалити и миелити при лица под 18 години"/>
    <s v="Педиатрични пътеки"/>
    <m/>
    <m/>
    <m/>
    <n v="0"/>
    <n v="0"/>
    <m/>
    <m/>
    <n v="2400"/>
    <n v="2530"/>
    <n v="2530"/>
    <n v="2805"/>
    <n v="0"/>
    <n v="0"/>
    <n v="417"/>
    <n v="899840"/>
    <n v="344"/>
    <n v="864943"/>
    <n v="427"/>
    <n v="1197735"/>
    <n v="427"/>
    <n v="2805"/>
    <n v="1197735"/>
    <n v="50"/>
    <n v="139689"/>
    <n v="363"/>
    <n v="3230.76"/>
    <n v="1172765.8800000001"/>
    <n v="363"/>
    <n v="3230.76"/>
    <n v="1172765.8800000001"/>
    <n v="363"/>
    <n v="3600"/>
    <n v="1306800"/>
    <n v="-369.23999999999978"/>
    <n v="-64"/>
    <n v="-0.14988290398126464"/>
    <n v="313"/>
    <n v="-134034.11999999988"/>
    <n v="6.26"/>
    <n v="795"/>
    <n v="0.28342245989304815"/>
    <s v="ОК"/>
    <n v="0.28342245989304815"/>
    <n v="0.1517860962566846"/>
    <n v="-0.13163636363636355"/>
    <n v="6.26"/>
    <n v="6.26"/>
    <n v="0"/>
    <b v="0"/>
    <s v=""/>
    <n v="2157.8896882494005"/>
    <n v="2514.3691860465115"/>
    <n v="2805"/>
    <n v="3230.76"/>
    <s v=""/>
    <n v="0.16519820254867001"/>
    <n v="0.11558796359991352"/>
    <n v="0.1517860962566846"/>
    <n v="0"/>
    <n v="417"/>
    <n v="344"/>
    <n v="50"/>
    <n v="363"/>
    <s v=""/>
    <n v="-0.17505995203836933"/>
    <n v="-0.85465116279069764"/>
    <n v="6.26"/>
    <n v="1197735"/>
    <n v="1379534.52"/>
    <n v="1379534.52"/>
    <n v="1537200"/>
  </r>
  <r>
    <x v="1"/>
    <x v="8"/>
    <s v="P058"/>
    <s v="058"/>
    <s v="Диагностика и лечение на наследствени и дегенеративни заболявания на нервната система, засягащи ЦНС с начало в детска възраст"/>
    <m/>
    <m/>
    <m/>
    <m/>
    <n v="600"/>
    <n v="700"/>
    <n v="700"/>
    <n v="700"/>
    <m/>
    <m/>
    <m/>
    <m/>
    <n v="436"/>
    <n v="290500"/>
    <m/>
    <m/>
    <m/>
    <m/>
    <m/>
    <m/>
    <m/>
    <m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n v="666.28440366972472"/>
    <s v=""/>
    <s v=""/>
    <n v="0"/>
    <n v="0"/>
    <s v=""/>
    <s v=""/>
    <s v=""/>
    <s v=""/>
    <n v="436"/>
    <n v="0"/>
    <n v="0"/>
    <n v="0"/>
    <n v="0"/>
    <n v="-1"/>
    <s v=""/>
    <s v=""/>
    <s v=""/>
    <n v="0"/>
    <n v="0"/>
    <n v="0"/>
    <n v="0"/>
  </r>
  <r>
    <x v="1"/>
    <x v="8"/>
    <s v="P058.1"/>
    <s v="058.1"/>
    <s v="Диагностика и лечение на наследствени и дегенеративни заболявания на нервната система, засягащи ЦНС с начало в детска възраст при лица над 18 години"/>
    <m/>
    <m/>
    <m/>
    <m/>
    <n v="0"/>
    <n v="0"/>
    <m/>
    <m/>
    <n v="700"/>
    <n v="754"/>
    <n v="754"/>
    <n v="851.4"/>
    <n v="0"/>
    <n v="0"/>
    <n v="15"/>
    <n v="10500"/>
    <n v="15"/>
    <n v="11602.199999999999"/>
    <n v="17"/>
    <n v="14473.8"/>
    <n v="17"/>
    <n v="851.4"/>
    <n v="14473.8"/>
    <n v="15"/>
    <n v="12771"/>
    <n v="15.75"/>
    <n v="1150"/>
    <n v="18112.5"/>
    <n v="14"/>
    <n v="1201.8499999999999"/>
    <n v="16825.899999999998"/>
    <n v="14"/>
    <n v="1201.8499999999999"/>
    <n v="16825.899999999998"/>
    <n v="-51.849999999999909"/>
    <n v="-3"/>
    <n v="-0.17647058823529413"/>
    <n v="-1"/>
    <n v="1286.6000000000022"/>
    <n v="-6.6666666666666666E-2"/>
    <n v="350.44999999999993"/>
    <n v="0.41161616161616155"/>
    <s v="ОК"/>
    <n v="0.41161616161616155"/>
    <n v="0.35071646699553671"/>
    <n v="-6.0899694620624834E-2"/>
    <n v="-6.6666666666666652E-2"/>
    <n v="5.0000000000000044E-2"/>
    <n v="0.1166666666666667"/>
    <b v="0"/>
    <s v=""/>
    <n v="700"/>
    <n v="773.4799999999999"/>
    <n v="851.4"/>
    <n v="1150"/>
    <s v=""/>
    <n v="0.10497142857142849"/>
    <n v="0.10073951491958422"/>
    <n v="0.35071646699553671"/>
    <n v="0"/>
    <n v="15"/>
    <n v="15"/>
    <n v="15"/>
    <n v="15.75"/>
    <s v=""/>
    <n v="0"/>
    <n v="0"/>
    <n v="5.0000000000000044E-2"/>
    <n v="14473.8"/>
    <n v="19550"/>
    <n v="20431.449999999997"/>
    <n v="20431.449999999997"/>
  </r>
  <r>
    <x v="1"/>
    <x v="8"/>
    <s v="P058.2"/>
    <s v="058.2"/>
    <s v="Диагностика и лечение на наследствени и дегенеративни заболявания на нервната система, засягащи ЦНС с начало в детска възраст при лица под 18 години"/>
    <s v="Педиатрични пътеки"/>
    <m/>
    <m/>
    <m/>
    <n v="0"/>
    <n v="0"/>
    <m/>
    <m/>
    <n v="840"/>
    <n v="906"/>
    <n v="906"/>
    <n v="1018.6"/>
    <n v="0"/>
    <n v="0"/>
    <n v="467"/>
    <n v="357644"/>
    <n v="323"/>
    <n v="301919.39999999997"/>
    <n v="464"/>
    <n v="472630.4"/>
    <n v="464"/>
    <n v="1018.6"/>
    <n v="472630.4"/>
    <n v="334"/>
    <n v="338175.20000000007"/>
    <n v="395"/>
    <n v="1369.05"/>
    <n v="540774.75"/>
    <n v="395"/>
    <n v="1369.05"/>
    <n v="540774.75"/>
    <n v="395"/>
    <n v="1369.05"/>
    <n v="540774.75"/>
    <n v="0"/>
    <n v="-69"/>
    <n v="-0.14870689655172414"/>
    <n v="61"/>
    <n v="0"/>
    <n v="0.18263473053892215"/>
    <n v="350.44999999999993"/>
    <n v="0.34405065776556049"/>
    <s v="ОК"/>
    <n v="0.34405065776556043"/>
    <n v="0.34405065776556043"/>
    <n v="0"/>
    <n v="0.18263473053892221"/>
    <n v="0.18263473053892221"/>
    <n v="0"/>
    <b v="0"/>
    <s v=""/>
    <n v="765.83297644539618"/>
    <n v="934.7349845201237"/>
    <n v="1018.6"/>
    <n v="1369.05"/>
    <s v=""/>
    <n v="0.22054679449647629"/>
    <n v="8.9720634050014958E-2"/>
    <n v="0.34405065776556043"/>
    <n v="0"/>
    <n v="467"/>
    <n v="323"/>
    <n v="334"/>
    <n v="395"/>
    <s v=""/>
    <n v="-0.30835117773019272"/>
    <n v="3.4055727554179516E-2"/>
    <n v="0.18263473053892221"/>
    <n v="472630.4"/>
    <n v="635239.19999999995"/>
    <n v="635239.19999999995"/>
    <n v="635239.19999999995"/>
  </r>
  <r>
    <x v="1"/>
    <x v="8"/>
    <s v="P059"/>
    <s v="059"/>
    <s v="Диагностика и лечение на наследствени и дегенеративни заболявания на нервната система при възрастни пациенти, засягащи централна нервна система и моторния неврон (ЛАС)"/>
    <m/>
    <m/>
    <m/>
    <m/>
    <n v="450"/>
    <n v="550"/>
    <n v="550"/>
    <n v="550"/>
    <n v="550"/>
    <n v="655"/>
    <n v="655"/>
    <n v="742.5"/>
    <n v="3797"/>
    <n v="1957130"/>
    <n v="5165"/>
    <n v="2830190"/>
    <n v="4005"/>
    <n v="2677627"/>
    <n v="5165"/>
    <n v="3835012.5"/>
    <n v="5165"/>
    <n v="742.5"/>
    <n v="3835012.5"/>
    <n v="3881"/>
    <n v="2867448.1"/>
    <n v="3881"/>
    <n v="860"/>
    <n v="3337660"/>
    <n v="4391"/>
    <n v="1092.95"/>
    <n v="4799143.45"/>
    <n v="3881"/>
    <n v="950"/>
    <n v="3686950"/>
    <n v="-90"/>
    <n v="-1284"/>
    <n v="-0.24859632139399807"/>
    <n v="0"/>
    <n v="-349290"/>
    <n v="0"/>
    <n v="207.5"/>
    <n v="0.27946127946127947"/>
    <s v="ОК"/>
    <n v="0.27946127946127941"/>
    <n v="0.15824915824915831"/>
    <n v="-0.1212121212121211"/>
    <n v="0"/>
    <n v="0"/>
    <n v="0"/>
    <b v="1"/>
    <n v="515.44113774032132"/>
    <n v="547.95546950629239"/>
    <n v="668.57103620474402"/>
    <n v="742.5"/>
    <n v="860"/>
    <n v="6.3080591332917102E-2"/>
    <n v="0.22011928598345087"/>
    <n v="0.1105775748451896"/>
    <n v="0.15824915824915831"/>
    <n v="3797"/>
    <n v="5165"/>
    <n v="4005"/>
    <n v="3881"/>
    <n v="3881"/>
    <n v="0.36028443508032648"/>
    <n v="-0.22458857696030976"/>
    <n v="-3.0961298377028768E-2"/>
    <n v="0"/>
    <n v="3835012.5"/>
    <n v="4441900"/>
    <n v="5645086.75"/>
    <n v="4906750"/>
  </r>
  <r>
    <x v="1"/>
    <x v="8"/>
    <s v="P060"/>
    <s v="060"/>
    <s v="Диагностика и лечение на невро-мускулни заболявания и болести на предните рога на гръбначния мозък"/>
    <s v="КП с изискване за педиатрична структура или спазване на сандарт &quot;Педиатрия"/>
    <m/>
    <m/>
    <m/>
    <n v="480"/>
    <n v="480"/>
    <n v="480"/>
    <n v="480"/>
    <n v="480"/>
    <n v="612"/>
    <n v="612"/>
    <n v="695.2"/>
    <n v="299"/>
    <n v="143520"/>
    <n v="446"/>
    <n v="213984"/>
    <n v="374"/>
    <n v="235033.59999999998"/>
    <n v="446"/>
    <n v="310059.2"/>
    <n v="446"/>
    <n v="695.2"/>
    <n v="310059.2"/>
    <n v="424"/>
    <n v="294625.76"/>
    <n v="424"/>
    <n v="800"/>
    <n v="339200"/>
    <n v="380"/>
    <n v="950.14"/>
    <n v="361053.2"/>
    <n v="424"/>
    <n v="950.14"/>
    <n v="402859.36"/>
    <n v="-150.13999999999999"/>
    <n v="-22"/>
    <n v="-4.9327354260089683E-2"/>
    <n v="0"/>
    <n v="-63659.359999999986"/>
    <n v="0"/>
    <n v="254.93999999999994"/>
    <n v="0.3667146144994245"/>
    <s v="ОК"/>
    <n v="0.36671461449942444"/>
    <n v="0.15074798619102414"/>
    <n v="-0.2159666283084003"/>
    <n v="0"/>
    <n v="0"/>
    <n v="0"/>
    <b v="1"/>
    <n v="480"/>
    <n v="479.78475336322867"/>
    <n v="628.43208556149727"/>
    <n v="695.2"/>
    <n v="800"/>
    <n v="-4.484304932735883E-4"/>
    <n v="0.30982087520762214"/>
    <n v="0.10624523472388647"/>
    <n v="0.15074798619102414"/>
    <n v="299"/>
    <n v="446"/>
    <n v="374"/>
    <n v="424"/>
    <n v="424"/>
    <n v="0.49163879598662197"/>
    <n v="-0.16143497757847536"/>
    <n v="0.1336898395721926"/>
    <n v="0"/>
    <n v="310059.2"/>
    <n v="356800"/>
    <n v="423762.44"/>
    <n v="423762.44"/>
  </r>
  <r>
    <x v="1"/>
    <x v="8"/>
    <s v="P061"/>
    <s v="061"/>
    <s v="Диагностика и лечение на мултипленна склероза"/>
    <s v="КП с изискване за педиатрична структура или спазване на сандарт &quot;Педиатрия"/>
    <m/>
    <m/>
    <m/>
    <n v="533"/>
    <n v="650"/>
    <n v="650"/>
    <n v="650"/>
    <n v="650"/>
    <n v="770"/>
    <n v="770"/>
    <n v="869"/>
    <n v="2184"/>
    <n v="1333826"/>
    <n v="2346"/>
    <n v="1524510"/>
    <n v="1858"/>
    <n v="1467983"/>
    <n v="2346"/>
    <n v="2038674"/>
    <n v="2346"/>
    <n v="869"/>
    <n v="2038674"/>
    <n v="1945"/>
    <n v="1686141.5999999999"/>
    <n v="1945"/>
    <n v="960"/>
    <n v="1867200"/>
    <n v="1995"/>
    <n v="1019.19"/>
    <n v="2033284.05"/>
    <n v="1945"/>
    <n v="1019.19"/>
    <n v="1982324.55"/>
    <n v="-59.190000000000055"/>
    <n v="-401"/>
    <n v="-0.17092924126172207"/>
    <n v="0"/>
    <n v="-115124.55000000005"/>
    <n v="0"/>
    <n v="150.19000000000005"/>
    <n v="0.17283084004602997"/>
    <s v="ОК"/>
    <n v="0.17283084004602989"/>
    <n v="0.10471806674338313"/>
    <n v="-6.8112773302646756E-2"/>
    <n v="0"/>
    <n v="0"/>
    <n v="0"/>
    <b v="1"/>
    <n v="610.72619047619048"/>
    <n v="649.83375959079285"/>
    <n v="790.08772874058127"/>
    <n v="869"/>
    <n v="960"/>
    <n v="6.4034537448131701E-2"/>
    <n v="0.21583053677929542"/>
    <n v="9.9877859620990161E-2"/>
    <n v="0.10471806674338313"/>
    <n v="2184"/>
    <n v="2346"/>
    <n v="1858"/>
    <n v="1945"/>
    <n v="1945"/>
    <n v="7.4175824175824134E-2"/>
    <n v="-0.20801364023870417"/>
    <n v="4.6824542518837386E-2"/>
    <n v="0"/>
    <n v="2038674"/>
    <n v="2252160"/>
    <n v="2391019.7400000002"/>
    <n v="2391019.7400000002"/>
  </r>
  <r>
    <x v="1"/>
    <x v="8"/>
    <s v="P062"/>
    <s v="062"/>
    <s v="Диагностика и лечение на епилепсия и епилептични пристъпи"/>
    <m/>
    <m/>
    <m/>
    <m/>
    <n v="300"/>
    <n v="400"/>
    <n v="400"/>
    <n v="400"/>
    <m/>
    <m/>
    <m/>
    <s v=""/>
    <n v="6975"/>
    <n v="2547040"/>
    <m/>
    <m/>
    <m/>
    <m/>
    <m/>
    <m/>
    <m/>
    <s v=""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n v="365.16702508960572"/>
    <s v=""/>
    <s v=""/>
    <s v=""/>
    <n v="0"/>
    <s v=""/>
    <s v=""/>
    <s v=""/>
    <s v=""/>
    <n v="6975"/>
    <n v="0"/>
    <n v="0"/>
    <n v="0"/>
    <n v="0"/>
    <n v="-1"/>
    <s v=""/>
    <s v=""/>
    <s v=""/>
    <s v=""/>
    <n v="0"/>
    <n v="0"/>
    <n v="0"/>
  </r>
  <r>
    <x v="1"/>
    <x v="8"/>
    <s v="P062.1"/>
    <s v="062.1"/>
    <s v="Диагностика и лечение на епилепсия и епилептични пристъпи при лица над 18 години"/>
    <m/>
    <m/>
    <m/>
    <m/>
    <n v="0"/>
    <n v="0"/>
    <m/>
    <m/>
    <n v="400"/>
    <n v="490"/>
    <n v="490"/>
    <n v="561"/>
    <n v="0"/>
    <n v="0"/>
    <n v="5429"/>
    <n v="2163580"/>
    <n v="4631"/>
    <n v="2323460.7999999998"/>
    <n v="5185"/>
    <n v="2908785"/>
    <n v="5185"/>
    <n v="561"/>
    <n v="2908785"/>
    <n v="4476"/>
    <n v="2479198.7999999998"/>
    <n v="4476"/>
    <n v="680"/>
    <n v="3043680"/>
    <n v="4408"/>
    <n v="796.82"/>
    <n v="3512382.56"/>
    <n v="4476"/>
    <n v="796.82"/>
    <n v="3566566.3200000003"/>
    <n v="-116.82000000000005"/>
    <n v="-709"/>
    <n v="-0.13674059787849566"/>
    <n v="0"/>
    <n v="-522886.3200000003"/>
    <n v="0"/>
    <n v="235.82000000000005"/>
    <n v="0.42035650623885928"/>
    <s v="ОК"/>
    <n v="0.42035650623885923"/>
    <n v="0.21212121212121215"/>
    <n v="-0.20823529411764707"/>
    <n v="0"/>
    <n v="0"/>
    <n v="0"/>
    <b v="1"/>
    <s v=""/>
    <n v="398.52274820408917"/>
    <n v="501.71902396890516"/>
    <n v="561"/>
    <n v="680"/>
    <s v=""/>
    <n v="0.25894701426671807"/>
    <n v="0.11815572700860733"/>
    <n v="0.21212121212121215"/>
    <n v="0"/>
    <n v="5429"/>
    <n v="4631"/>
    <n v="4476"/>
    <n v="4476"/>
    <s v=""/>
    <n v="-0.14698839565297472"/>
    <n v="-3.3470092852515676E-2"/>
    <n v="0"/>
    <n v="2908785"/>
    <n v="3525800"/>
    <n v="4131511.7"/>
    <n v="4131511.7"/>
  </r>
  <r>
    <x v="1"/>
    <x v="8"/>
    <s v="P062.2"/>
    <s v="062.2"/>
    <s v="Диагностика и лечение на епилепсия и епилептични пристъпи при лица под 18 години"/>
    <s v="Педиатрични пътеки"/>
    <m/>
    <m/>
    <m/>
    <n v="0"/>
    <n v="0"/>
    <m/>
    <m/>
    <n v="480"/>
    <n v="588"/>
    <n v="588"/>
    <n v="668.8"/>
    <n v="0"/>
    <n v="0"/>
    <n v="2066"/>
    <n v="906112"/>
    <n v="1867"/>
    <n v="1123485.92"/>
    <n v="2066"/>
    <n v="1381740.7999999998"/>
    <n v="2066"/>
    <n v="668.8"/>
    <n v="1381740.7999999998"/>
    <n v="2048"/>
    <n v="1350307.2"/>
    <n v="2048"/>
    <n v="800"/>
    <n v="1638400"/>
    <n v="1757"/>
    <n v="904.62"/>
    <n v="1589417.34"/>
    <n v="2048"/>
    <n v="904.62"/>
    <n v="1852661.76"/>
    <n v="-104.62"/>
    <n v="-18"/>
    <n v="-8.7124878993223628E-3"/>
    <n v="0"/>
    <n v="-214261.76000000001"/>
    <n v="0"/>
    <n v="235.82000000000005"/>
    <n v="0.35260167464114844"/>
    <s v="ОК"/>
    <n v="0.35260167464114844"/>
    <n v="0.19617224880382778"/>
    <n v="-0.15642942583732067"/>
    <n v="0"/>
    <n v="0"/>
    <n v="0"/>
    <b v="1"/>
    <s v=""/>
    <n v="438.58276863504358"/>
    <n v="601.76"/>
    <n v="668.8"/>
    <n v="800"/>
    <s v=""/>
    <n v="0.37205572821019905"/>
    <n v="0.11140654081361334"/>
    <n v="0.19617224880382778"/>
    <n v="0"/>
    <n v="2066"/>
    <n v="1867"/>
    <n v="2048"/>
    <n v="2048"/>
    <s v=""/>
    <n v="-9.6321393998063942E-2"/>
    <n v="9.6946973754686638E-2"/>
    <n v="0"/>
    <n v="1381740.7999999998"/>
    <n v="1652800"/>
    <n v="1868944.92"/>
    <n v="1868944.92"/>
  </r>
  <r>
    <x v="1"/>
    <x v="8"/>
    <s v="P063"/>
    <s v="063"/>
    <s v="Лечение на епилептичен статус"/>
    <m/>
    <m/>
    <m/>
    <m/>
    <n v="500"/>
    <n v="600"/>
    <n v="600"/>
    <n v="600"/>
    <m/>
    <m/>
    <m/>
    <s v=""/>
    <n v="939"/>
    <n v="528140"/>
    <m/>
    <m/>
    <m/>
    <m/>
    <m/>
    <m/>
    <m/>
    <s v=""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n v="562.44941427050048"/>
    <s v=""/>
    <s v=""/>
    <s v=""/>
    <n v="0"/>
    <s v=""/>
    <s v=""/>
    <s v=""/>
    <s v=""/>
    <n v="939"/>
    <n v="0"/>
    <n v="0"/>
    <n v="0"/>
    <n v="0"/>
    <n v="-1"/>
    <s v=""/>
    <s v=""/>
    <s v=""/>
    <s v=""/>
    <n v="0"/>
    <n v="0"/>
    <n v="0"/>
  </r>
  <r>
    <x v="1"/>
    <x v="8"/>
    <s v="P063.1"/>
    <s v="063.1"/>
    <s v="Лечение на епилептичен статус при лица над 18 години"/>
    <m/>
    <m/>
    <m/>
    <m/>
    <n v="0"/>
    <n v="0"/>
    <m/>
    <m/>
    <n v="600"/>
    <n v="720"/>
    <n v="720"/>
    <n v="814"/>
    <n v="0"/>
    <n v="0"/>
    <n v="941"/>
    <n v="563880"/>
    <n v="864"/>
    <n v="633443.6"/>
    <n v="936"/>
    <n v="761904"/>
    <n v="936"/>
    <n v="814"/>
    <n v="761904"/>
    <n v="834"/>
    <n v="670392.19999999995"/>
    <n v="875.7"/>
    <n v="1150"/>
    <n v="1007055"/>
    <n v="796"/>
    <n v="1548.06"/>
    <n v="1232255.76"/>
    <n v="875.7"/>
    <n v="1300"/>
    <n v="1138410"/>
    <n v="-150"/>
    <n v="-60.299999999999955"/>
    <n v="-6.4423076923076875E-2"/>
    <n v="41.700000000000045"/>
    <n v="-131355"/>
    <n v="5.0000000000000051E-2"/>
    <n v="486"/>
    <n v="0.59705159705159705"/>
    <s v="ОК"/>
    <n v="0.59705159705159705"/>
    <n v="0.41277641277641286"/>
    <n v="-0.18427518427518419"/>
    <n v="5.0000000000000044E-2"/>
    <n v="5.0000000000000044E-2"/>
    <n v="0"/>
    <b v="0"/>
    <s v=""/>
    <n v="599.23485653560044"/>
    <n v="733.15231481481476"/>
    <n v="814"/>
    <n v="1150"/>
    <s v=""/>
    <n v="0.22348075519745447"/>
    <n v="0.11027406386298644"/>
    <n v="0.41277641277641286"/>
    <n v="0"/>
    <n v="941"/>
    <n v="864"/>
    <n v="834"/>
    <n v="875.7"/>
    <s v=""/>
    <n v="-8.1827842720510136E-2"/>
    <n v="-3.472222222222221E-2"/>
    <n v="5.0000000000000044E-2"/>
    <n v="761904"/>
    <n v="1076400"/>
    <n v="1448984.16"/>
    <n v="1216800"/>
  </r>
  <r>
    <x v="1"/>
    <x v="8"/>
    <s v="P063.2"/>
    <s v="063.2"/>
    <s v="Лечение на епилептичен статус при лица под 18 години"/>
    <s v="Педиатрични пътеки"/>
    <m/>
    <m/>
    <m/>
    <n v="0"/>
    <n v="0"/>
    <m/>
    <m/>
    <n v="720"/>
    <n v="864"/>
    <n v="864"/>
    <n v="972.4"/>
    <n v="0"/>
    <n v="0"/>
    <n v="103"/>
    <n v="68016"/>
    <n v="105"/>
    <n v="93565.51999999999"/>
    <n v="103"/>
    <n v="100157.2"/>
    <n v="103"/>
    <n v="972.4"/>
    <n v="100157.2"/>
    <n v="105"/>
    <n v="101421.32"/>
    <n v="110.25"/>
    <n v="1350"/>
    <n v="148837.5"/>
    <n v="88"/>
    <n v="1706.46"/>
    <n v="150168.48000000001"/>
    <n v="110.25"/>
    <n v="1600"/>
    <n v="176400"/>
    <n v="-250"/>
    <n v="7.25"/>
    <n v="7.0388349514563103E-2"/>
    <n v="5.25"/>
    <n v="-27562.5"/>
    <n v="0.05"/>
    <n v="627.6"/>
    <n v="0.64541341011929254"/>
    <s v="ОК"/>
    <n v="0.64541341011929254"/>
    <n v="0.38831756478815316"/>
    <n v="-0.25709584533113938"/>
    <n v="5.0000000000000044E-2"/>
    <n v="5.0000000000000044E-2"/>
    <n v="0"/>
    <b v="0"/>
    <s v=""/>
    <n v="660.34951456310682"/>
    <n v="891.10019047619039"/>
    <n v="972.4"/>
    <n v="1350"/>
    <s v=""/>
    <n v="0.34943718564819459"/>
    <n v="9.1235318309565328E-2"/>
    <n v="0.38831756478815316"/>
    <n v="0"/>
    <n v="103"/>
    <n v="105"/>
    <n v="105"/>
    <n v="110.25"/>
    <s v=""/>
    <n v="1.9417475728155331E-2"/>
    <n v="0"/>
    <n v="5.0000000000000044E-2"/>
    <n v="100157.2"/>
    <n v="139050"/>
    <n v="175765.38"/>
    <n v="164800"/>
  </r>
  <r>
    <x v="1"/>
    <x v="8"/>
    <s v="P064"/>
    <s v="064"/>
    <s v="Диагностика и лечение на миастения гравис и миастенни синдроми"/>
    <m/>
    <m/>
    <m/>
    <m/>
    <n v="0"/>
    <n v="0"/>
    <m/>
    <m/>
    <m/>
    <m/>
    <m/>
    <s v=""/>
    <n v="0"/>
    <n v="0"/>
    <m/>
    <m/>
    <m/>
    <m/>
    <m/>
    <m/>
    <m/>
    <s v=""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s v=""/>
    <s v=""/>
    <s v=""/>
    <s v=""/>
    <n v="0"/>
    <s v=""/>
    <s v=""/>
    <s v=""/>
    <s v=""/>
    <n v="0"/>
    <n v="0"/>
    <n v="0"/>
    <n v="0"/>
    <n v="0"/>
    <s v=""/>
    <s v=""/>
    <s v=""/>
    <s v=""/>
    <s v=""/>
    <n v="0"/>
    <n v="0"/>
    <n v="0"/>
  </r>
  <r>
    <x v="1"/>
    <x v="8"/>
    <s v="P064.1"/>
    <s v="064.1"/>
    <s v="Диагностика и лечение на миастения гравис и миастенни синдроми при лица над 18 години"/>
    <m/>
    <m/>
    <m/>
    <m/>
    <n v="500"/>
    <n v="500"/>
    <n v="500"/>
    <n v="500"/>
    <n v="500"/>
    <n v="578"/>
    <n v="578"/>
    <n v="657.8"/>
    <n v="338"/>
    <n v="168900"/>
    <n v="390"/>
    <n v="195000"/>
    <n v="280"/>
    <n v="168213.08"/>
    <n v="390"/>
    <n v="256541.99999999997"/>
    <n v="390"/>
    <n v="657.8"/>
    <n v="256541.99999999997"/>
    <n v="285"/>
    <n v="187421.24"/>
    <n v="285"/>
    <n v="790"/>
    <n v="225150"/>
    <n v="332"/>
    <n v="828.97"/>
    <n v="275218.04000000004"/>
    <n v="285"/>
    <n v="828.97"/>
    <n v="236256.45"/>
    <n v="-38.970000000000027"/>
    <n v="-105"/>
    <n v="-0.26923076923076922"/>
    <n v="0"/>
    <n v="-11106.450000000012"/>
    <n v="0"/>
    <n v="171.17000000000007"/>
    <n v="0.26021587108543642"/>
    <s v="ОК"/>
    <n v="0.26021587108543653"/>
    <n v="0.20097294010337508"/>
    <n v="-5.9242930982061459E-2"/>
    <n v="0"/>
    <n v="0"/>
    <n v="0"/>
    <b v="1"/>
    <n v="499.70414201183434"/>
    <n v="500"/>
    <n v="600.76099999999997"/>
    <n v="657.8"/>
    <n v="790"/>
    <n v="5.9206631142694199E-4"/>
    <n v="0.20152199999999998"/>
    <n v="9.4944578626109166E-2"/>
    <n v="0.20097294010337508"/>
    <n v="338"/>
    <n v="390"/>
    <n v="280"/>
    <n v="285"/>
    <n v="285"/>
    <n v="0.15384615384615374"/>
    <n v="-0.28205128205128205"/>
    <n v="1.7857142857142794E-2"/>
    <n v="0"/>
    <n v="256541.99999999997"/>
    <n v="308100"/>
    <n v="323298.3"/>
    <n v="323298.3"/>
  </r>
  <r>
    <x v="1"/>
    <x v="8"/>
    <s v="P064.2"/>
    <s v="064.2"/>
    <s v="Диагностика и лечение на миастения гравис и миастенни синдроми при лица под 18 години"/>
    <s v="Педиатрични пътеки"/>
    <m/>
    <m/>
    <m/>
    <n v="657"/>
    <n v="657"/>
    <n v="657"/>
    <n v="788"/>
    <n v="788"/>
    <n v="911"/>
    <n v="911"/>
    <n v="1024.0999999999999"/>
    <n v="19"/>
    <n v="12483"/>
    <n v="18"/>
    <n v="12874"/>
    <n v="11"/>
    <n v="10124.200000000001"/>
    <n v="17"/>
    <n v="17409.699999999997"/>
    <n v="17"/>
    <n v="1024.0999999999999"/>
    <n v="17409.699999999997"/>
    <n v="12"/>
    <n v="12289.199999999999"/>
    <n v="12"/>
    <n v="1250"/>
    <n v="15000"/>
    <n v="15"/>
    <n v="1249.01"/>
    <n v="18735.150000000001"/>
    <n v="12"/>
    <n v="1249.01"/>
    <n v="14988.119999999999"/>
    <n v="0.99000000000000909"/>
    <n v="-5"/>
    <n v="-0.29411764705882354"/>
    <n v="0"/>
    <n v="11.880000000001019"/>
    <n v="0"/>
    <n v="224.91000000000008"/>
    <n v="0.21961722488038288"/>
    <s v="ОК"/>
    <n v="0.21961722488038293"/>
    <n v="0.22058392735084476"/>
    <n v="9.6670247046182212E-4"/>
    <n v="0"/>
    <n v="0"/>
    <n v="0"/>
    <b v="1"/>
    <n v="657"/>
    <n v="715.22222222222217"/>
    <n v="920.38181818181829"/>
    <n v="1024.0999999999999"/>
    <n v="1250"/>
    <n v="8.8618298663960759E-2"/>
    <n v="0.28684734560142378"/>
    <n v="0.11269038541316823"/>
    <n v="0.22058392735084476"/>
    <n v="19"/>
    <n v="18"/>
    <n v="11"/>
    <n v="12"/>
    <n v="12"/>
    <n v="-5.2631578947368474E-2"/>
    <n v="-0.38888888888888884"/>
    <n v="9.0909090909090828E-2"/>
    <n v="0"/>
    <n v="17409.699999999997"/>
    <n v="21250"/>
    <n v="21233.17"/>
    <n v="21233.17"/>
  </r>
  <r>
    <x v="1"/>
    <x v="8"/>
    <s v="P065"/>
    <s v="065"/>
    <s v="Лечение на миастенни кризи с кортикостероиди и апаратна вентилация"/>
    <m/>
    <m/>
    <m/>
    <m/>
    <n v="5000"/>
    <n v="5000"/>
    <n v="6000"/>
    <n v="6000"/>
    <m/>
    <m/>
    <m/>
    <s v=""/>
    <n v="3"/>
    <n v="15000"/>
    <m/>
    <m/>
    <m/>
    <m/>
    <m/>
    <m/>
    <m/>
    <s v=""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n v="5000"/>
    <s v=""/>
    <s v=""/>
    <s v=""/>
    <n v="0"/>
    <s v=""/>
    <s v=""/>
    <s v=""/>
    <s v=""/>
    <n v="3"/>
    <n v="0"/>
    <n v="0"/>
    <n v="0"/>
    <n v="0"/>
    <n v="-1"/>
    <s v=""/>
    <s v=""/>
    <s v=""/>
    <s v=""/>
    <n v="0"/>
    <n v="0"/>
    <n v="0"/>
  </r>
  <r>
    <x v="1"/>
    <x v="8"/>
    <s v="P065.1"/>
    <s v="065.1"/>
    <s v="Лечение на миастенни кризи с кортикостероиди и апаратна вентилация при лица над 18 години"/>
    <m/>
    <m/>
    <m/>
    <m/>
    <n v="0"/>
    <n v="0"/>
    <m/>
    <m/>
    <n v="6000"/>
    <n v="7551"/>
    <n v="7551"/>
    <n v="8328.1"/>
    <n v="0"/>
    <n v="0"/>
    <n v="3"/>
    <n v="18000"/>
    <n v="3"/>
    <n v="20328.099999999999"/>
    <n v="3"/>
    <n v="24984.300000000003"/>
    <n v="3"/>
    <n v="8328.1"/>
    <n v="24984.300000000003"/>
    <n v="9"/>
    <n v="74952.900000000009"/>
    <n v="9"/>
    <n v="9500"/>
    <n v="85500"/>
    <n v="3"/>
    <n v="10382.1"/>
    <n v="31146.300000000003"/>
    <n v="9"/>
    <n v="9700"/>
    <n v="87300"/>
    <n v="-200"/>
    <n v="6"/>
    <n v="2"/>
    <n v="0"/>
    <n v="-1800"/>
    <n v="0"/>
    <n v="1371.8999999999996"/>
    <n v="0.16473145135144865"/>
    <s v="ОК"/>
    <n v="0.16473145135144862"/>
    <n v="0.14071636988028469"/>
    <n v="-2.4015081471163935E-2"/>
    <n v="0"/>
    <n v="0"/>
    <n v="0"/>
    <b v="1"/>
    <s v=""/>
    <n v="6000"/>
    <n v="6776.0333333333328"/>
    <n v="8328.1"/>
    <n v="9500"/>
    <s v=""/>
    <n v="0.12933888888888889"/>
    <n v="0.22905239545260025"/>
    <n v="0.14071636988028469"/>
    <n v="0"/>
    <n v="3"/>
    <n v="3"/>
    <n v="9"/>
    <n v="9"/>
    <s v=""/>
    <n v="0"/>
    <n v="2"/>
    <n v="0"/>
    <n v="24984.300000000003"/>
    <n v="28500"/>
    <n v="31146.300000000003"/>
    <n v="29100"/>
  </r>
  <r>
    <x v="1"/>
    <x v="8"/>
    <s v="P065.2"/>
    <s v="065.2"/>
    <s v="Лечение на миастенни кризи с кортикостероиди и апаратна вентилация при лица под 18 години"/>
    <s v="Педиатрични пътеки"/>
    <m/>
    <m/>
    <m/>
    <n v="0"/>
    <n v="0"/>
    <m/>
    <m/>
    <n v="7200"/>
    <n v="9061"/>
    <n v="9061"/>
    <n v="9989.1"/>
    <n v="0"/>
    <n v="0"/>
    <n v="0"/>
    <n v="0"/>
    <n v="0"/>
    <n v="0"/>
    <n v="1"/>
    <n v="9989.1"/>
    <n v="1"/>
    <n v="9989.1"/>
    <n v="9989.1"/>
    <n v="0"/>
    <n v="0"/>
    <n v="1"/>
    <n v="11500"/>
    <n v="11500"/>
    <n v="1"/>
    <n v="12043.1"/>
    <n v="12043.1"/>
    <n v="1"/>
    <n v="11500"/>
    <n v="11500"/>
    <n v="0"/>
    <n v="0"/>
    <n v="0"/>
    <n v="1"/>
    <n v="0"/>
    <m/>
    <n v="1510.8999999999996"/>
    <n v="0.15125486780590841"/>
    <s v="ОК"/>
    <n v="0.15125486780590847"/>
    <n v="0.15125486780590847"/>
    <n v="0"/>
    <s v=""/>
    <s v=""/>
    <e v="#VALUE!"/>
    <b v="0"/>
    <s v=""/>
    <s v=""/>
    <s v=""/>
    <n v="9989.1"/>
    <n v="11500"/>
    <s v=""/>
    <s v=""/>
    <s v=""/>
    <n v="0.15125486780590847"/>
    <n v="0"/>
    <n v="0"/>
    <n v="0"/>
    <n v="0"/>
    <n v="1"/>
    <s v=""/>
    <s v=""/>
    <s v=""/>
    <s v=""/>
    <n v="9989.1"/>
    <n v="11500"/>
    <n v="12043.1"/>
    <n v="11500"/>
  </r>
  <r>
    <x v="1"/>
    <x v="8"/>
    <s v="P066"/>
    <s v="066"/>
    <s v="Лечение на миастенни кризи с човешки имуноглобулин и апаратна вентилация"/>
    <m/>
    <m/>
    <m/>
    <m/>
    <n v="7000"/>
    <n v="7000"/>
    <n v="8000"/>
    <n v="8000"/>
    <m/>
    <m/>
    <m/>
    <s v=""/>
    <n v="8"/>
    <n v="56000"/>
    <m/>
    <m/>
    <m/>
    <m/>
    <m/>
    <m/>
    <m/>
    <s v=""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n v="7000"/>
    <s v=""/>
    <s v=""/>
    <s v=""/>
    <n v="0"/>
    <s v=""/>
    <s v=""/>
    <s v=""/>
    <s v=""/>
    <n v="8"/>
    <n v="0"/>
    <n v="0"/>
    <n v="0"/>
    <n v="0"/>
    <n v="-1"/>
    <s v=""/>
    <s v=""/>
    <s v=""/>
    <s v=""/>
    <n v="0"/>
    <n v="0"/>
    <n v="0"/>
  </r>
  <r>
    <x v="1"/>
    <x v="8"/>
    <s v="P066.1"/>
    <s v="066.1"/>
    <s v="Лечение на миастенни кризи с човешки имуноглобулин и апаратна вентилация при лица над 18 години"/>
    <m/>
    <m/>
    <m/>
    <m/>
    <n v="0"/>
    <n v="0"/>
    <m/>
    <m/>
    <n v="8000"/>
    <n v="8660"/>
    <n v="8660"/>
    <n v="8680"/>
    <n v="0"/>
    <n v="0"/>
    <n v="11"/>
    <n v="87000"/>
    <n v="8"/>
    <n v="69960"/>
    <n v="11"/>
    <n v="95480"/>
    <n v="11"/>
    <n v="8680"/>
    <n v="95480"/>
    <n v="3"/>
    <n v="26040"/>
    <n v="10"/>
    <n v="10000"/>
    <n v="100000"/>
    <n v="10"/>
    <n v="11418.67"/>
    <n v="114186.7"/>
    <n v="10"/>
    <n v="10000"/>
    <n v="100000"/>
    <n v="0"/>
    <n v="-1"/>
    <n v="-9.0909090909090912E-2"/>
    <n v="7"/>
    <n v="0"/>
    <n v="2.3333333333333335"/>
    <n v="1320"/>
    <n v="0.15207373271889402"/>
    <s v="ОК"/>
    <n v="0.15207373271889391"/>
    <n v="0.15207373271889391"/>
    <n v="0"/>
    <n v="2.3333333333333335"/>
    <n v="2.3333333333333335"/>
    <n v="0"/>
    <b v="0"/>
    <s v=""/>
    <n v="7909.090909090909"/>
    <n v="8745"/>
    <n v="8680"/>
    <n v="10000"/>
    <s v=""/>
    <n v="0.1056896551724138"/>
    <n v="-7.4328187535734891E-3"/>
    <n v="0.15207373271889391"/>
    <n v="0"/>
    <n v="11"/>
    <n v="8"/>
    <n v="3"/>
    <n v="10"/>
    <s v=""/>
    <n v="-0.27272727272727271"/>
    <n v="-0.625"/>
    <n v="2.3333333333333335"/>
    <n v="95480"/>
    <n v="110000"/>
    <n v="125605.37"/>
    <n v="110000"/>
  </r>
  <r>
    <x v="1"/>
    <x v="8"/>
    <s v="P066.2"/>
    <s v="066.2"/>
    <s v="Лечение на миастенни кризи с човешки имуноглобулин и апаратна вентилация при лица под 18 години"/>
    <s v="Педиатрични пътеки"/>
    <m/>
    <m/>
    <m/>
    <n v="0"/>
    <n v="0"/>
    <m/>
    <m/>
    <n v="9600"/>
    <n v="10392"/>
    <n v="10392"/>
    <n v="10412"/>
    <n v="0"/>
    <n v="0"/>
    <n v="0"/>
    <n v="0"/>
    <n v="0"/>
    <n v="0"/>
    <n v="1"/>
    <n v="10412"/>
    <n v="1"/>
    <n v="10412"/>
    <n v="10412"/>
    <n v="0"/>
    <n v="0"/>
    <n v="1"/>
    <n v="12000"/>
    <n v="12000"/>
    <n v="1"/>
    <n v="13150.67"/>
    <n v="13150.67"/>
    <n v="1"/>
    <n v="12000"/>
    <n v="12000"/>
    <n v="0"/>
    <n v="0"/>
    <n v="0"/>
    <n v="1"/>
    <n v="0"/>
    <m/>
    <n v="1588"/>
    <n v="0.15251632731463696"/>
    <s v="ОК"/>
    <n v="0.15251632731463705"/>
    <n v="0.15251632731463705"/>
    <n v="0"/>
    <s v=""/>
    <s v=""/>
    <e v="#VALUE!"/>
    <b v="0"/>
    <s v=""/>
    <s v=""/>
    <s v=""/>
    <n v="10412"/>
    <n v="12000"/>
    <s v=""/>
    <s v=""/>
    <s v=""/>
    <n v="0.15251632731463705"/>
    <n v="0"/>
    <n v="0"/>
    <n v="0"/>
    <n v="0"/>
    <n v="1"/>
    <s v=""/>
    <s v=""/>
    <s v=""/>
    <s v=""/>
    <n v="10412"/>
    <n v="12000"/>
    <n v="13150.67"/>
    <n v="12000"/>
  </r>
  <r>
    <x v="1"/>
    <x v="8"/>
    <s v="P067"/>
    <s v="067"/>
    <s v="Диагностика и лечение на паркинсонова болест"/>
    <m/>
    <m/>
    <m/>
    <m/>
    <n v="231"/>
    <n v="231"/>
    <n v="231"/>
    <n v="231"/>
    <n v="231"/>
    <n v="248"/>
    <n v="248"/>
    <n v="294.8"/>
    <n v="481"/>
    <n v="110972.4"/>
    <n v="440"/>
    <n v="101640"/>
    <n v="260"/>
    <n v="68340.680000000008"/>
    <n v="440"/>
    <n v="129712"/>
    <n v="440"/>
    <n v="294.8"/>
    <n v="129712"/>
    <n v="180"/>
    <n v="53005.040000000008"/>
    <n v="250"/>
    <n v="500"/>
    <n v="125000"/>
    <n v="374"/>
    <n v="645.25"/>
    <n v="241323.5"/>
    <n v="250"/>
    <n v="550"/>
    <n v="137500"/>
    <n v="-50"/>
    <n v="-190"/>
    <n v="-0.43181818181818182"/>
    <n v="70"/>
    <n v="-12500"/>
    <n v="0.3888888888888889"/>
    <n v="255.2"/>
    <n v="0.86567164179104472"/>
    <m/>
    <n v="0.86567164179104461"/>
    <n v="0.69606512890094963"/>
    <n v="-0.16960651289009498"/>
    <n v="0.38888888888888884"/>
    <n v="0.38888888888888884"/>
    <n v="0"/>
    <b v="0"/>
    <n v="230.7118503118503"/>
    <n v="231"/>
    <n v="262.84876923076928"/>
    <n v="294.8"/>
    <n v="500"/>
    <n v="1.2489592006661443E-3"/>
    <n v="0.13787345987346011"/>
    <n v="0.1215574676751825"/>
    <n v="0.69606512890094963"/>
    <n v="481"/>
    <n v="440"/>
    <n v="260"/>
    <n v="180"/>
    <n v="250"/>
    <n v="-8.5239085239085188E-2"/>
    <n v="-0.40909090909090906"/>
    <n v="-0.30769230769230771"/>
    <n v="0.38888888888888884"/>
    <n v="129712"/>
    <n v="220000"/>
    <n v="283910"/>
    <n v="242000"/>
  </r>
  <r>
    <x v="1"/>
    <x v="9"/>
    <s v="P068"/>
    <s v="068"/>
    <s v="Диагностика и лечение на заболявания на горния гастроинтестинален тракт"/>
    <m/>
    <m/>
    <m/>
    <m/>
    <n v="600"/>
    <n v="600"/>
    <n v="400"/>
    <n v="400"/>
    <m/>
    <m/>
    <m/>
    <s v=""/>
    <n v="26074"/>
    <n v="15577920"/>
    <m/>
    <m/>
    <m/>
    <m/>
    <m/>
    <m/>
    <m/>
    <s v=""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n v="597.45033366572068"/>
    <s v=""/>
    <s v=""/>
    <s v=""/>
    <n v="0"/>
    <s v=""/>
    <s v=""/>
    <s v=""/>
    <s v=""/>
    <n v="26074"/>
    <n v="0"/>
    <n v="0"/>
    <n v="0"/>
    <n v="0"/>
    <n v="-1"/>
    <s v=""/>
    <s v=""/>
    <s v=""/>
    <s v=""/>
    <n v="0"/>
    <n v="0"/>
    <n v="0"/>
  </r>
  <r>
    <x v="1"/>
    <x v="9"/>
    <s v="P068.1"/>
    <s v="068.1"/>
    <s v="Диагностика и лечение на заболявания на горния гастроинтестинален тракт за лица над 18-годишна възраст"/>
    <m/>
    <m/>
    <m/>
    <m/>
    <n v="0"/>
    <n v="0"/>
    <m/>
    <m/>
    <n v="400"/>
    <n v="400"/>
    <n v="400"/>
    <n v="462"/>
    <n v="0"/>
    <n v="0"/>
    <n v="16952"/>
    <n v="7104240"/>
    <n v="10370.5"/>
    <n v="4255193.2"/>
    <n v="13762"/>
    <n v="6358044"/>
    <n v="13762"/>
    <n v="462"/>
    <n v="6358044"/>
    <n v="7331"/>
    <n v="3328779"/>
    <n v="10000"/>
    <n v="530"/>
    <n v="5300000"/>
    <n v="10000"/>
    <n v="530"/>
    <n v="5300000"/>
    <n v="10000"/>
    <n v="530"/>
    <n v="5300000"/>
    <n v="0"/>
    <n v="-3762"/>
    <n v="-0.2733614300247057"/>
    <n v="2669"/>
    <n v="0"/>
    <n v="0.36407038603191927"/>
    <n v="68"/>
    <n v="0.1471861471861472"/>
    <s v="ОК"/>
    <n v="0.14718614718614709"/>
    <n v="0.14718614718614709"/>
    <n v="0"/>
    <n v="0.36407038603191921"/>
    <n v="0.36407038603191921"/>
    <n v="0"/>
    <b v="0"/>
    <s v=""/>
    <n v="419.07975460122697"/>
    <n v="410.31707246516561"/>
    <n v="462"/>
    <n v="530"/>
    <s v=""/>
    <n v="-2.0909342529322195E-2"/>
    <n v="0.12595851112001211"/>
    <n v="0.14718614718614709"/>
    <n v="0"/>
    <n v="16952"/>
    <n v="10370.5"/>
    <n v="7331"/>
    <n v="10000"/>
    <s v=""/>
    <n v="-0.38824327512977819"/>
    <n v="-0.29309097921990257"/>
    <n v="0.36407038603191921"/>
    <n v="6358044"/>
    <n v="7293860"/>
    <n v="7293860"/>
    <n v="7293860"/>
  </r>
  <r>
    <x v="1"/>
    <x v="9"/>
    <s v="P068.2"/>
    <s v="068.2"/>
    <s v="Диагностика и лечение на заболявания на горния гастроинтестинален тракт за лица под 18-годишна възраст"/>
    <s v="Педиатрични пътеки"/>
    <m/>
    <m/>
    <m/>
    <n v="0"/>
    <n v="0"/>
    <m/>
    <m/>
    <n v="480"/>
    <n v="480"/>
    <n v="480"/>
    <n v="550"/>
    <n v="0"/>
    <n v="0"/>
    <n v="3055"/>
    <n v="1413792"/>
    <n v="2864"/>
    <n v="1439668"/>
    <n v="3035"/>
    <n v="1669250"/>
    <n v="3035"/>
    <n v="550"/>
    <n v="1669250"/>
    <n v="2503"/>
    <n v="1370930"/>
    <n v="2580"/>
    <n v="610"/>
    <n v="1573800"/>
    <n v="2580"/>
    <n v="610"/>
    <n v="1573800"/>
    <n v="2580"/>
    <n v="610"/>
    <n v="1573800"/>
    <n v="0"/>
    <n v="-455"/>
    <n v="-0.14991762767710048"/>
    <n v="77"/>
    <n v="0"/>
    <n v="3.0763084298841389E-2"/>
    <n v="60"/>
    <n v="0.10909090909090909"/>
    <s v="ОК"/>
    <n v="0.10909090909090913"/>
    <n v="0.10909090909090913"/>
    <n v="0"/>
    <n v="3.0763084298841337E-2"/>
    <n v="3.0763084298841337E-2"/>
    <n v="0"/>
    <b v="0"/>
    <s v=""/>
    <n v="462.77970540098198"/>
    <n v="502.67737430167597"/>
    <n v="550"/>
    <n v="610"/>
    <s v=""/>
    <n v="8.6213091099412109E-2"/>
    <n v="9.4141149209401087E-2"/>
    <n v="0.10909090909090913"/>
    <n v="0"/>
    <n v="3055"/>
    <n v="2864"/>
    <n v="2503"/>
    <n v="2580"/>
    <s v=""/>
    <n v="-6.2520458265139078E-2"/>
    <n v="-0.12604748603351956"/>
    <n v="3.0763084298841337E-2"/>
    <n v="1669250"/>
    <n v="1851350"/>
    <n v="1851350"/>
    <n v="1851350"/>
  </r>
  <r>
    <x v="1"/>
    <x v="9"/>
    <s v="P069"/>
    <s v="069"/>
    <s v="Високоспециализирани интервенционални процедури при заболявания на гастроинтестиналния тракт"/>
    <m/>
    <m/>
    <m/>
    <m/>
    <n v="850"/>
    <n v="850"/>
    <n v="600"/>
    <n v="600"/>
    <m/>
    <m/>
    <m/>
    <m/>
    <n v="22488"/>
    <n v="19069750"/>
    <m/>
    <m/>
    <m/>
    <m/>
    <m/>
    <m/>
    <m/>
    <m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n v="847.99670935610106"/>
    <s v=""/>
    <s v=""/>
    <n v="0"/>
    <n v="0"/>
    <s v=""/>
    <s v=""/>
    <s v=""/>
    <s v=""/>
    <n v="22488"/>
    <n v="0"/>
    <n v="0"/>
    <n v="0"/>
    <n v="0"/>
    <n v="-1"/>
    <s v=""/>
    <s v=""/>
    <s v=""/>
    <n v="0"/>
    <n v="0"/>
    <n v="0"/>
    <n v="0"/>
  </r>
  <r>
    <x v="1"/>
    <x v="9"/>
    <s v="P069.1"/>
    <s v="069.1"/>
    <s v="Високоспециализирани интервенционални процедури при заболявания на гастроинтестиналния тракт за лица над 18-годишна възраст"/>
    <m/>
    <m/>
    <m/>
    <s v="да"/>
    <n v="0"/>
    <n v="0"/>
    <m/>
    <m/>
    <n v="600"/>
    <n v="636"/>
    <n v="636"/>
    <n v="721.6"/>
    <n v="0"/>
    <n v="0"/>
    <n v="18657"/>
    <n v="11595660"/>
    <n v="13035"/>
    <n v="8485321.9199999999"/>
    <n v="18656"/>
    <n v="13462169.6"/>
    <n v="18656"/>
    <n v="721.6"/>
    <n v="13462169.6"/>
    <n v="10637"/>
    <n v="7596534.4000000004"/>
    <n v="13000"/>
    <n v="800"/>
    <n v="10400000"/>
    <n v="13000"/>
    <n v="750"/>
    <n v="9750000"/>
    <n v="10637"/>
    <n v="820"/>
    <n v="8722340"/>
    <n v="-20"/>
    <n v="-8019"/>
    <n v="-0.42983490566037735"/>
    <n v="0"/>
    <n v="1677660"/>
    <n v="0"/>
    <n v="98.399999999999977"/>
    <n v="0.13636363636363633"/>
    <s v="ОК"/>
    <n v="0.13636363636363624"/>
    <n v="0.10864745011086474"/>
    <n v="-2.7716186252771502E-2"/>
    <n v="0"/>
    <n v="0.22214910219046713"/>
    <n v="0.22214910219046713"/>
    <b v="0"/>
    <s v=""/>
    <n v="621.51792892748028"/>
    <n v="650.96447410817029"/>
    <n v="721.6"/>
    <n v="800"/>
    <s v=""/>
    <n v="4.737843239937467E-2"/>
    <n v="0.10850903344395446"/>
    <n v="0.10864745011086474"/>
    <n v="0"/>
    <n v="18657"/>
    <n v="13035"/>
    <n v="10637"/>
    <n v="13000"/>
    <s v=""/>
    <n v="-0.30133461971378039"/>
    <n v="-0.18396624472573841"/>
    <n v="0.22214910219046713"/>
    <n v="13462169.6"/>
    <n v="14924800"/>
    <n v="13992000"/>
    <n v="15297920"/>
  </r>
  <r>
    <x v="1"/>
    <x v="9"/>
    <s v="P069.2"/>
    <s v="069.2"/>
    <s v="Високоспециализирани интервенционални процедури при заболявания на гастроинтестиналния тракт за лица под 18-годишна възраст"/>
    <s v="Педиатрични пътеки"/>
    <m/>
    <m/>
    <s v="да"/>
    <n v="0"/>
    <n v="0"/>
    <m/>
    <m/>
    <n v="720"/>
    <n v="763"/>
    <n v="763"/>
    <n v="861.3"/>
    <n v="0"/>
    <n v="0"/>
    <n v="29"/>
    <n v="20036"/>
    <n v="30"/>
    <n v="23726.079999999998"/>
    <n v="31"/>
    <n v="26700.3"/>
    <n v="31"/>
    <n v="861.3"/>
    <n v="26700.3"/>
    <n v="42"/>
    <n v="34538.12999999999"/>
    <n v="42"/>
    <n v="950"/>
    <n v="39900"/>
    <n v="26"/>
    <n v="947.3"/>
    <n v="24629.8"/>
    <n v="42"/>
    <n v="950"/>
    <n v="39900"/>
    <n v="0"/>
    <n v="11"/>
    <n v="0.35483870967741937"/>
    <n v="0"/>
    <n v="0"/>
    <n v="0"/>
    <n v="88.700000000000045"/>
    <n v="0.10298386160455132"/>
    <s v="ОК"/>
    <n v="0.10298386160455131"/>
    <n v="0.10298386160455131"/>
    <n v="0"/>
    <n v="0"/>
    <n v="0"/>
    <n v="0"/>
    <b v="1"/>
    <s v=""/>
    <n v="690.89655172413791"/>
    <n v="790.86933333333332"/>
    <n v="861.3"/>
    <n v="950"/>
    <s v=""/>
    <n v="0.14470007320157041"/>
    <n v="8.9054744820889153E-2"/>
    <n v="0.10298386160455131"/>
    <n v="0"/>
    <n v="29"/>
    <n v="30"/>
    <n v="42"/>
    <n v="42"/>
    <s v=""/>
    <n v="3.4482758620689724E-2"/>
    <n v="0.39999999999999991"/>
    <n v="0"/>
    <n v="26700.3"/>
    <n v="29450"/>
    <n v="29366.3"/>
    <n v="29450"/>
  </r>
  <r>
    <x v="1"/>
    <x v="9"/>
    <s v="P070"/>
    <s v="070"/>
    <s v="Диагностика и лечение на болест на Крон и улцерозен колит"/>
    <m/>
    <m/>
    <m/>
    <m/>
    <n v="1100"/>
    <n v="1200"/>
    <n v="1400"/>
    <n v="1400"/>
    <m/>
    <m/>
    <m/>
    <s v=""/>
    <n v="3497"/>
    <n v="4072800"/>
    <m/>
    <m/>
    <m/>
    <m/>
    <m/>
    <m/>
    <m/>
    <s v=""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n v="1164.6554189305118"/>
    <s v=""/>
    <s v=""/>
    <s v=""/>
    <n v="0"/>
    <s v=""/>
    <s v=""/>
    <s v=""/>
    <s v=""/>
    <n v="3497"/>
    <n v="0"/>
    <n v="0"/>
    <n v="0"/>
    <n v="0"/>
    <n v="-1"/>
    <s v=""/>
    <s v=""/>
    <s v=""/>
    <s v=""/>
    <n v="0"/>
    <n v="0"/>
    <n v="0"/>
  </r>
  <r>
    <x v="1"/>
    <x v="9"/>
    <s v="P070.1"/>
    <s v="070.1"/>
    <s v="Диагностика и лечение на болест на Крон и улцерозен колит за лица над 18-годишна възраст"/>
    <m/>
    <m/>
    <m/>
    <m/>
    <n v="0"/>
    <n v="0"/>
    <m/>
    <m/>
    <n v="1400"/>
    <n v="1490"/>
    <n v="1490"/>
    <n v="1661"/>
    <n v="0"/>
    <n v="0"/>
    <n v="3917"/>
    <n v="5427720"/>
    <n v="3679"/>
    <n v="5646775.3999999994"/>
    <n v="3907"/>
    <n v="6489527"/>
    <n v="3907"/>
    <n v="1661"/>
    <n v="6489527"/>
    <n v="3194"/>
    <n v="5305162.8"/>
    <n v="3321"/>
    <n v="2046.13"/>
    <n v="6795197.7300000004"/>
    <n v="3321"/>
    <n v="2046.13"/>
    <n v="6795197.7300000004"/>
    <n v="3321"/>
    <n v="2046.13"/>
    <n v="6795197.7300000004"/>
    <n v="0"/>
    <n v="-586"/>
    <n v="-0.14998720245712824"/>
    <n v="127"/>
    <n v="0"/>
    <n v="3.976205385097057E-2"/>
    <n v="385.13000000000011"/>
    <n v="0.23186634557495492"/>
    <s v="ОК"/>
    <n v="0.231866345574955"/>
    <n v="0.231866345574955"/>
    <n v="0"/>
    <n v="3.9762053850970647E-2"/>
    <n v="3.9762053850970647E-2"/>
    <n v="0"/>
    <b v="0"/>
    <s v=""/>
    <n v="1385.682920602502"/>
    <n v="1534.8669203587931"/>
    <n v="1661"/>
    <n v="2046.13"/>
    <s v=""/>
    <n v="0.10766099339048285"/>
    <n v="8.2178512005276483E-2"/>
    <n v="0.231866345574955"/>
    <n v="0"/>
    <n v="3917"/>
    <n v="3679"/>
    <n v="3194"/>
    <n v="3321"/>
    <s v=""/>
    <n v="-6.0760786316058191E-2"/>
    <n v="-0.13182930144060889"/>
    <n v="3.9762053850970647E-2"/>
    <n v="6489527"/>
    <n v="7994229.9100000001"/>
    <n v="7994229.9100000001"/>
    <n v="7994229.9100000001"/>
  </r>
  <r>
    <x v="1"/>
    <x v="9"/>
    <s v="P070.2"/>
    <s v="070.2"/>
    <s v="Диагностика и лечение на болест на Крон и улцерозен колит за лица под 18-годишна възраст"/>
    <s v="Педиатрични пътеки"/>
    <m/>
    <m/>
    <m/>
    <n v="0"/>
    <n v="0"/>
    <m/>
    <m/>
    <n v="1820"/>
    <n v="1940"/>
    <n v="1940"/>
    <n v="2156"/>
    <n v="0"/>
    <n v="0"/>
    <n v="229"/>
    <n v="366380"/>
    <n v="229"/>
    <n v="462260"/>
    <n v="226"/>
    <n v="487256"/>
    <n v="226"/>
    <n v="2156"/>
    <n v="487256"/>
    <n v="211"/>
    <n v="454916"/>
    <n v="211"/>
    <n v="2500"/>
    <n v="527500"/>
    <n v="193"/>
    <n v="2541.13"/>
    <n v="490438.09"/>
    <n v="211"/>
    <n v="2541.13"/>
    <n v="536178.43000000005"/>
    <n v="-41.130000000000109"/>
    <n v="-15"/>
    <n v="-6.637168141592921E-2"/>
    <n v="0"/>
    <n v="-8678.4300000000512"/>
    <n v="0"/>
    <n v="385.13000000000011"/>
    <n v="0.17863172541743974"/>
    <s v="ОК"/>
    <n v="0.17863172541743966"/>
    <n v="0.15955473098330231"/>
    <n v="-1.9076994434137351E-2"/>
    <n v="0"/>
    <n v="0"/>
    <n v="0"/>
    <b v="1"/>
    <s v=""/>
    <n v="1599.9126637554584"/>
    <n v="2018.6026200873362"/>
    <n v="2156"/>
    <n v="2500"/>
    <s v=""/>
    <n v="0.26169550739669201"/>
    <n v="6.8065590793060293E-2"/>
    <n v="0.15955473098330231"/>
    <n v="0"/>
    <n v="229"/>
    <n v="229"/>
    <n v="211"/>
    <n v="211"/>
    <s v=""/>
    <n v="0"/>
    <n v="-7.8602620087336206E-2"/>
    <n v="0"/>
    <n v="487256"/>
    <n v="565000"/>
    <n v="574295.38"/>
    <n v="574295.38"/>
  </r>
  <r>
    <x v="1"/>
    <x v="9"/>
    <s v="P071"/>
    <s v="071"/>
    <s v="Диагностика и лечение на заболявания на тънкото и дебелото черво"/>
    <m/>
    <m/>
    <m/>
    <m/>
    <n v="604"/>
    <n v="605"/>
    <n v="400"/>
    <n v="400"/>
    <m/>
    <m/>
    <m/>
    <s v=""/>
    <n v="16753"/>
    <n v="10087708.399999999"/>
    <m/>
    <m/>
    <m/>
    <m/>
    <m/>
    <m/>
    <m/>
    <s v=""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n v="602.14340118187783"/>
    <s v=""/>
    <s v=""/>
    <s v=""/>
    <n v="0"/>
    <s v=""/>
    <s v=""/>
    <s v=""/>
    <s v=""/>
    <n v="16753"/>
    <n v="0"/>
    <n v="0"/>
    <n v="0"/>
    <n v="0"/>
    <n v="-1"/>
    <s v=""/>
    <s v=""/>
    <s v=""/>
    <s v=""/>
    <n v="0"/>
    <n v="0"/>
    <n v="0"/>
  </r>
  <r>
    <x v="1"/>
    <x v="9"/>
    <s v="P071.1"/>
    <s v="071.1"/>
    <s v="Диагностика и лечение на заболявания на тънкото и дебелото черво за лица над 18-годишна възраст"/>
    <m/>
    <m/>
    <m/>
    <m/>
    <n v="0"/>
    <n v="0"/>
    <m/>
    <m/>
    <n v="400"/>
    <n v="430"/>
    <n v="430"/>
    <n v="495"/>
    <n v="0"/>
    <n v="0"/>
    <n v="13610"/>
    <n v="5620946.4000000004"/>
    <n v="9516.5"/>
    <n v="4181333.8"/>
    <n v="13233"/>
    <n v="6550335"/>
    <n v="13233"/>
    <n v="495"/>
    <n v="6550335"/>
    <n v="7777"/>
    <n v="3776594"/>
    <n v="11249"/>
    <n v="500"/>
    <n v="5624500"/>
    <n v="11249"/>
    <n v="500"/>
    <n v="5624500"/>
    <n v="7777"/>
    <n v="520"/>
    <n v="4044040"/>
    <n v="-20"/>
    <n v="-5456"/>
    <n v="-0.41230257689110555"/>
    <n v="0"/>
    <n v="1580460"/>
    <n v="0"/>
    <n v="25"/>
    <n v="5.0505050505050504E-2"/>
    <s v="ОК"/>
    <n v="5.0505050505050608E-2"/>
    <n v="1.0101010101010166E-2"/>
    <n v="-4.0404040404040442E-2"/>
    <n v="0"/>
    <n v="0.44644464446444654"/>
    <n v="0.44644464446444654"/>
    <b v="0"/>
    <s v=""/>
    <n v="413.00120499632624"/>
    <n v="439.37727105553512"/>
    <n v="495"/>
    <n v="500"/>
    <s v=""/>
    <n v="6.3864380394346609E-2"/>
    <n v="0.12659446131758245"/>
    <n v="1.0101010101010166E-2"/>
    <n v="0"/>
    <n v="13610"/>
    <n v="9516.5"/>
    <n v="7777"/>
    <n v="11249"/>
    <s v=""/>
    <n v="-0.30077149155033067"/>
    <n v="-0.18278778962853992"/>
    <n v="0.44644464446444654"/>
    <n v="6550335"/>
    <n v="6616500"/>
    <n v="6616500"/>
    <n v="6881160"/>
  </r>
  <r>
    <x v="1"/>
    <x v="9"/>
    <s v="P071.2"/>
    <s v="071.2"/>
    <s v="Диагностика и лечение на заболявания на тънкото и дебелото черво за лица под 18-годишна възраст"/>
    <s v="Педиатрични пътеки"/>
    <m/>
    <m/>
    <m/>
    <n v="0"/>
    <n v="0"/>
    <m/>
    <m/>
    <n v="480"/>
    <n v="516"/>
    <n v="516"/>
    <n v="589.6"/>
    <n v="0"/>
    <n v="0"/>
    <n v="1396"/>
    <n v="653100"/>
    <n v="1181"/>
    <n v="631060.31999999995"/>
    <n v="1396"/>
    <n v="823081.6"/>
    <n v="1396"/>
    <n v="589.6"/>
    <n v="823081.6"/>
    <n v="1348"/>
    <n v="790476.72"/>
    <n v="1348"/>
    <n v="648"/>
    <n v="873504"/>
    <n v="1187"/>
    <n v="648"/>
    <n v="769176"/>
    <n v="1348"/>
    <n v="648"/>
    <n v="873504"/>
    <n v="0"/>
    <n v="-48"/>
    <n v="-3.4383954154727794E-2"/>
    <n v="0"/>
    <n v="0"/>
    <n v="0"/>
    <n v="58.399999999999977"/>
    <n v="9.905020352781542E-2"/>
    <m/>
    <n v="9.905020352781535E-2"/>
    <n v="9.905020352781535E-2"/>
    <n v="0"/>
    <n v="0"/>
    <n v="0"/>
    <n v="0"/>
    <b v="1"/>
    <s v=""/>
    <n v="467.83667621776505"/>
    <n v="534.34404741744277"/>
    <n v="589.6"/>
    <n v="648"/>
    <s v=""/>
    <n v="0.14215937864760386"/>
    <n v="0.10340894195344141"/>
    <n v="9.905020352781535E-2"/>
    <n v="0"/>
    <n v="1396"/>
    <n v="1181"/>
    <n v="1348"/>
    <n v="1348"/>
    <s v=""/>
    <n v="-0.15401146131805155"/>
    <n v="0.14140558848433527"/>
    <n v="0"/>
    <n v="823081.6"/>
    <n v="904608"/>
    <n v="904608"/>
    <n v="904608"/>
  </r>
  <r>
    <x v="1"/>
    <x v="9"/>
    <s v="P072"/>
    <s v="072"/>
    <s v="Ендоскопско и медикаментозно лечение при остро кървене от гастроинтестиналния тракт"/>
    <m/>
    <m/>
    <m/>
    <m/>
    <n v="579"/>
    <n v="600"/>
    <n v="600"/>
    <n v="600"/>
    <m/>
    <m/>
    <m/>
    <m/>
    <n v="14179"/>
    <n v="8392080"/>
    <m/>
    <m/>
    <m/>
    <m/>
    <m/>
    <m/>
    <m/>
    <m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n v="591.86684533464984"/>
    <s v=""/>
    <s v=""/>
    <n v="0"/>
    <n v="0"/>
    <s v=""/>
    <s v=""/>
    <s v=""/>
    <s v=""/>
    <n v="14179"/>
    <n v="0"/>
    <n v="0"/>
    <n v="0"/>
    <n v="0"/>
    <n v="-1"/>
    <s v=""/>
    <s v=""/>
    <s v=""/>
    <n v="0"/>
    <n v="0"/>
    <n v="0"/>
    <n v="0"/>
  </r>
  <r>
    <x v="1"/>
    <x v="9"/>
    <s v="P072.1"/>
    <s v="072.1"/>
    <s v="Ендоскопско и медикаментозно лечение при остро кървене от гастроинтестиналния тракт за лица над 18-годишна възраст"/>
    <m/>
    <s v="Да"/>
    <m/>
    <s v="да - Да се включи стенд"/>
    <n v="0"/>
    <n v="0"/>
    <m/>
    <m/>
    <n v="600"/>
    <n v="714"/>
    <n v="714"/>
    <n v="807.4"/>
    <n v="0"/>
    <n v="0"/>
    <n v="15870"/>
    <n v="9503385"/>
    <n v="15294.5"/>
    <n v="11180399.859999999"/>
    <n v="15860"/>
    <n v="12805364"/>
    <n v="15860"/>
    <n v="807.4"/>
    <n v="12805364"/>
    <n v="14683"/>
    <n v="11794831.699999999"/>
    <n v="15417.150000000001"/>
    <n v="950"/>
    <n v="14646292.500000002"/>
    <n v="12000"/>
    <n v="1166.3599999999999"/>
    <n v="13996319.999999998"/>
    <n v="14683"/>
    <n v="1000"/>
    <n v="14683000"/>
    <n v="-50"/>
    <n v="-1177"/>
    <n v="-7.4211853720050444E-2"/>
    <n v="0"/>
    <n v="-36707.499999998137"/>
    <n v="0"/>
    <n v="192.60000000000002"/>
    <n v="0.23854347287589797"/>
    <m/>
    <n v="0.23854347287589794"/>
    <n v="0.17661629923210298"/>
    <n v="-6.1927173643794964E-2"/>
    <n v="0"/>
    <n v="5.0000000000000044E-2"/>
    <n v="5.0000000000000044E-2"/>
    <b v="0"/>
    <s v=""/>
    <n v="598.82703213610591"/>
    <n v="731.00786949557028"/>
    <n v="807.4"/>
    <n v="950"/>
    <s v=""/>
    <n v="0.22073291662862227"/>
    <n v="0.10450247349203479"/>
    <n v="0.17661629923210298"/>
    <n v="0"/>
    <n v="15870"/>
    <n v="15294.5"/>
    <n v="14683"/>
    <n v="15417.150000000001"/>
    <s v=""/>
    <n v="-3.626339004410839E-2"/>
    <n v="-3.9981692765373222E-2"/>
    <n v="5.0000000000000044E-2"/>
    <n v="12805364"/>
    <n v="15067000"/>
    <n v="18498469.599999998"/>
    <n v="15860000"/>
  </r>
  <r>
    <x v="1"/>
    <x v="9"/>
    <s v="P072.2"/>
    <s v="072.2"/>
    <s v="Ендоскопско и медикаментозно лечение при остро кървене от гастроинтестиналния тракт за лица под 18-годишна възраст"/>
    <s v="Педиатрични пътеки"/>
    <m/>
    <m/>
    <s v="да"/>
    <n v="0"/>
    <n v="0"/>
    <m/>
    <m/>
    <n v="720"/>
    <n v="854"/>
    <n v="854"/>
    <n v="961.4"/>
    <n v="0"/>
    <n v="0"/>
    <n v="55"/>
    <n v="35856"/>
    <n v="48"/>
    <n v="41279.4"/>
    <n v="57"/>
    <n v="54799.799999999996"/>
    <n v="57"/>
    <n v="961.4"/>
    <n v="54799.799999999996"/>
    <n v="36"/>
    <n v="34610.399999999994"/>
    <n v="49"/>
    <n v="1150"/>
    <n v="56350"/>
    <n v="49"/>
    <n v="1320.36"/>
    <n v="64697.639999999992"/>
    <n v="49"/>
    <n v="1320.36"/>
    <n v="64697.639999999992"/>
    <n v="-170.3599999999999"/>
    <n v="-8"/>
    <n v="-0.14035087719298245"/>
    <n v="13"/>
    <n v="-8347.6399999999921"/>
    <n v="0.3611111111111111"/>
    <n v="358.95999999999992"/>
    <n v="0.37337216559184516"/>
    <m/>
    <n v="0.37337216559184516"/>
    <n v="0.19617224880382778"/>
    <n v="-0.17719991678801739"/>
    <n v="0.36111111111111116"/>
    <n v="0.36111111111111116"/>
    <n v="0"/>
    <b v="0"/>
    <s v=""/>
    <n v="651.92727272727268"/>
    <n v="859.98750000000007"/>
    <n v="961.4"/>
    <n v="1150"/>
    <s v=""/>
    <n v="0.31914637717536842"/>
    <n v="0.11792322562827939"/>
    <n v="0.19617224880382778"/>
    <n v="0"/>
    <n v="55"/>
    <n v="48"/>
    <n v="36"/>
    <n v="49"/>
    <s v=""/>
    <n v="-0.12727272727272732"/>
    <n v="-0.25"/>
    <n v="0.36111111111111116"/>
    <n v="54799.799999999996"/>
    <n v="65550"/>
    <n v="75260.51999999999"/>
    <n v="75260.51999999999"/>
  </r>
  <r>
    <x v="1"/>
    <x v="9"/>
    <s v="P073"/>
    <s v="073"/>
    <s v="Високоспециализирани интервенционални процедури при заболявания на хепатобилиарната система (ХБС), панкреаса и перитонеума"/>
    <m/>
    <m/>
    <m/>
    <m/>
    <n v="1500"/>
    <n v="1500"/>
    <n v="1700"/>
    <n v="1700"/>
    <m/>
    <m/>
    <m/>
    <m/>
    <n v="15287"/>
    <n v="22803900"/>
    <m/>
    <m/>
    <m/>
    <m/>
    <m/>
    <m/>
    <m/>
    <m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n v="1491.718453588016"/>
    <s v=""/>
    <s v=""/>
    <n v="0"/>
    <n v="0"/>
    <s v=""/>
    <s v=""/>
    <s v=""/>
    <s v=""/>
    <n v="15287"/>
    <n v="0"/>
    <n v="0"/>
    <n v="0"/>
    <n v="0"/>
    <n v="-1"/>
    <s v=""/>
    <s v=""/>
    <s v=""/>
    <n v="0"/>
    <n v="0"/>
    <n v="0"/>
    <n v="0"/>
  </r>
  <r>
    <x v="1"/>
    <x v="9"/>
    <s v="P073.1"/>
    <s v="073.1"/>
    <s v="Високоспециализирани интервенционални процедури при заболявания на хепатобилиарната система (ХБС), панкреаса и перитонеума за лица над 18-годишна възраст"/>
    <m/>
    <s v="Да"/>
    <m/>
    <s v="да"/>
    <n v="0"/>
    <n v="0"/>
    <m/>
    <m/>
    <n v="1700"/>
    <n v="1700"/>
    <n v="1700"/>
    <n v="1892"/>
    <n v="0"/>
    <n v="0"/>
    <n v="20312"/>
    <n v="33880320"/>
    <n v="21168"/>
    <n v="36825624"/>
    <n v="21962"/>
    <n v="41552104"/>
    <n v="21962"/>
    <n v="1892"/>
    <n v="41552104"/>
    <n v="23342"/>
    <n v="43453083.200000003"/>
    <n v="24000"/>
    <n v="2100"/>
    <n v="50400000"/>
    <n v="17000"/>
    <n v="2243.67"/>
    <n v="38142390"/>
    <n v="23342"/>
    <n v="2243.67"/>
    <n v="52371745.140000001"/>
    <n v="-143.67000000000007"/>
    <n v="1380"/>
    <n v="6.2835807303524269E-2"/>
    <n v="0"/>
    <n v="-1971745.1400000006"/>
    <n v="0"/>
    <n v="351.67000000000007"/>
    <n v="0.18587209302325586"/>
    <m/>
    <n v="0.1858720930232558"/>
    <n v="0.10993657505285404"/>
    <n v="-7.5935517970401767E-2"/>
    <n v="0"/>
    <n v="2.8189529603290131E-2"/>
    <n v="2.8189529603290131E-2"/>
    <b v="0"/>
    <s v=""/>
    <n v="1667.9952737298149"/>
    <n v="1739.6836734693877"/>
    <n v="1892"/>
    <n v="2100"/>
    <s v=""/>
    <n v="4.2978778698377074E-2"/>
    <n v="8.7554035744241698E-2"/>
    <n v="0.10993657505285404"/>
    <n v="0"/>
    <n v="20312"/>
    <n v="21168"/>
    <n v="23342"/>
    <n v="24000"/>
    <s v=""/>
    <n v="4.2142575817250894E-2"/>
    <n v="0.10270219198790631"/>
    <n v="2.8189529603290131E-2"/>
    <n v="41552104"/>
    <n v="46120200"/>
    <n v="49275480.539999999"/>
    <n v="49275480.539999999"/>
  </r>
  <r>
    <x v="1"/>
    <x v="9"/>
    <s v="P073.2"/>
    <s v="073.2"/>
    <s v="Високоспециализирани интервенционални процедури при заболявания на хепатобилиарната система (ХБС), панкреаса и перитонеума за лица под 18-годишна възраст"/>
    <s v="Педиатрични пътеки"/>
    <m/>
    <m/>
    <s v="да"/>
    <n v="0"/>
    <n v="0"/>
    <m/>
    <m/>
    <n v="2040"/>
    <n v="2040"/>
    <n v="2040"/>
    <n v="2266"/>
    <n v="0"/>
    <n v="0"/>
    <n v="27"/>
    <n v="48280"/>
    <n v="22"/>
    <n v="47592"/>
    <n v="26"/>
    <n v="58916"/>
    <n v="26"/>
    <n v="2266"/>
    <n v="58916"/>
    <n v="32"/>
    <n v="72512"/>
    <n v="32"/>
    <n v="2617.67"/>
    <n v="83765.440000000002"/>
    <n v="23"/>
    <n v="2617.67"/>
    <n v="60206.41"/>
    <n v="32"/>
    <n v="2617.67"/>
    <n v="83765.440000000002"/>
    <n v="0"/>
    <n v="6"/>
    <n v="0.23076923076923078"/>
    <n v="0"/>
    <n v="0"/>
    <n v="0"/>
    <n v="351.67000000000007"/>
    <n v="0.15519417475728159"/>
    <m/>
    <n v="0.15519417475728159"/>
    <n v="0.15519417475728159"/>
    <n v="0"/>
    <n v="0"/>
    <n v="0"/>
    <n v="0"/>
    <b v="1"/>
    <s v=""/>
    <n v="1788.148148148148"/>
    <n v="2163.2727272727275"/>
    <n v="2266"/>
    <n v="2617.67"/>
    <s v=""/>
    <n v="0.20978383671010037"/>
    <n v="4.7486972600436994E-2"/>
    <n v="0.15519417475728159"/>
    <n v="0"/>
    <n v="27"/>
    <n v="22"/>
    <n v="32"/>
    <n v="32"/>
    <s v=""/>
    <n v="-0.18518518518518523"/>
    <n v="0.45454545454545459"/>
    <n v="0"/>
    <n v="58916"/>
    <n v="68059.42"/>
    <n v="68059.42"/>
    <n v="68059.42"/>
  </r>
  <r>
    <x v="1"/>
    <x v="9"/>
    <s v="P074"/>
    <s v="074"/>
    <s v="Диагностика и лечение на заболявания на хепатобилиарната система, панкреаса и перитонеума"/>
    <m/>
    <m/>
    <m/>
    <m/>
    <n v="920"/>
    <n v="920"/>
    <n v="920"/>
    <n v="920"/>
    <m/>
    <m/>
    <m/>
    <m/>
    <n v="42671"/>
    <n v="39116376"/>
    <m/>
    <m/>
    <m/>
    <m/>
    <m/>
    <m/>
    <m/>
    <m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n v="916.69696046495278"/>
    <s v=""/>
    <s v=""/>
    <n v="0"/>
    <n v="0"/>
    <s v=""/>
    <s v=""/>
    <s v=""/>
    <s v=""/>
    <n v="42671"/>
    <n v="0"/>
    <n v="0"/>
    <n v="0"/>
    <n v="0"/>
    <n v="-1"/>
    <s v=""/>
    <s v=""/>
    <s v=""/>
    <n v="0"/>
    <n v="0"/>
    <n v="0"/>
    <n v="0"/>
  </r>
  <r>
    <x v="1"/>
    <x v="9"/>
    <s v="P074.1"/>
    <s v="074.1"/>
    <s v="Диагностика и лечение на заболявания на хепатобилиарната система, панкреаса и перитонеума за лица над 18-годишна възраст"/>
    <m/>
    <s v="Да"/>
    <m/>
    <m/>
    <n v="0"/>
    <n v="0"/>
    <m/>
    <m/>
    <n v="920"/>
    <n v="920"/>
    <n v="920"/>
    <n v="1034"/>
    <n v="0"/>
    <n v="0"/>
    <n v="48466"/>
    <n v="44184298"/>
    <n v="42945.5"/>
    <n v="40688796.200000003"/>
    <n v="48466"/>
    <n v="50113844"/>
    <n v="48466"/>
    <n v="1034"/>
    <n v="50113844"/>
    <n v="35625"/>
    <n v="36599486"/>
    <n v="39000"/>
    <n v="1040"/>
    <n v="40560000"/>
    <n v="39000"/>
    <n v="1040"/>
    <n v="40560000"/>
    <n v="39000"/>
    <n v="1100"/>
    <n v="42900000"/>
    <n v="-60"/>
    <n v="-9466"/>
    <n v="-0.19531217760904551"/>
    <n v="3375"/>
    <n v="-2340000"/>
    <n v="9.4736842105263161E-2"/>
    <n v="66"/>
    <n v="6.3829787234042548E-2"/>
    <m/>
    <n v="6.3829787234042534E-2"/>
    <n v="5.8027079303675233E-3"/>
    <n v="-5.8027079303675011E-2"/>
    <n v="9.473684210526323E-2"/>
    <n v="9.473684210526323E-2"/>
    <n v="0"/>
    <b v="0"/>
    <s v=""/>
    <n v="911.65555234597446"/>
    <n v="947.45191463599224"/>
    <n v="1034"/>
    <n v="1040"/>
    <s v=""/>
    <n v="3.9265227089225307E-2"/>
    <n v="9.134826161310694E-2"/>
    <n v="5.8027079303675233E-3"/>
    <n v="0"/>
    <n v="48466"/>
    <n v="42945.5"/>
    <n v="35625"/>
    <n v="39000"/>
    <s v=""/>
    <n v="-0.11390459291049393"/>
    <n v="-0.17046023448324044"/>
    <n v="9.473684210526323E-2"/>
    <n v="50113844"/>
    <n v="50404640"/>
    <n v="50404640"/>
    <n v="53312600"/>
  </r>
  <r>
    <x v="1"/>
    <x v="9"/>
    <s v="P074.2"/>
    <s v="074.2"/>
    <s v="Диагностика и лечение на заболявания на хепатобилиарната система, панкреаса и перитонеума за лица под 18-годишна възраст"/>
    <s v="Педиатрични пътеки"/>
    <m/>
    <m/>
    <m/>
    <n v="0"/>
    <n v="0"/>
    <m/>
    <m/>
    <n v="1104"/>
    <n v="1104"/>
    <n v="1104"/>
    <n v="1236.4000000000001"/>
    <n v="0"/>
    <n v="0"/>
    <n v="372"/>
    <n v="373888"/>
    <n v="359"/>
    <n v="412488.4"/>
    <n v="386"/>
    <n v="477250.4"/>
    <n v="386"/>
    <n v="1236.4000000000001"/>
    <n v="477250.4"/>
    <n v="288"/>
    <n v="354846.80000000005"/>
    <n v="329"/>
    <n v="1300"/>
    <n v="427700"/>
    <n v="329"/>
    <n v="1298"/>
    <n v="427042"/>
    <n v="329"/>
    <n v="1298"/>
    <n v="427042"/>
    <n v="2"/>
    <n v="-57"/>
    <n v="-0.14766839378238342"/>
    <n v="41"/>
    <n v="658"/>
    <n v="0.1423611111111111"/>
    <n v="61.599999999999909"/>
    <n v="4.9822064056939425E-2"/>
    <m/>
    <n v="4.9822064056939341E-2"/>
    <n v="5.1439663539307512E-2"/>
    <n v="1.6175994823681705E-3"/>
    <n v="0.14236111111111116"/>
    <n v="0.14236111111111116"/>
    <n v="0"/>
    <b v="0"/>
    <s v=""/>
    <n v="1005.0752688172043"/>
    <n v="1148.9927576601672"/>
    <n v="1236.4000000000001"/>
    <n v="1300"/>
    <s v=""/>
    <n v="0.14319075725774066"/>
    <n v="7.6072927141708657E-2"/>
    <n v="5.1439663539307512E-2"/>
    <n v="0"/>
    <n v="372"/>
    <n v="359"/>
    <n v="288"/>
    <n v="329"/>
    <s v=""/>
    <n v="-3.4946236559139754E-2"/>
    <n v="-0.1977715877437326"/>
    <n v="0.14236111111111116"/>
    <n v="477250.4"/>
    <n v="501800"/>
    <n v="501028"/>
    <n v="501028"/>
  </r>
  <r>
    <x v="1"/>
    <x v="9"/>
    <s v="P075"/>
    <s v="075"/>
    <s v="Диагностика и лечение на декомпенсирани чернодробни заболявания (цироза)"/>
    <m/>
    <m/>
    <m/>
    <m/>
    <n v="1000"/>
    <n v="1100"/>
    <n v="1300"/>
    <n v="1300"/>
    <m/>
    <m/>
    <m/>
    <s v=""/>
    <n v="12059"/>
    <n v="12849780"/>
    <m/>
    <m/>
    <m/>
    <m/>
    <m/>
    <m/>
    <m/>
    <s v=""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n v="1065.575918401194"/>
    <s v=""/>
    <s v=""/>
    <s v=""/>
    <n v="0"/>
    <s v=""/>
    <s v=""/>
    <s v=""/>
    <s v=""/>
    <n v="12059"/>
    <n v="0"/>
    <n v="0"/>
    <n v="0"/>
    <n v="0"/>
    <n v="-1"/>
    <s v=""/>
    <s v=""/>
    <s v=""/>
    <s v=""/>
    <n v="0"/>
    <n v="0"/>
    <n v="0"/>
  </r>
  <r>
    <x v="1"/>
    <x v="9"/>
    <s v="P075.1"/>
    <s v="075.1"/>
    <s v="Диагностика и лечение на декомпенсирани чернодробни заболявания (цироза) за лица над 18-годишна възраст"/>
    <m/>
    <s v="Да"/>
    <m/>
    <s v="да"/>
    <n v="0"/>
    <n v="0"/>
    <m/>
    <m/>
    <n v="1300"/>
    <n v="1378"/>
    <n v="1378"/>
    <n v="1537.8"/>
    <n v="0"/>
    <n v="0"/>
    <n v="14153"/>
    <n v="18149120"/>
    <n v="12340"/>
    <n v="17452865.899999999"/>
    <n v="14173"/>
    <n v="21795239.399999999"/>
    <n v="14173"/>
    <n v="1537.8"/>
    <n v="21795239.399999999"/>
    <n v="11097"/>
    <n v="17002646.039999999"/>
    <n v="12048"/>
    <n v="1750"/>
    <n v="21084000"/>
    <n v="12048"/>
    <n v="1842.18"/>
    <n v="22194584.640000001"/>
    <n v="11097"/>
    <n v="1842.18"/>
    <n v="20442671.460000001"/>
    <n v="-92.180000000000064"/>
    <n v="-3076"/>
    <n v="-0.21703238552176674"/>
    <n v="0"/>
    <n v="641328.53999999911"/>
    <n v="0"/>
    <n v="304.38000000000011"/>
    <n v="0.19793211080764736"/>
    <m/>
    <n v="0.19793211080764728"/>
    <n v="0.13798933541422809"/>
    <n v="-5.994277539341919E-2"/>
    <n v="0"/>
    <n v="8.5698837523655147E-2"/>
    <n v="8.5698837523655147E-2"/>
    <b v="0"/>
    <s v=""/>
    <n v="1282.3514449233378"/>
    <n v="1414.3327309562399"/>
    <n v="1537.8"/>
    <n v="1750"/>
    <s v=""/>
    <n v="0.10292130644481179"/>
    <n v="8.7297187105528584E-2"/>
    <n v="0.13798933541422809"/>
    <n v="0"/>
    <n v="14153"/>
    <n v="12340"/>
    <n v="11097"/>
    <n v="12048"/>
    <s v=""/>
    <n v="-0.1281000494594785"/>
    <n v="-0.10072933549432739"/>
    <n v="8.5698837523655147E-2"/>
    <n v="21795239.399999999"/>
    <n v="24802750"/>
    <n v="26109217.140000001"/>
    <n v="26109217.140000001"/>
  </r>
  <r>
    <x v="1"/>
    <x v="9"/>
    <s v="P075.2"/>
    <s v="075.2"/>
    <s v="Диагностика и лечение на декомпенсирани чернодробни заболявания (цироза) за лица под 18-годишна възраст"/>
    <s v="Педиатрични пътеки"/>
    <m/>
    <m/>
    <s v="да"/>
    <n v="0"/>
    <n v="0"/>
    <m/>
    <m/>
    <n v="1560"/>
    <n v="1588"/>
    <n v="1588"/>
    <n v="1768.8"/>
    <n v="0"/>
    <n v="0"/>
    <n v="174"/>
    <n v="245440"/>
    <n v="130"/>
    <n v="212809.60000000001"/>
    <n v="154"/>
    <n v="272395.2"/>
    <n v="154"/>
    <n v="1768.8"/>
    <n v="272395.2"/>
    <n v="217"/>
    <n v="383122.07999999996"/>
    <n v="217"/>
    <n v="2000"/>
    <n v="434000"/>
    <n v="131"/>
    <n v="2073.1799999999998"/>
    <n v="271586.57999999996"/>
    <n v="217"/>
    <n v="2073.1799999999998"/>
    <n v="449880.05999999994"/>
    <n v="-73.179999999999836"/>
    <n v="63"/>
    <n v="0.40909090909090912"/>
    <n v="0"/>
    <n v="-15880.059999999939"/>
    <n v="0"/>
    <n v="304.37999999999988"/>
    <n v="0.17208276797829031"/>
    <m/>
    <n v="0.17208276797829036"/>
    <n v="0.13071008593396649"/>
    <n v="-4.1372682044323872E-2"/>
    <n v="0"/>
    <n v="0"/>
    <n v="0"/>
    <b v="1"/>
    <s v=""/>
    <n v="1410.5747126436781"/>
    <n v="1636.9969230769232"/>
    <n v="1768.8"/>
    <n v="2000"/>
    <s v=""/>
    <n v="0.16051770133386833"/>
    <n v="8.0515164729410671E-2"/>
    <n v="0.13071008593396649"/>
    <n v="0"/>
    <n v="174"/>
    <n v="130"/>
    <n v="217"/>
    <n v="217"/>
    <s v=""/>
    <n v="-0.25287356321839083"/>
    <n v="0.6692307692307693"/>
    <n v="0"/>
    <n v="272395.2"/>
    <n v="308000"/>
    <n v="319269.71999999997"/>
    <n v="319269.71999999997"/>
  </r>
  <r>
    <x v="1"/>
    <x v="9"/>
    <s v="P076"/>
    <s v="076"/>
    <s v="Диагностика и лечение на хронични чернодробни заболявания"/>
    <m/>
    <m/>
    <m/>
    <m/>
    <n v="630"/>
    <n v="700"/>
    <n v="700"/>
    <n v="700"/>
    <m/>
    <m/>
    <m/>
    <s v=""/>
    <n v="14116"/>
    <n v="9339582"/>
    <m/>
    <m/>
    <m/>
    <m/>
    <m/>
    <m/>
    <m/>
    <s v=""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n v="661.63091527344852"/>
    <s v=""/>
    <s v=""/>
    <s v=""/>
    <n v="0"/>
    <s v=""/>
    <s v=""/>
    <s v=""/>
    <s v=""/>
    <n v="14116"/>
    <n v="0"/>
    <n v="0"/>
    <n v="0"/>
    <n v="0"/>
    <n v="-1"/>
    <s v=""/>
    <s v=""/>
    <s v=""/>
    <s v=""/>
    <n v="0"/>
    <n v="0"/>
    <n v="0"/>
  </r>
  <r>
    <x v="1"/>
    <x v="9"/>
    <s v="P076.1"/>
    <s v="076.1"/>
    <s v="Диагностика и лечение на хронични чернодробни заболявания за лица над 18-годишна възраст"/>
    <m/>
    <m/>
    <m/>
    <m/>
    <n v="0"/>
    <n v="0"/>
    <m/>
    <m/>
    <n v="700"/>
    <n v="760"/>
    <n v="760"/>
    <n v="858"/>
    <n v="0"/>
    <n v="0"/>
    <n v="13962"/>
    <n v="9588950"/>
    <n v="11043"/>
    <n v="8475305.1999999993"/>
    <n v="13962"/>
    <n v="11979396"/>
    <n v="13962"/>
    <n v="858"/>
    <n v="11979396"/>
    <n v="8899"/>
    <n v="7396301.7999999998"/>
    <n v="11868"/>
    <n v="1000"/>
    <n v="11868000"/>
    <n v="11868"/>
    <n v="1326.12"/>
    <n v="15738392.159999998"/>
    <n v="8899"/>
    <n v="1100"/>
    <n v="9788900"/>
    <n v="-100"/>
    <n v="-5063"/>
    <n v="-0.36262713078355535"/>
    <n v="0"/>
    <n v="2079100"/>
    <n v="0"/>
    <n v="242"/>
    <n v="0.28205128205128205"/>
    <m/>
    <n v="0.28205128205128216"/>
    <n v="0.16550116550116556"/>
    <n v="-0.1165501165501166"/>
    <n v="0"/>
    <n v="0.33363299247106415"/>
    <n v="0.33363299247106415"/>
    <b v="0"/>
    <s v=""/>
    <n v="686.78914195673974"/>
    <n v="767.48213347822139"/>
    <n v="858"/>
    <n v="1000"/>
    <s v=""/>
    <n v="0.11749310900806931"/>
    <n v="0.11794133384128758"/>
    <n v="0.16550116550116556"/>
    <n v="0"/>
    <n v="13962"/>
    <n v="11043"/>
    <n v="8899"/>
    <n v="11868"/>
    <s v=""/>
    <n v="-0.20906746884400518"/>
    <n v="-0.19415014036040934"/>
    <n v="0.33363299247106415"/>
    <n v="11979396"/>
    <n v="13962000"/>
    <n v="18515287.439999998"/>
    <n v="15358200"/>
  </r>
  <r>
    <x v="1"/>
    <x v="9"/>
    <s v="P076.2"/>
    <s v="076.2"/>
    <s v="Диагностика и лечение на хронични чернодробни заболявания за лица под 18-годишна възраст"/>
    <s v="Педиатрични пътеки"/>
    <m/>
    <m/>
    <m/>
    <n v="0"/>
    <n v="0"/>
    <m/>
    <m/>
    <n v="840"/>
    <n v="912"/>
    <n v="912"/>
    <n v="1025.2"/>
    <n v="0"/>
    <n v="0"/>
    <n v="251"/>
    <n v="192640"/>
    <n v="224"/>
    <n v="212162"/>
    <n v="251"/>
    <n v="257325.2"/>
    <n v="251"/>
    <n v="1025.2"/>
    <n v="257325.2"/>
    <n v="254"/>
    <n v="259170.56000000003"/>
    <n v="214"/>
    <n v="1200"/>
    <n v="256800"/>
    <n v="214"/>
    <n v="1493.32"/>
    <n v="319570.48"/>
    <n v="214"/>
    <n v="1493.32"/>
    <n v="319570.48"/>
    <n v="-293.31999999999994"/>
    <n v="-37"/>
    <n v="-0.14741035856573706"/>
    <n v="-40"/>
    <n v="-62770.479999999981"/>
    <n v="-0.15748031496062992"/>
    <n v="468.11999999999989"/>
    <n v="0.45661334373780715"/>
    <m/>
    <n v="0.45661334373780704"/>
    <n v="0.1705033164260632"/>
    <n v="-0.28611002731174384"/>
    <n v="-0.15748031496062997"/>
    <n v="-0.15748031496062997"/>
    <n v="0"/>
    <b v="0"/>
    <s v=""/>
    <n v="767.49003984063745"/>
    <n v="947.15178571428567"/>
    <n v="1025.2"/>
    <n v="1200"/>
    <s v=""/>
    <n v="0.23409000318877538"/>
    <n v="8.2403069352664504E-2"/>
    <n v="0.1705033164260632"/>
    <n v="0"/>
    <n v="251"/>
    <n v="224"/>
    <n v="254"/>
    <n v="214"/>
    <s v=""/>
    <n v="-0.10756972111553786"/>
    <n v="0.1339285714285714"/>
    <n v="-0.15748031496062997"/>
    <n v="257325.2"/>
    <n v="301200"/>
    <n v="374823.32"/>
    <n v="374823.32"/>
  </r>
  <r>
    <x v="1"/>
    <x v="9"/>
    <s v="P077"/>
    <s v="077"/>
    <s v="Диагностика и лечение на хронични диарии с начало в детската възраст"/>
    <s v="КП с изискване за педиатрична структура или спазване на сандарт &quot;Педиатрия"/>
    <m/>
    <m/>
    <m/>
    <n v="400"/>
    <n v="400"/>
    <n v="400"/>
    <n v="480"/>
    <n v="480"/>
    <n v="480"/>
    <n v="480"/>
    <n v="550"/>
    <n v="0"/>
    <n v="0"/>
    <n v="0"/>
    <n v="0"/>
    <n v="0"/>
    <n v="0"/>
    <n v="1"/>
    <n v="550"/>
    <n v="1"/>
    <n v="550"/>
    <n v="550"/>
    <n v="0"/>
    <n v="0"/>
    <n v="1"/>
    <n v="595"/>
    <n v="595"/>
    <n v="1"/>
    <n v="595"/>
    <n v="595"/>
    <n v="1"/>
    <n v="595"/>
    <n v="595"/>
    <n v="0"/>
    <n v="0"/>
    <n v="0"/>
    <n v="1"/>
    <n v="0"/>
    <m/>
    <n v="45"/>
    <n v="8.1818181818181818E-2"/>
    <s v="ОК"/>
    <n v="8.181818181818179E-2"/>
    <n v="8.181818181818179E-2"/>
    <n v="0"/>
    <s v=""/>
    <s v=""/>
    <e v="#VALUE!"/>
    <b v="0"/>
    <s v=""/>
    <s v=""/>
    <s v=""/>
    <n v="550"/>
    <n v="595"/>
    <s v=""/>
    <s v=""/>
    <s v=""/>
    <n v="8.181818181818179E-2"/>
    <n v="0"/>
    <n v="0"/>
    <n v="0"/>
    <n v="0"/>
    <n v="1"/>
    <s v=""/>
    <s v=""/>
    <s v=""/>
    <s v=""/>
    <n v="550"/>
    <n v="595"/>
    <n v="595"/>
    <n v="595"/>
  </r>
  <r>
    <x v="1"/>
    <x v="10"/>
    <s v="P078"/>
    <s v="078"/>
    <s v="Диагностика и лечение на декомпенсиран захарен диабет"/>
    <m/>
    <m/>
    <m/>
    <m/>
    <n v="0"/>
    <n v="0"/>
    <m/>
    <m/>
    <m/>
    <m/>
    <m/>
    <s v=""/>
    <n v="0"/>
    <n v="0"/>
    <m/>
    <m/>
    <m/>
    <m/>
    <m/>
    <m/>
    <m/>
    <s v=""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s v=""/>
    <s v=""/>
    <s v=""/>
    <s v=""/>
    <n v="0"/>
    <s v=""/>
    <s v=""/>
    <s v=""/>
    <s v=""/>
    <n v="0"/>
    <n v="0"/>
    <n v="0"/>
    <n v="0"/>
    <n v="0"/>
    <s v=""/>
    <s v=""/>
    <s v=""/>
    <s v=""/>
    <s v=""/>
    <n v="0"/>
    <n v="0"/>
    <n v="0"/>
  </r>
  <r>
    <x v="1"/>
    <x v="10"/>
    <s v="P078.1"/>
    <s v="078.1"/>
    <s v="Диагностика и лечение на декомпенсиран захарен диабет при лица над 18 години"/>
    <m/>
    <s v="Да"/>
    <m/>
    <m/>
    <n v="600"/>
    <n v="660"/>
    <n v="660"/>
    <n v="660"/>
    <n v="660"/>
    <n v="702"/>
    <n v="702"/>
    <n v="794.2"/>
    <n v="40035"/>
    <n v="25583700"/>
    <n v="40845"/>
    <n v="26946828"/>
    <n v="30013.5"/>
    <n v="21753221.859999999"/>
    <n v="40845"/>
    <n v="32439099"/>
    <n v="40845"/>
    <n v="794.2"/>
    <n v="32439099"/>
    <n v="21724"/>
    <n v="17232152.68"/>
    <n v="35000"/>
    <n v="930"/>
    <n v="32550000"/>
    <n v="32000"/>
    <n v="1032.6099999999999"/>
    <n v="33043519.999999996"/>
    <n v="32000"/>
    <n v="1032.6099999999999"/>
    <n v="33043519.999999996"/>
    <n v="-102.6099999999999"/>
    <n v="-8845"/>
    <n v="-0.21655037336271268"/>
    <n v="10276"/>
    <n v="-493519.99999999627"/>
    <n v="0.47302522555698767"/>
    <n v="238.40999999999985"/>
    <n v="0.30018886930244248"/>
    <m/>
    <n v="0.3001888693024426"/>
    <n v="0.17098967514479968"/>
    <n v="-0.12919919415764292"/>
    <n v="0.47302522555698756"/>
    <n v="0.61112134045295519"/>
    <n v="0.13809611489596763"/>
    <b v="0"/>
    <n v="639.03334582240541"/>
    <n v="659.73382298934996"/>
    <n v="724.7812437736352"/>
    <n v="794.2"/>
    <n v="930"/>
    <n v="3.2393422506464153E-2"/>
    <n v="9.859646196332017E-2"/>
    <n v="9.5778908219161574E-2"/>
    <n v="0.17098967514479968"/>
    <n v="40035"/>
    <n v="40845"/>
    <n v="30013.5"/>
    <n v="21724"/>
    <n v="35000"/>
    <n v="2.0232296740352096E-2"/>
    <n v="-0.2651854572163056"/>
    <n v="-0.27619238009562364"/>
    <n v="0.61112134045295519"/>
    <n v="32439099"/>
    <n v="37985850"/>
    <n v="42176955.449999996"/>
    <n v="42176955.449999996"/>
  </r>
  <r>
    <x v="1"/>
    <x v="10"/>
    <s v="P078.2"/>
    <s v="078.2"/>
    <s v="Диагностика и лечение на декомпенсиран захарен диабет при лица под 18 години"/>
    <s v="Педиатрични пътеки"/>
    <m/>
    <m/>
    <m/>
    <n v="506"/>
    <n v="610"/>
    <n v="610"/>
    <n v="732"/>
    <n v="732"/>
    <n v="779"/>
    <n v="779"/>
    <n v="878.9"/>
    <n v="1032"/>
    <n v="591838.80000000005"/>
    <n v="1060"/>
    <n v="711650.4"/>
    <n v="954.5"/>
    <n v="760885.76000000001"/>
    <n v="1060"/>
    <n v="931634"/>
    <n v="1060"/>
    <n v="878.9"/>
    <n v="931634"/>
    <n v="817"/>
    <n v="710151.20000000007"/>
    <n v="901"/>
    <n v="1050"/>
    <n v="946050"/>
    <n v="901"/>
    <n v="1117.31"/>
    <n v="1006696.3099999999"/>
    <n v="901"/>
    <n v="1117.31"/>
    <n v="1006696.3099999999"/>
    <n v="-67.309999999999945"/>
    <n v="-159"/>
    <n v="-0.15"/>
    <n v="84"/>
    <n v="-60646.309999999939"/>
    <n v="0.10281517747858017"/>
    <n v="238.40999999999997"/>
    <n v="0.27125952895665034"/>
    <m/>
    <n v="0.2712595289566504"/>
    <n v="0.19467516213448621"/>
    <n v="-7.6584366822164185E-2"/>
    <n v="0.10281517747858016"/>
    <n v="0.10281517747858016"/>
    <n v="0"/>
    <b v="0"/>
    <n v="573.4872093023256"/>
    <n v="671.36830188679244"/>
    <n v="797.15637506547932"/>
    <n v="878.9"/>
    <n v="1050"/>
    <n v="0.17067702818262309"/>
    <n v="0.18736075686799047"/>
    <n v="0.10254402710861599"/>
    <n v="0.19467516213448621"/>
    <n v="1032"/>
    <n v="1060"/>
    <n v="954.5"/>
    <n v="817"/>
    <n v="901"/>
    <n v="2.7131782945736482E-2"/>
    <n v="-9.9528301886792403E-2"/>
    <n v="-0.14405447878470401"/>
    <n v="0.10281517747858016"/>
    <n v="931634"/>
    <n v="1113000"/>
    <n v="1184348.5999999999"/>
    <n v="1184348.5999999999"/>
  </r>
  <r>
    <x v="1"/>
    <x v="10"/>
    <s v="P079"/>
    <s v="079"/>
    <s v="Диагностика и лечение на заболявания на щитовидната жлеза"/>
    <m/>
    <m/>
    <m/>
    <m/>
    <n v="341"/>
    <n v="341"/>
    <n v="341"/>
    <n v="341"/>
    <m/>
    <m/>
    <m/>
    <s v=""/>
    <n v="4027"/>
    <n v="1373138.8"/>
    <m/>
    <m/>
    <m/>
    <m/>
    <m/>
    <m/>
    <m/>
    <s v=""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n v="340.98306431586792"/>
    <s v=""/>
    <s v=""/>
    <s v=""/>
    <n v="0"/>
    <s v=""/>
    <s v=""/>
    <s v=""/>
    <s v=""/>
    <n v="4027"/>
    <n v="0"/>
    <n v="0"/>
    <n v="0"/>
    <n v="0"/>
    <n v="-1"/>
    <s v=""/>
    <s v=""/>
    <s v=""/>
    <s v=""/>
    <n v="0"/>
    <n v="0"/>
    <n v="0"/>
  </r>
  <r>
    <x v="1"/>
    <x v="10"/>
    <s v="P079.1"/>
    <s v="079.1"/>
    <s v="Диагностика и лечение на заболявания на щитовидната жлеза при лица над 18 години"/>
    <m/>
    <m/>
    <m/>
    <m/>
    <n v="0"/>
    <n v="0"/>
    <m/>
    <m/>
    <n v="341"/>
    <n v="382"/>
    <n v="382"/>
    <n v="442.2"/>
    <n v="0"/>
    <n v="0"/>
    <n v="3628"/>
    <n v="1235511.2"/>
    <n v="2560"/>
    <n v="1014324.1599999999"/>
    <n v="3628"/>
    <n v="1604301.5999999999"/>
    <n v="3628"/>
    <n v="442.2"/>
    <n v="1604301.5999999999"/>
    <n v="2037"/>
    <n v="899876.99999999988"/>
    <n v="3084"/>
    <n v="517.55999999999995"/>
    <n v="1596155.0399999998"/>
    <n v="3084"/>
    <n v="517.55999999999995"/>
    <n v="1596155.0399999998"/>
    <n v="3084"/>
    <n v="517.55999999999995"/>
    <n v="1596155.0399999998"/>
    <n v="0"/>
    <n v="-544"/>
    <n v="-0.14994487320837926"/>
    <n v="1047"/>
    <n v="0"/>
    <n v="0.51399116347569951"/>
    <n v="75.359999999999957"/>
    <n v="0.17042062415196735"/>
    <s v="ОК"/>
    <n v="0.17042062415196724"/>
    <n v="0.17042062415196724"/>
    <n v="0"/>
    <n v="0.51399116347569951"/>
    <n v="0.51399116347569951"/>
    <n v="0"/>
    <b v="0"/>
    <s v=""/>
    <n v="340.54884233737596"/>
    <n v="396.22037499999999"/>
    <n v="442.2"/>
    <n v="517.55999999999995"/>
    <s v=""/>
    <n v="0.16347591223778468"/>
    <n v="0.11604558448060631"/>
    <n v="0.17042062415196724"/>
    <n v="0"/>
    <n v="3628"/>
    <n v="2560"/>
    <n v="2037"/>
    <n v="3084"/>
    <s v=""/>
    <n v="-0.29437706725468582"/>
    <n v="-0.20429687500000004"/>
    <n v="0.51399116347569951"/>
    <n v="1604301.5999999999"/>
    <n v="1877707.6799999997"/>
    <n v="1877707.6799999997"/>
    <n v="1877707.6799999997"/>
  </r>
  <r>
    <x v="1"/>
    <x v="10"/>
    <s v="P079.2"/>
    <s v="079.2"/>
    <s v="Диагностика и лечение на заболявания на щитовидната жлеза при лица под 18 години"/>
    <s v="Педиатрични пътеки"/>
    <m/>
    <m/>
    <m/>
    <n v="0"/>
    <n v="0"/>
    <m/>
    <m/>
    <n v="409"/>
    <n v="458"/>
    <n v="458"/>
    <n v="525.79999999999995"/>
    <n v="0"/>
    <n v="0"/>
    <n v="183"/>
    <n v="67883.399999999994"/>
    <n v="158"/>
    <n v="75347"/>
    <n v="183"/>
    <n v="96221.4"/>
    <n v="183"/>
    <n v="525.79999999999995"/>
    <n v="96221.4"/>
    <n v="153"/>
    <n v="79395.799999999988"/>
    <n v="156"/>
    <n v="601.16"/>
    <n v="93780.959999999992"/>
    <n v="156"/>
    <n v="601.16"/>
    <n v="93780.959999999992"/>
    <n v="156"/>
    <n v="601.16"/>
    <n v="93780.959999999992"/>
    <n v="0"/>
    <n v="-27"/>
    <n v="-0.14754098360655737"/>
    <n v="3"/>
    <n v="0"/>
    <n v="1.9607843137254902E-2"/>
    <n v="75.360000000000014"/>
    <n v="0.14332445796880947"/>
    <s v="ОК"/>
    <n v="0.14332445796880955"/>
    <n v="0.14332445796880955"/>
    <n v="0"/>
    <n v="1.9607843137254832E-2"/>
    <n v="1.9607843137254832E-2"/>
    <n v="0"/>
    <b v="0"/>
    <s v=""/>
    <n v="370.94754098360653"/>
    <n v="476.87974683544303"/>
    <n v="525.79999999999995"/>
    <n v="601.16"/>
    <s v=""/>
    <n v="0.28557193173715634"/>
    <n v="0.10258404448750436"/>
    <n v="0.14332445796880955"/>
    <n v="0"/>
    <n v="183"/>
    <n v="158"/>
    <n v="153"/>
    <n v="156"/>
    <s v=""/>
    <n v="-0.13661202185792354"/>
    <n v="-3.1645569620253111E-2"/>
    <n v="1.9607843137254832E-2"/>
    <n v="96221.4"/>
    <n v="110012.28"/>
    <n v="110012.28"/>
    <n v="110012.28"/>
  </r>
  <r>
    <x v="1"/>
    <x v="10"/>
    <s v="P080"/>
    <s v="080"/>
    <s v="Лечение на заболявания на хипофизата и надбъбрека"/>
    <m/>
    <m/>
    <m/>
    <m/>
    <n v="0"/>
    <n v="0"/>
    <m/>
    <m/>
    <m/>
    <m/>
    <m/>
    <s v=""/>
    <n v="0"/>
    <n v="0"/>
    <m/>
    <m/>
    <m/>
    <m/>
    <m/>
    <m/>
    <m/>
    <s v=""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s v=""/>
    <s v=""/>
    <s v=""/>
    <s v=""/>
    <n v="0"/>
    <s v=""/>
    <s v=""/>
    <s v=""/>
    <s v=""/>
    <n v="0"/>
    <n v="0"/>
    <n v="0"/>
    <n v="0"/>
    <n v="0"/>
    <s v=""/>
    <s v=""/>
    <s v=""/>
    <s v=""/>
    <s v=""/>
    <n v="0"/>
    <n v="0"/>
    <n v="0"/>
  </r>
  <r>
    <x v="1"/>
    <x v="10"/>
    <s v="P080.1"/>
    <s v="080.1"/>
    <s v="Лечение на заболявания на хипофизата и надбъбрека при лица над 18 години"/>
    <m/>
    <m/>
    <m/>
    <m/>
    <n v="460"/>
    <n v="500"/>
    <n v="500"/>
    <n v="500"/>
    <n v="500"/>
    <n v="536"/>
    <n v="536"/>
    <n v="611.6"/>
    <n v="2804"/>
    <n v="1364476"/>
    <n v="2955"/>
    <n v="1476700"/>
    <n v="2527"/>
    <n v="1403650.6400000001"/>
    <n v="2955"/>
    <n v="1807278"/>
    <n v="2955"/>
    <n v="611.6"/>
    <n v="1807278"/>
    <n v="2399"/>
    <n v="1463267.4400000002"/>
    <n v="2512"/>
    <n v="750"/>
    <n v="1884000"/>
    <n v="2512"/>
    <n v="893.19"/>
    <n v="2243693.2800000003"/>
    <n v="2512"/>
    <n v="800"/>
    <n v="2009600"/>
    <n v="-50"/>
    <n v="-443"/>
    <n v="-0.14991539763113368"/>
    <n v="113"/>
    <n v="-125600"/>
    <n v="4.7102959566486038E-2"/>
    <n v="188.39999999999998"/>
    <n v="0.30804447351209935"/>
    <m/>
    <n v="0.30804447351209929"/>
    <n v="0.22629169391759318"/>
    <n v="-8.1752779594506109E-2"/>
    <n v="4.7102959566486025E-2"/>
    <n v="4.7102959566486025E-2"/>
    <n v="0"/>
    <b v="0"/>
    <n v="486.61768901569189"/>
    <n v="499.72927241962776"/>
    <n v="555.46127423822725"/>
    <n v="611.6"/>
    <n v="750"/>
    <n v="2.6944321383913117E-2"/>
    <n v="0.11152438909322226"/>
    <n v="0.10106685806092019"/>
    <n v="0.22629169391759318"/>
    <n v="2804"/>
    <n v="2955"/>
    <n v="2527"/>
    <n v="2399"/>
    <n v="2512"/>
    <n v="5.3851640513552068E-2"/>
    <n v="-0.144839255499154"/>
    <n v="-5.0652948159873312E-2"/>
    <n v="4.7102959566486025E-2"/>
    <n v="1807278"/>
    <n v="2216250"/>
    <n v="2639376.4500000002"/>
    <n v="2364000"/>
  </r>
  <r>
    <x v="1"/>
    <x v="10"/>
    <s v="P080.2"/>
    <s v="080.2"/>
    <s v="Лечение на заболявания на хипофизата и надбъбрека при лица под 18 години"/>
    <s v="Педиатрични пътеки"/>
    <m/>
    <m/>
    <m/>
    <n v="600"/>
    <n v="650"/>
    <n v="650"/>
    <n v="845"/>
    <n v="845"/>
    <n v="906"/>
    <n v="906"/>
    <n v="1018.6"/>
    <n v="1087"/>
    <n v="687790"/>
    <n v="1062"/>
    <n v="797849"/>
    <n v="922"/>
    <n v="857850.28"/>
    <n v="1062"/>
    <n v="1081753.2"/>
    <n v="1062"/>
    <n v="1018.6"/>
    <n v="1081753.2"/>
    <n v="997"/>
    <n v="1003433.6000000001"/>
    <n v="997"/>
    <n v="1200"/>
    <n v="1196400"/>
    <n v="903"/>
    <n v="1300.19"/>
    <n v="1174071.57"/>
    <n v="997"/>
    <n v="1300.19"/>
    <n v="1296289.4300000002"/>
    <n v="-100.19000000000005"/>
    <n v="-65"/>
    <n v="-6.120527306967985E-2"/>
    <n v="0"/>
    <n v="-99889.430000000168"/>
    <n v="0"/>
    <n v="281.59000000000003"/>
    <n v="0.276448065972904"/>
    <m/>
    <n v="0.27644806597290406"/>
    <n v="0.17808757117612406"/>
    <n v="-9.8360494796779996E-2"/>
    <n v="0"/>
    <n v="0"/>
    <n v="0"/>
    <b v="1"/>
    <n v="632.74149034038635"/>
    <n v="751.27024482109232"/>
    <n v="930.42329718004339"/>
    <n v="1018.6"/>
    <n v="1200"/>
    <n v="0.18732571878120852"/>
    <n v="0.23846685476224949"/>
    <n v="9.4770523359857251E-2"/>
    <n v="0.17808757117612406"/>
    <n v="1087"/>
    <n v="1062"/>
    <n v="922"/>
    <n v="997"/>
    <n v="997"/>
    <n v="-2.2999080036798514E-2"/>
    <n v="-0.13182674199623357"/>
    <n v="8.1344902386117246E-2"/>
    <n v="0"/>
    <n v="1081753.2"/>
    <n v="1274400"/>
    <n v="1380801.78"/>
    <n v="1380801.78"/>
  </r>
  <r>
    <x v="1"/>
    <x v="10"/>
    <s v="P081"/>
    <s v="081"/>
    <s v="Лечение на костни метаболитни заболявания и нарушения на калциево-фосфорната обмяна"/>
    <m/>
    <m/>
    <m/>
    <m/>
    <n v="0"/>
    <n v="0"/>
    <m/>
    <m/>
    <m/>
    <m/>
    <m/>
    <s v=""/>
    <n v="0"/>
    <n v="0"/>
    <m/>
    <m/>
    <m/>
    <m/>
    <m/>
    <m/>
    <m/>
    <s v=""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s v=""/>
    <s v=""/>
    <s v=""/>
    <s v=""/>
    <n v="0"/>
    <s v=""/>
    <s v=""/>
    <s v=""/>
    <s v=""/>
    <n v="0"/>
    <n v="0"/>
    <n v="0"/>
    <n v="0"/>
    <n v="0"/>
    <s v=""/>
    <s v=""/>
    <s v=""/>
    <s v=""/>
    <s v=""/>
    <n v="0"/>
    <n v="0"/>
    <n v="0"/>
  </r>
  <r>
    <x v="1"/>
    <x v="10"/>
    <s v="P081.1"/>
    <s v="081.1"/>
    <s v="Лечение на костни метаболитни заболявания и нарушения на калциево-фосфорната обмяна при лица над 18 години"/>
    <m/>
    <m/>
    <m/>
    <m/>
    <n v="392"/>
    <n v="450"/>
    <n v="450"/>
    <n v="450"/>
    <n v="450"/>
    <n v="486"/>
    <n v="486"/>
    <n v="556.6"/>
    <n v="414"/>
    <n v="177927.6"/>
    <n v="485"/>
    <n v="218070"/>
    <n v="495"/>
    <n v="249876.04"/>
    <n v="532"/>
    <n v="296111.2"/>
    <n v="532"/>
    <n v="556.6"/>
    <n v="296111.2"/>
    <n v="428"/>
    <n v="238113.47999999998"/>
    <n v="453"/>
    <n v="650"/>
    <n v="294450"/>
    <n v="453"/>
    <n v="820.25"/>
    <n v="371573.25"/>
    <n v="453"/>
    <n v="750"/>
    <n v="339750"/>
    <n v="-100"/>
    <n v="-79"/>
    <n v="-0.14849624060150377"/>
    <n v="25"/>
    <n v="-45300"/>
    <n v="5.8411214953271028E-2"/>
    <n v="193.39999999999998"/>
    <n v="0.3474667624865253"/>
    <m/>
    <n v="0.3474667624865253"/>
    <n v="0.16780452748832198"/>
    <n v="-0.17966223499820333"/>
    <n v="5.8411214953270951E-2"/>
    <n v="5.8411214953270951E-2"/>
    <n v="0"/>
    <b v="0"/>
    <n v="429.77681159420291"/>
    <n v="449.62886597938143"/>
    <n v="504.80008080808085"/>
    <n v="556.6"/>
    <n v="650"/>
    <n v="4.6191543726009421E-2"/>
    <n v="0.12270389871105247"/>
    <n v="0.10261472048300435"/>
    <n v="0.16780452748832198"/>
    <n v="414"/>
    <n v="485"/>
    <n v="495"/>
    <n v="428"/>
    <n v="453"/>
    <n v="0.1714975845410629"/>
    <n v="2.0618556701030855E-2"/>
    <n v="-0.13535353535353534"/>
    <n v="5.8411214953270951E-2"/>
    <n v="296111.2"/>
    <n v="345800"/>
    <n v="436373"/>
    <n v="399000"/>
  </r>
  <r>
    <x v="1"/>
    <x v="10"/>
    <s v="P081.2"/>
    <s v="081.2"/>
    <s v="Лечение на костни метаболитни заболявания и нарушения на калциево-фосфорната обмяна при лица под 18 години"/>
    <s v="Педиатрични пътеки"/>
    <m/>
    <m/>
    <m/>
    <n v="450"/>
    <n v="450"/>
    <n v="450"/>
    <n v="585"/>
    <n v="585"/>
    <n v="632"/>
    <n v="632"/>
    <n v="717.2"/>
    <n v="60"/>
    <n v="27000"/>
    <n v="43"/>
    <n v="22239"/>
    <n v="53"/>
    <n v="34954.120000000003"/>
    <n v="60"/>
    <n v="43032"/>
    <n v="60"/>
    <n v="717.2"/>
    <n v="43032"/>
    <n v="57"/>
    <n v="40736.959999999999"/>
    <n v="57"/>
    <n v="840"/>
    <n v="47880"/>
    <n v="51"/>
    <n v="980.85"/>
    <n v="50023.35"/>
    <n v="57"/>
    <n v="980.85"/>
    <n v="55908.450000000004"/>
    <n v="-140.85000000000002"/>
    <n v="-3"/>
    <n v="-0.05"/>
    <n v="0"/>
    <n v="-8028.4500000000044"/>
    <n v="0"/>
    <n v="263.64999999999998"/>
    <n v="0.36761015058561064"/>
    <m/>
    <n v="0.36761015058561064"/>
    <n v="0.17122141662018953"/>
    <n v="-0.19638873396542111"/>
    <n v="0"/>
    <n v="0"/>
    <n v="0"/>
    <b v="1"/>
    <n v="450"/>
    <n v="517.18604651162786"/>
    <n v="659.51169811320756"/>
    <n v="717.2"/>
    <n v="840"/>
    <n v="0.14930232558139522"/>
    <n v="0.27519236561301885"/>
    <n v="8.7471233720088026E-2"/>
    <n v="0.17122141662018953"/>
    <n v="60"/>
    <n v="43"/>
    <n v="53"/>
    <n v="57"/>
    <n v="57"/>
    <n v="-0.28333333333333333"/>
    <n v="0.23255813953488369"/>
    <n v="7.547169811320753E-2"/>
    <n v="0"/>
    <n v="43032"/>
    <n v="50400"/>
    <n v="58851"/>
    <n v="58851"/>
  </r>
  <r>
    <x v="1"/>
    <x v="10"/>
    <s v="P082"/>
    <s v="082"/>
    <s v="Диагностика на лица с метаболитни нарушения"/>
    <m/>
    <m/>
    <m/>
    <m/>
    <n v="630"/>
    <n v="630"/>
    <n v="630"/>
    <n v="630"/>
    <m/>
    <m/>
    <m/>
    <s v=""/>
    <n v="6480"/>
    <n v="4082022"/>
    <m/>
    <m/>
    <m/>
    <m/>
    <m/>
    <m/>
    <m/>
    <s v=""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n v="629.94166666666672"/>
    <s v=""/>
    <s v=""/>
    <s v=""/>
    <n v="0"/>
    <s v=""/>
    <s v=""/>
    <s v=""/>
    <s v=""/>
    <n v="6480"/>
    <n v="0"/>
    <n v="0"/>
    <n v="0"/>
    <n v="0"/>
    <n v="-1"/>
    <s v=""/>
    <s v=""/>
    <s v=""/>
    <s v=""/>
    <n v="0"/>
    <n v="0"/>
    <n v="0"/>
  </r>
  <r>
    <x v="1"/>
    <x v="10"/>
    <s v="P082.1"/>
    <s v="082.1"/>
    <s v="Диагностика на лица с метаболитни нарушения при лица над 18 години"/>
    <m/>
    <m/>
    <m/>
    <m/>
    <n v="0"/>
    <n v="0"/>
    <m/>
    <m/>
    <n v="630"/>
    <n v="630"/>
    <n v="630"/>
    <n v="715"/>
    <n v="0"/>
    <n v="0"/>
    <n v="6130"/>
    <n v="3856608"/>
    <n v="4529"/>
    <n v="2969303"/>
    <n v="6130"/>
    <n v="4382950"/>
    <n v="6130"/>
    <n v="715"/>
    <n v="4382950"/>
    <n v="3640"/>
    <n v="2596675"/>
    <n v="5211"/>
    <n v="715"/>
    <n v="3725865"/>
    <n v="5211"/>
    <n v="715"/>
    <n v="3725865"/>
    <n v="5211"/>
    <n v="715"/>
    <n v="3725865"/>
    <n v="0"/>
    <n v="-919"/>
    <n v="-0.14991843393148449"/>
    <n v="1571"/>
    <n v="0"/>
    <n v="0.43159340659340661"/>
    <n v="0"/>
    <n v="0"/>
    <s v="ОК"/>
    <n v="0"/>
    <n v="0"/>
    <n v="0"/>
    <n v="0.43159340659340661"/>
    <n v="0.43159340659340661"/>
    <n v="0"/>
    <b v="0"/>
    <s v=""/>
    <n v="629.13670473083198"/>
    <n v="655.62000441598582"/>
    <n v="715"/>
    <n v="715"/>
    <s v=""/>
    <n v="4.2094666367438194E-2"/>
    <n v="9.0570750105327891E-2"/>
    <n v="0"/>
    <n v="0"/>
    <n v="6130"/>
    <n v="4529"/>
    <n v="3640"/>
    <n v="5211"/>
    <s v=""/>
    <n v="-0.26117455138662315"/>
    <n v="-0.19629057187016996"/>
    <n v="0.43159340659340661"/>
    <n v="4382950"/>
    <n v="4382950"/>
    <n v="4382950"/>
    <n v="4382950"/>
  </r>
  <r>
    <x v="1"/>
    <x v="10"/>
    <s v="P082.2"/>
    <s v="082.2"/>
    <s v="Диагностика на лица с метаболитни нарушения при лица под 18 години"/>
    <s v="Педиатрични пътеки"/>
    <m/>
    <m/>
    <m/>
    <n v="0"/>
    <n v="0"/>
    <m/>
    <m/>
    <n v="819"/>
    <n v="819"/>
    <n v="819"/>
    <n v="922.9"/>
    <n v="0"/>
    <n v="0"/>
    <n v="556"/>
    <n v="397189.8"/>
    <n v="494"/>
    <n v="419734.45999999996"/>
    <n v="556"/>
    <n v="513132.39999999997"/>
    <n v="556"/>
    <n v="922.9"/>
    <n v="513132.39999999997"/>
    <n v="517"/>
    <n v="469202.36"/>
    <n v="517"/>
    <n v="1000"/>
    <n v="517000"/>
    <n v="473"/>
    <n v="1012"/>
    <n v="478676"/>
    <n v="517"/>
    <n v="1012"/>
    <n v="523204"/>
    <n v="-12"/>
    <n v="-39"/>
    <n v="-7.0143884892086325E-2"/>
    <n v="0"/>
    <n v="-6204"/>
    <n v="0"/>
    <n v="89.100000000000023"/>
    <n v="9.6543504171632918E-2"/>
    <m/>
    <n v="9.6543504171632932E-2"/>
    <n v="8.3541012027305239E-2"/>
    <n v="-1.3002492144327693E-2"/>
    <n v="0"/>
    <n v="0"/>
    <n v="0"/>
    <b v="1"/>
    <s v=""/>
    <n v="714.37014388489206"/>
    <n v="849.66489878542507"/>
    <n v="922.9"/>
    <n v="1000"/>
    <s v=""/>
    <n v="0.18939027065825043"/>
    <n v="8.6192923020902423E-2"/>
    <n v="8.3541012027305239E-2"/>
    <n v="0"/>
    <n v="556"/>
    <n v="494"/>
    <n v="517"/>
    <n v="517"/>
    <s v=""/>
    <n v="-0.11151079136690645"/>
    <n v="4.6558704453441235E-2"/>
    <n v="0"/>
    <n v="513132.39999999997"/>
    <n v="556000"/>
    <n v="562672"/>
    <n v="562672"/>
  </r>
  <r>
    <x v="1"/>
    <x v="10"/>
    <s v="P083"/>
    <s v="083"/>
    <s v="Лечение на лица с метаболитни нарушения"/>
    <m/>
    <m/>
    <m/>
    <m/>
    <n v="630"/>
    <n v="630"/>
    <n v="630"/>
    <n v="630"/>
    <m/>
    <m/>
    <m/>
    <s v=""/>
    <n v="925"/>
    <n v="581742"/>
    <m/>
    <m/>
    <m/>
    <m/>
    <m/>
    <m/>
    <m/>
    <s v=""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n v="628.9102702702703"/>
    <s v=""/>
    <s v=""/>
    <s v=""/>
    <n v="0"/>
    <s v=""/>
    <s v=""/>
    <s v=""/>
    <s v=""/>
    <n v="925"/>
    <n v="0"/>
    <n v="0"/>
    <n v="0"/>
    <n v="0"/>
    <n v="-1"/>
    <s v=""/>
    <s v=""/>
    <s v=""/>
    <s v=""/>
    <n v="0"/>
    <n v="0"/>
    <n v="0"/>
  </r>
  <r>
    <x v="1"/>
    <x v="10"/>
    <s v="P083.1"/>
    <s v="083.1"/>
    <s v="Лечение на лица с метаболитни нарушения при лица над 18 години"/>
    <m/>
    <m/>
    <m/>
    <m/>
    <n v="0"/>
    <n v="0"/>
    <m/>
    <m/>
    <n v="630"/>
    <n v="630"/>
    <n v="630"/>
    <n v="715"/>
    <n v="0"/>
    <n v="0"/>
    <n v="433"/>
    <n v="272412"/>
    <n v="301"/>
    <n v="196770"/>
    <n v="422"/>
    <n v="301730"/>
    <n v="422"/>
    <n v="715"/>
    <n v="301730"/>
    <n v="159"/>
    <n v="113685"/>
    <n v="359"/>
    <n v="715"/>
    <n v="256685"/>
    <n v="359"/>
    <n v="715"/>
    <n v="256685"/>
    <n v="359"/>
    <n v="715"/>
    <n v="256685"/>
    <n v="0"/>
    <n v="-63"/>
    <n v="-0.14928909952606634"/>
    <n v="200"/>
    <n v="0"/>
    <n v="1.2578616352201257"/>
    <n v="0"/>
    <n v="0"/>
    <s v="ОК"/>
    <n v="0"/>
    <n v="0"/>
    <n v="0"/>
    <n v="1.257861635220126"/>
    <n v="1.257861635220126"/>
    <n v="0"/>
    <b v="0"/>
    <s v=""/>
    <n v="629.12702078521943"/>
    <n v="653.72093023255809"/>
    <n v="715"/>
    <n v="715"/>
    <s v=""/>
    <n v="3.9092120724115054E-2"/>
    <n v="9.3738882959800929E-2"/>
    <n v="0"/>
    <n v="0"/>
    <n v="433"/>
    <n v="301"/>
    <n v="159"/>
    <n v="359"/>
    <s v=""/>
    <n v="-0.30484988452655892"/>
    <n v="-0.47176079734219267"/>
    <n v="1.257861635220126"/>
    <n v="301730"/>
    <n v="301730"/>
    <n v="301730"/>
    <n v="301730"/>
  </r>
  <r>
    <x v="1"/>
    <x v="10"/>
    <s v="P083.2"/>
    <s v="083.2"/>
    <s v="Лечение на лица с метаболитни нарушения при лица под 18 години"/>
    <s v="Педиатрични пътеки"/>
    <m/>
    <m/>
    <m/>
    <n v="0"/>
    <n v="0"/>
    <m/>
    <m/>
    <n v="819"/>
    <n v="819"/>
    <n v="819"/>
    <n v="922.9"/>
    <n v="0"/>
    <n v="0"/>
    <n v="664"/>
    <n v="486297"/>
    <n v="417"/>
    <n v="354674.22000000003"/>
    <n v="675"/>
    <n v="622957.5"/>
    <n v="675"/>
    <n v="922.9"/>
    <n v="622957.5"/>
    <n v="477"/>
    <n v="436716.28000000009"/>
    <n v="574"/>
    <n v="1012"/>
    <n v="580888"/>
    <n v="574"/>
    <n v="1012"/>
    <n v="580888"/>
    <n v="574"/>
    <n v="1012"/>
    <n v="580888"/>
    <n v="0"/>
    <n v="-101"/>
    <n v="-0.14962962962962964"/>
    <n v="97"/>
    <n v="0"/>
    <n v="0.20335429769392033"/>
    <n v="89.100000000000023"/>
    <n v="9.6543504171632918E-2"/>
    <s v="ОК"/>
    <n v="9.6543504171632932E-2"/>
    <n v="9.6543504171632932E-2"/>
    <n v="0"/>
    <n v="0.20335429769392044"/>
    <n v="0.20335429769392044"/>
    <n v="0"/>
    <b v="0"/>
    <s v=""/>
    <n v="732.375"/>
    <n v="850.53769784172664"/>
    <n v="922.9"/>
    <n v="1012"/>
    <s v=""/>
    <n v="0.16134179599484777"/>
    <n v="8.5078300870020884E-2"/>
    <n v="9.6543504171632932E-2"/>
    <n v="0"/>
    <n v="664"/>
    <n v="417"/>
    <n v="477"/>
    <n v="574"/>
    <s v=""/>
    <n v="-0.37198795180722888"/>
    <n v="0.14388489208633093"/>
    <n v="0.20335429769392044"/>
    <n v="622957.5"/>
    <n v="683100"/>
    <n v="683100"/>
    <n v="683100"/>
  </r>
  <r>
    <x v="1"/>
    <x v="11"/>
    <s v="P084"/>
    <s v="084"/>
    <s v="Диагностика и лечение на остър и хроничен обострен пиелонефрит"/>
    <s v="КП с изискване за педиатрична структура или спазване на сандарт &quot;Педиатрия"/>
    <s v="Да"/>
    <s v="общинска"/>
    <m/>
    <n v="420"/>
    <n v="500"/>
    <n v="500"/>
    <n v="550"/>
    <n v="550"/>
    <n v="610"/>
    <n v="610"/>
    <n v="693"/>
    <n v="32214"/>
    <n v="15243980"/>
    <n v="31876"/>
    <n v="16777760"/>
    <n v="25299"/>
    <n v="16228112.1"/>
    <n v="31876"/>
    <n v="22090068"/>
    <n v="31876"/>
    <n v="693"/>
    <n v="22090068"/>
    <n v="15716"/>
    <n v="11236553.899999997"/>
    <n v="25000"/>
    <n v="950"/>
    <n v="23750000"/>
    <n v="25000"/>
    <n v="1033.96"/>
    <n v="25849000"/>
    <n v="15716"/>
    <n v="1000"/>
    <n v="15716000"/>
    <n v="-50"/>
    <n v="-16160"/>
    <n v="-0.50696448738863098"/>
    <n v="0"/>
    <n v="8034000"/>
    <n v="0"/>
    <n v="307"/>
    <n v="0.44300144300144301"/>
    <m/>
    <n v="0.44300144300144306"/>
    <n v="0.37085137085137077"/>
    <n v="-7.2150072150072297E-2"/>
    <n v="0"/>
    <n v="0.59073555612115047"/>
    <n v="0.59073555612115047"/>
    <b v="0"/>
    <n v="473.20978456571675"/>
    <n v="526.3445852679132"/>
    <n v="641.45270959326456"/>
    <n v="693"/>
    <n v="950"/>
    <n v="0.11228592990941721"/>
    <n v="0.21869347105900316"/>
    <n v="8.0360234879077508E-2"/>
    <n v="0.37085137085137077"/>
    <n v="32214"/>
    <n v="31876"/>
    <n v="25299"/>
    <n v="15716"/>
    <n v="25000"/>
    <n v="-1.049233252623083E-2"/>
    <n v="-0.20633078177939512"/>
    <n v="-0.37878967548124431"/>
    <n v="0.59073555612115047"/>
    <n v="22090068"/>
    <n v="30282200"/>
    <n v="32958508.960000001"/>
    <n v="31876000"/>
  </r>
  <r>
    <x v="1"/>
    <x v="11"/>
    <s v="P085"/>
    <s v="085"/>
    <s v="Диагностика и лечение на гломерулонефрити - остри и хронични, първични и вторични при системни заболявания - новооткрити"/>
    <m/>
    <m/>
    <m/>
    <m/>
    <n v="876"/>
    <n v="950"/>
    <n v="950"/>
    <n v="950"/>
    <m/>
    <m/>
    <m/>
    <m/>
    <n v="2012"/>
    <n v="1856640"/>
    <m/>
    <m/>
    <m/>
    <m/>
    <m/>
    <m/>
    <m/>
    <m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n v="922.78330019880718"/>
    <s v=""/>
    <s v=""/>
    <n v="0"/>
    <n v="0"/>
    <s v=""/>
    <s v=""/>
    <s v=""/>
    <s v=""/>
    <n v="2012"/>
    <n v="0"/>
    <n v="0"/>
    <n v="0"/>
    <n v="0"/>
    <n v="-1"/>
    <s v=""/>
    <s v=""/>
    <s v=""/>
    <n v="0"/>
    <n v="0"/>
    <n v="0"/>
    <n v="0"/>
  </r>
  <r>
    <x v="1"/>
    <x v="11"/>
    <s v="P085.1"/>
    <s v="085.1"/>
    <s v="Диагностика и лечение на гломерулонефрити - остри и хронични, първични и вторични при системни заболявания - новооткрити - при лица над 18 години"/>
    <m/>
    <m/>
    <m/>
    <m/>
    <n v="0"/>
    <n v="0"/>
    <m/>
    <m/>
    <n v="950"/>
    <n v="1040"/>
    <n v="1040"/>
    <n v="1166"/>
    <n v="0"/>
    <n v="0"/>
    <n v="1978"/>
    <n v="1879100"/>
    <n v="1536"/>
    <n v="1645076"/>
    <n v="1960"/>
    <n v="2285360"/>
    <n v="1960"/>
    <n v="1166"/>
    <n v="2285360"/>
    <n v="1284"/>
    <n v="1497144"/>
    <n v="1666"/>
    <n v="1340.8999999999999"/>
    <n v="2233939.4"/>
    <n v="1666"/>
    <n v="1570"/>
    <n v="2615620"/>
    <n v="1284"/>
    <n v="1570"/>
    <n v="2015880"/>
    <n v="-229.10000000000014"/>
    <n v="-676"/>
    <n v="-0.3448979591836735"/>
    <n v="0"/>
    <n v="218059.39999999991"/>
    <n v="0"/>
    <n v="404"/>
    <n v="0.346483704974271"/>
    <m/>
    <n v="0.34648370497427106"/>
    <n v="0.14999999999999991"/>
    <n v="-0.19648370497427115"/>
    <n v="0"/>
    <n v="0.29750778816199386"/>
    <n v="0.29750778816199386"/>
    <b v="0"/>
    <s v=""/>
    <n v="950"/>
    <n v="1071.0130208333333"/>
    <n v="1166"/>
    <n v="1340.8999999999999"/>
    <s v=""/>
    <n v="0.12738212719298247"/>
    <n v="8.8688911636909173E-2"/>
    <n v="0.14999999999999991"/>
    <n v="0"/>
    <n v="1978"/>
    <n v="1536"/>
    <n v="1284"/>
    <n v="1666"/>
    <s v=""/>
    <n v="-0.22345803842264911"/>
    <n v="-0.1640625"/>
    <n v="0.29750778816199386"/>
    <n v="2285360"/>
    <n v="2628163.9999999995"/>
    <n v="3077200"/>
    <n v="3077200"/>
  </r>
  <r>
    <x v="1"/>
    <x v="11"/>
    <s v="P085.2"/>
    <s v="085.2"/>
    <s v="Диагностика и лечение на гломерулонефрити - остри и хронични, първични и вторични при системни заболявания - новооткрити - при лица под 18 години"/>
    <s v="Педиатрични пътеки"/>
    <m/>
    <m/>
    <m/>
    <n v="0"/>
    <n v="0"/>
    <m/>
    <m/>
    <n v="1140"/>
    <n v="1248"/>
    <n v="1248"/>
    <n v="1394.8"/>
    <n v="0"/>
    <n v="0"/>
    <n v="136"/>
    <n v="143640"/>
    <n v="112"/>
    <n v="144313.20000000001"/>
    <n v="136"/>
    <n v="189692.79999999999"/>
    <n v="136"/>
    <n v="1394.8"/>
    <n v="189692.79999999999"/>
    <n v="110"/>
    <n v="153428"/>
    <n v="116"/>
    <n v="1604.0199999999998"/>
    <n v="186066.31999999998"/>
    <n v="116"/>
    <n v="1798.8"/>
    <n v="208660.8"/>
    <n v="116"/>
    <n v="1798.8"/>
    <n v="208660.8"/>
    <n v="-194.7800000000002"/>
    <n v="-20"/>
    <n v="-0.14705882352941177"/>
    <n v="6"/>
    <n v="-22594.48000000001"/>
    <n v="5.4545454545454543E-2"/>
    <n v="404"/>
    <n v="0.28964726125609408"/>
    <m/>
    <n v="0.28964726125609408"/>
    <n v="0.14999999999999991"/>
    <n v="-0.13964726125609417"/>
    <n v="5.4545454545454453E-2"/>
    <n v="5.4545454545454453E-2"/>
    <n v="0"/>
    <b v="0"/>
    <s v=""/>
    <n v="1056.1764705882354"/>
    <n v="1288.5107142857144"/>
    <n v="1394.8"/>
    <n v="1604.0199999999998"/>
    <s v=""/>
    <n v="0.21997672753311859"/>
    <n v="8.2490028632169476E-2"/>
    <n v="0.14999999999999991"/>
    <n v="0"/>
    <n v="136"/>
    <n v="112"/>
    <n v="110"/>
    <n v="116"/>
    <s v=""/>
    <n v="-0.17647058823529416"/>
    <n v="-1.7857142857142905E-2"/>
    <n v="5.4545454545454453E-2"/>
    <n v="189692.79999999999"/>
    <n v="218146.71999999997"/>
    <n v="244636.79999999999"/>
    <n v="244636.79999999999"/>
  </r>
  <r>
    <x v="1"/>
    <x v="11"/>
    <s v="P086"/>
    <s v="086"/>
    <s v="Лечение на хистологично доказани гломерулонефрити - остри и хронични, първични и вторични при системни заболявания"/>
    <m/>
    <m/>
    <m/>
    <m/>
    <n v="0"/>
    <n v="0"/>
    <m/>
    <m/>
    <m/>
    <m/>
    <m/>
    <m/>
    <n v="0"/>
    <n v="0"/>
    <m/>
    <m/>
    <m/>
    <m/>
    <m/>
    <m/>
    <m/>
    <m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s v=""/>
    <s v=""/>
    <s v=""/>
    <n v="0"/>
    <n v="0"/>
    <s v=""/>
    <s v=""/>
    <s v=""/>
    <s v=""/>
    <n v="0"/>
    <n v="0"/>
    <n v="0"/>
    <n v="0"/>
    <n v="0"/>
    <s v=""/>
    <s v=""/>
    <s v=""/>
    <s v=""/>
    <n v="0"/>
    <n v="0"/>
    <n v="0"/>
    <n v="0"/>
  </r>
  <r>
    <x v="1"/>
    <x v="11"/>
    <s v="P086.1"/>
    <s v="086.1"/>
    <s v="Лечение на хистологично доказани гломерулонефрити - остри и хронични, първични и вторични при системни заболявания - при лица над 18 години"/>
    <m/>
    <m/>
    <m/>
    <m/>
    <n v="876"/>
    <n v="950"/>
    <n v="950"/>
    <n v="950"/>
    <n v="950"/>
    <n v="1040"/>
    <n v="1040"/>
    <n v="1166"/>
    <n v="9921"/>
    <n v="9164556.8000000007"/>
    <n v="10548"/>
    <n v="10020800"/>
    <n v="7609"/>
    <n v="8121325.5999999996"/>
    <n v="10548"/>
    <n v="12298968"/>
    <n v="10548"/>
    <n v="1166"/>
    <n v="12298968"/>
    <n v="5845"/>
    <n v="6802164.7999999989"/>
    <n v="8966"/>
    <n v="1340.8999999999999"/>
    <n v="12022509.399999999"/>
    <n v="8966"/>
    <n v="1570"/>
    <n v="14076620"/>
    <n v="5845"/>
    <n v="1570"/>
    <n v="9176650"/>
    <n v="-229.10000000000014"/>
    <n v="-4703"/>
    <n v="-0.44586651497914298"/>
    <n v="0"/>
    <n v="2845859.3999999985"/>
    <n v="0"/>
    <n v="404"/>
    <n v="0.346483704974271"/>
    <m/>
    <n v="0.34648370497427106"/>
    <n v="0.14999999999999991"/>
    <n v="-0.19648370497427115"/>
    <n v="0"/>
    <n v="0.53396065012831473"/>
    <n v="0.53396065012831473"/>
    <b v="0"/>
    <n v="923.75333131740763"/>
    <n v="950.01896094046265"/>
    <n v="1067.3315284531475"/>
    <n v="1166"/>
    <n v="1340.8999999999999"/>
    <n v="2.8433596645975223E-2"/>
    <n v="0.12348444855937646"/>
    <n v="9.2444070953145996E-2"/>
    <n v="0.14999999999999991"/>
    <n v="9921"/>
    <n v="10548"/>
    <n v="7609"/>
    <n v="5845"/>
    <n v="8966"/>
    <n v="6.3199274266706906E-2"/>
    <n v="-0.27863102009859686"/>
    <n v="-0.2318307267709292"/>
    <n v="0.53396065012831473"/>
    <n v="12298968"/>
    <n v="14143813.199999999"/>
    <n v="16560360"/>
    <n v="16560360"/>
  </r>
  <r>
    <x v="1"/>
    <x v="11"/>
    <s v="P086.2"/>
    <s v="086.2"/>
    <s v="Лечение на хистологично доказани гломерулонефрити - остри и хронични, първични и вторични при системни заболявания - при лица под 18 години"/>
    <s v="Педиатрични пътеки"/>
    <m/>
    <m/>
    <m/>
    <n v="950"/>
    <n v="1050"/>
    <n v="1050"/>
    <n v="1365"/>
    <n v="1365"/>
    <n v="1495"/>
    <n v="1495"/>
    <n v="1666.5"/>
    <n v="341"/>
    <n v="347320"/>
    <n v="408"/>
    <n v="492429"/>
    <n v="399"/>
    <n v="612359.69999999995"/>
    <n v="424"/>
    <n v="706596"/>
    <n v="424"/>
    <n v="1666.5"/>
    <n v="706596"/>
    <n v="350"/>
    <n v="573276"/>
    <n v="361"/>
    <n v="1916.4749999999999"/>
    <n v="691847.47499999998"/>
    <n v="361"/>
    <n v="2070.5"/>
    <n v="747450.5"/>
    <n v="361"/>
    <n v="2070.5"/>
    <n v="747450.5"/>
    <n v="-154.02500000000009"/>
    <n v="-63"/>
    <n v="-0.14858490566037735"/>
    <n v="11"/>
    <n v="-55603.025000000023"/>
    <n v="3.1428571428571431E-2"/>
    <n v="404"/>
    <n v="0.24242424242424243"/>
    <m/>
    <n v="0.24242424242424243"/>
    <n v="0.14999999999999991"/>
    <n v="-9.242424242424252E-2"/>
    <n v="3.1428571428571361E-2"/>
    <n v="3.1428571428571361E-2"/>
    <n v="0"/>
    <b v="0"/>
    <n v="1018.5337243401759"/>
    <n v="1206.9338235294117"/>
    <n v="1534.7360902255639"/>
    <n v="1666.5"/>
    <n v="1916.4749999999999"/>
    <n v="0.1849718813299821"/>
    <n v="0.27159920478288258"/>
    <n v="8.5854441433686812E-2"/>
    <n v="0.14999999999999991"/>
    <n v="341"/>
    <n v="408"/>
    <n v="399"/>
    <n v="350"/>
    <n v="361"/>
    <n v="0.19648093841642233"/>
    <n v="-2.2058823529411797E-2"/>
    <n v="-0.1228070175438597"/>
    <n v="3.1428571428571361E-2"/>
    <n v="706596"/>
    <n v="812585.39999999991"/>
    <n v="877892"/>
    <n v="877892"/>
  </r>
  <r>
    <x v="1"/>
    <x v="11"/>
    <s v="P087"/>
    <s v="087"/>
    <s v="Диагностика и лечение на остра бъбречна недостатъчност"/>
    <m/>
    <m/>
    <m/>
    <m/>
    <n v="0"/>
    <n v="0"/>
    <m/>
    <m/>
    <m/>
    <m/>
    <m/>
    <s v=""/>
    <n v="0"/>
    <n v="0"/>
    <m/>
    <m/>
    <m/>
    <m/>
    <m/>
    <m/>
    <m/>
    <s v=""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s v=""/>
    <s v=""/>
    <s v=""/>
    <s v=""/>
    <n v="0"/>
    <s v=""/>
    <s v=""/>
    <s v=""/>
    <s v=""/>
    <n v="0"/>
    <n v="0"/>
    <n v="0"/>
    <n v="0"/>
    <n v="0"/>
    <s v=""/>
    <s v=""/>
    <s v=""/>
    <s v=""/>
    <s v=""/>
    <n v="0"/>
    <n v="0"/>
    <n v="0"/>
  </r>
  <r>
    <x v="1"/>
    <x v="11"/>
    <s v="P087.1"/>
    <s v="087.1"/>
    <s v="Диагностика и лечение на остра бъбречна недостатъчност при лица над 18 години"/>
    <m/>
    <m/>
    <m/>
    <m/>
    <n v="883"/>
    <n v="900"/>
    <n v="900"/>
    <n v="900"/>
    <n v="900"/>
    <n v="990"/>
    <n v="990"/>
    <n v="1111"/>
    <n v="2976"/>
    <n v="2660397"/>
    <n v="3616"/>
    <n v="3253551"/>
    <n v="3422.5"/>
    <n v="3485727.8"/>
    <n v="3616"/>
    <n v="4017376"/>
    <n v="3616"/>
    <n v="1111"/>
    <n v="4017376"/>
    <n v="2840"/>
    <n v="3150684.9"/>
    <n v="3074"/>
    <n v="1277.6499999999999"/>
    <n v="3927496.0999999996"/>
    <n v="3074"/>
    <n v="1537.35"/>
    <n v="4725813.8999999994"/>
    <n v="2840"/>
    <n v="1537.35"/>
    <n v="4366074"/>
    <n v="-259.70000000000005"/>
    <n v="-776"/>
    <n v="-0.21460176991150443"/>
    <n v="0"/>
    <n v="-438577.90000000037"/>
    <n v="0"/>
    <n v="426.34999999999991"/>
    <n v="0.38375337533753368"/>
    <m/>
    <n v="0.38375337533753373"/>
    <n v="0.14999999999999991"/>
    <n v="-0.23375337533753382"/>
    <n v="0"/>
    <n v="8.23943661971831E-2"/>
    <n v="8.23943661971831E-2"/>
    <b v="0"/>
    <n v="893.95060483870964"/>
    <n v="899.7652101769911"/>
    <n v="1018.4741563184806"/>
    <n v="1111"/>
    <n v="1277.6499999999999"/>
    <n v="6.5043921966254636E-3"/>
    <n v="0.13193324747256963"/>
    <n v="9.0847512533824393E-2"/>
    <n v="0.14999999999999991"/>
    <n v="2976"/>
    <n v="3616"/>
    <n v="3422.5"/>
    <n v="2840"/>
    <n v="3074"/>
    <n v="0.21505376344086025"/>
    <n v="-5.3512168141592875E-2"/>
    <n v="-0.17019722425127826"/>
    <n v="8.23943661971831E-2"/>
    <n v="4017376"/>
    <n v="4619982.3999999994"/>
    <n v="5559057.5999999996"/>
    <n v="5559057.5999999996"/>
  </r>
  <r>
    <x v="1"/>
    <x v="11"/>
    <s v="P087.2"/>
    <s v="087.2"/>
    <s v="Диагностика и лечение на остра бъбречна недостатъчност при лица под 18 години"/>
    <s v="Педиатрични пътеки"/>
    <m/>
    <m/>
    <m/>
    <n v="950"/>
    <n v="1050"/>
    <n v="1050"/>
    <n v="1260"/>
    <n v="1260"/>
    <n v="1386"/>
    <n v="1386"/>
    <n v="1546.6"/>
    <n v="56"/>
    <n v="57400"/>
    <n v="56"/>
    <n v="63840"/>
    <n v="51"/>
    <n v="73324.799999999988"/>
    <n v="55"/>
    <n v="85063"/>
    <n v="55"/>
    <n v="1546.6"/>
    <n v="85063"/>
    <n v="43"/>
    <n v="66503.799999999988"/>
    <n v="47"/>
    <n v="1778.5899999999997"/>
    <n v="83593.729999999981"/>
    <n v="47"/>
    <n v="1972.95"/>
    <n v="92728.650000000009"/>
    <n v="47"/>
    <n v="1972.95"/>
    <n v="92728.650000000009"/>
    <n v="-194.36000000000035"/>
    <n v="-8"/>
    <n v="-0.14545454545454545"/>
    <n v="4"/>
    <n v="-9134.9200000000274"/>
    <n v="9.3023255813953487E-2"/>
    <n v="426.35000000000014"/>
    <n v="0.27566920987973631"/>
    <m/>
    <n v="0.2756692098797362"/>
    <n v="0.14999999999999991"/>
    <n v="-0.12566920987973629"/>
    <n v="9.3023255813953432E-2"/>
    <n v="9.3023255813953432E-2"/>
    <n v="0"/>
    <b v="0"/>
    <n v="1025"/>
    <n v="1140"/>
    <n v="1437.741176470588"/>
    <n v="1546.6"/>
    <n v="1778.5899999999997"/>
    <n v="0.11219512195121961"/>
    <n v="0.26117647058823512"/>
    <n v="7.5715174129353358E-2"/>
    <n v="0.14999999999999991"/>
    <n v="56"/>
    <n v="56"/>
    <n v="51"/>
    <n v="43"/>
    <n v="47"/>
    <n v="0"/>
    <n v="-8.9285714285714302E-2"/>
    <n v="-0.15686274509803921"/>
    <n v="9.3023255813953432E-2"/>
    <n v="85063"/>
    <n v="97822.449999999983"/>
    <n v="108512.25"/>
    <n v="108512.25"/>
  </r>
  <r>
    <x v="1"/>
    <x v="11"/>
    <s v="P088"/>
    <s v="088"/>
    <s v="Диагностика и лечение на хронична бъбречна недостатъчност"/>
    <m/>
    <m/>
    <m/>
    <m/>
    <n v="0"/>
    <n v="0"/>
    <m/>
    <m/>
    <m/>
    <m/>
    <m/>
    <s v=""/>
    <n v="0"/>
    <n v="0"/>
    <m/>
    <m/>
    <m/>
    <m/>
    <m/>
    <m/>
    <m/>
    <s v=""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s v=""/>
    <s v=""/>
    <s v=""/>
    <s v=""/>
    <n v="0"/>
    <s v=""/>
    <s v=""/>
    <s v=""/>
    <s v=""/>
    <n v="0"/>
    <n v="0"/>
    <n v="0"/>
    <n v="0"/>
    <n v="0"/>
    <s v=""/>
    <s v=""/>
    <s v=""/>
    <s v=""/>
    <s v=""/>
    <n v="0"/>
    <n v="0"/>
    <n v="0"/>
  </r>
  <r>
    <x v="1"/>
    <x v="11"/>
    <s v="P088.1"/>
    <s v="088.1"/>
    <s v="Диагностика и лечение на хронична бъбречна недостатъчност при лица над 18 години"/>
    <m/>
    <m/>
    <m/>
    <m/>
    <n v="330"/>
    <n v="400"/>
    <n v="400"/>
    <n v="400"/>
    <n v="400"/>
    <n v="460"/>
    <n v="460"/>
    <n v="528"/>
    <n v="4556"/>
    <n v="1710868"/>
    <n v="4550"/>
    <n v="1818870"/>
    <n v="3356.5"/>
    <n v="1583764.4"/>
    <n v="4550"/>
    <n v="2402400"/>
    <n v="4550"/>
    <n v="528"/>
    <n v="2402400"/>
    <n v="2307"/>
    <n v="1215840.7999999998"/>
    <n v="3868"/>
    <n v="607.19999999999993"/>
    <n v="2348649.5999999996"/>
    <n v="3868"/>
    <n v="832.48"/>
    <n v="3220032.64"/>
    <n v="2307"/>
    <n v="832.48"/>
    <n v="1920531.36"/>
    <n v="-225.28000000000009"/>
    <n v="-2243"/>
    <n v="-0.49296703296703298"/>
    <n v="0"/>
    <n v="428118.23999999953"/>
    <n v="0"/>
    <n v="304.48"/>
    <n v="0.57666666666666666"/>
    <m/>
    <n v="0.57666666666666666"/>
    <n v="0.14999999999999991"/>
    <n v="-0.42666666666666675"/>
    <n v="0"/>
    <n v="0.6766363242306026"/>
    <n v="0.6766363242306026"/>
    <b v="0"/>
    <n v="375.51975417032486"/>
    <n v="399.75164835164833"/>
    <n v="471.84996275882611"/>
    <n v="528"/>
    <n v="607.19999999999993"/>
    <n v="6.4528946645860286E-2"/>
    <n v="0.18035776638938406"/>
    <n v="0.11899977042039844"/>
    <n v="0.14999999999999991"/>
    <n v="4556"/>
    <n v="4550"/>
    <n v="3356.5"/>
    <n v="2307"/>
    <n v="3868"/>
    <n v="-1.3169446883231073E-3"/>
    <n v="-0.26230769230769235"/>
    <n v="-0.31267689557574851"/>
    <n v="0.6766363242306026"/>
    <n v="2402400"/>
    <n v="2762759.9999999995"/>
    <n v="3787784"/>
    <n v="3787784"/>
  </r>
  <r>
    <x v="1"/>
    <x v="11"/>
    <s v="P088.2"/>
    <s v="088.2"/>
    <s v="Диагностика и лечение на хронична бъбречна недостатъчност при лица под 18 години"/>
    <s v="Педиатрични пътеки"/>
    <m/>
    <m/>
    <m/>
    <n v="350"/>
    <n v="400"/>
    <n v="400"/>
    <n v="480"/>
    <n v="480"/>
    <n v="552"/>
    <n v="552"/>
    <n v="629.20000000000005"/>
    <n v="143"/>
    <n v="54650"/>
    <n v="159"/>
    <n v="70320"/>
    <n v="136"/>
    <n v="77252.399999999994"/>
    <n v="159"/>
    <n v="100042.8"/>
    <n v="159"/>
    <n v="629.20000000000005"/>
    <n v="100042.8"/>
    <n v="159"/>
    <n v="98658.560000000012"/>
    <n v="159"/>
    <n v="750"/>
    <n v="119250"/>
    <n v="136"/>
    <n v="933.68"/>
    <n v="126980.48"/>
    <n v="159"/>
    <n v="933.68"/>
    <n v="148455.12"/>
    <n v="-183.67999999999995"/>
    <n v="0"/>
    <n v="0"/>
    <n v="0"/>
    <n v="-29205.119999999995"/>
    <n v="0"/>
    <n v="304.4799999999999"/>
    <n v="0.48391608391608371"/>
    <m/>
    <n v="0.48391608391608365"/>
    <n v="0.19198982835346468"/>
    <n v="-0.29192625556261897"/>
    <n v="0"/>
    <n v="0"/>
    <n v="0"/>
    <b v="1"/>
    <n v="382.16783216783216"/>
    <n v="442.2641509433962"/>
    <n v="568.03235294117644"/>
    <n v="629.20000000000005"/>
    <n v="750"/>
    <n v="0.15725111774758749"/>
    <n v="0.28437349427825742"/>
    <n v="0.10768338588833504"/>
    <n v="0.19198982835346468"/>
    <n v="143"/>
    <n v="159"/>
    <n v="136"/>
    <n v="159"/>
    <n v="159"/>
    <n v="0.11188811188811187"/>
    <n v="-0.14465408805031443"/>
    <n v="0.16911764705882359"/>
    <n v="0"/>
    <n v="100042.8"/>
    <n v="119250"/>
    <n v="148455.12"/>
    <n v="148455.12"/>
  </r>
  <r>
    <x v="1"/>
    <x v="12"/>
    <s v="P089"/>
    <s v="089"/>
    <s v="Диагностика и лечение на системни заболявания на съединителната тъкан"/>
    <m/>
    <m/>
    <m/>
    <m/>
    <n v="0"/>
    <n v="0"/>
    <m/>
    <m/>
    <m/>
    <m/>
    <m/>
    <s v=""/>
    <n v="0"/>
    <n v="0"/>
    <m/>
    <m/>
    <m/>
    <m/>
    <m/>
    <m/>
    <m/>
    <s v=""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s v=""/>
    <s v=""/>
    <s v=""/>
    <s v=""/>
    <n v="0"/>
    <s v=""/>
    <s v=""/>
    <s v=""/>
    <s v=""/>
    <n v="0"/>
    <n v="0"/>
    <n v="0"/>
    <n v="0"/>
    <n v="0"/>
    <s v=""/>
    <s v=""/>
    <s v=""/>
    <s v=""/>
    <s v=""/>
    <n v="0"/>
    <n v="0"/>
    <n v="0"/>
  </r>
  <r>
    <x v="1"/>
    <x v="12"/>
    <s v="P089.1"/>
    <s v="089.1"/>
    <s v="Диагностика и лечение на системни заболявания на съединителната тъкан при лица над 18 години"/>
    <m/>
    <m/>
    <m/>
    <m/>
    <n v="466"/>
    <n v="500"/>
    <n v="500"/>
    <n v="500"/>
    <n v="500"/>
    <n v="560"/>
    <n v="560"/>
    <n v="638"/>
    <n v="4771"/>
    <n v="2323238"/>
    <n v="4794"/>
    <n v="2387000"/>
    <n v="3900"/>
    <n v="2251250.4"/>
    <n v="4794"/>
    <n v="3058572"/>
    <n v="4794"/>
    <n v="638"/>
    <n v="3058572"/>
    <n v="3763"/>
    <n v="2389437.6"/>
    <n v="4075"/>
    <n v="733.69999999999993"/>
    <n v="2989827.4999999995"/>
    <n v="4075"/>
    <n v="769.9"/>
    <n v="3137342.5"/>
    <n v="4075"/>
    <n v="769.9"/>
    <n v="3137342.5"/>
    <n v="-36.200000000000045"/>
    <n v="-719"/>
    <n v="-0.14997914059240716"/>
    <n v="312"/>
    <n v="-147515.00000000047"/>
    <n v="8.291256975817167E-2"/>
    <n v="131.89999999999998"/>
    <n v="0.20673981191222568"/>
    <m/>
    <n v="0.20673981191222568"/>
    <n v="0.14999999999999991"/>
    <n v="-5.6739811912225768E-2"/>
    <n v="8.2912569758171628E-2"/>
    <n v="8.2912569758171628E-2"/>
    <n v="0"/>
    <b v="0"/>
    <n v="486.94990568015089"/>
    <n v="497.91405924071756"/>
    <n v="577.2436923076923"/>
    <n v="638"/>
    <n v="733.69999999999993"/>
    <n v="2.2515978404908932E-2"/>
    <n v="0.15932394676291439"/>
    <n v="0.10525244104343079"/>
    <n v="0.14999999999999991"/>
    <n v="4771"/>
    <n v="4794"/>
    <n v="3900"/>
    <n v="3763"/>
    <n v="4075"/>
    <n v="4.8207922867322672E-3"/>
    <n v="-0.18648310387984979"/>
    <n v="-3.5128205128205137E-2"/>
    <n v="8.2912569758171628E-2"/>
    <n v="3058572"/>
    <n v="3517357.8"/>
    <n v="3690900.6"/>
    <n v="3690900.6"/>
  </r>
  <r>
    <x v="1"/>
    <x v="12"/>
    <s v="P089.2"/>
    <s v="089.2"/>
    <s v="Диагностика и лечение на системни заболявания на съединителната тъкан при лица под 18 години"/>
    <s v="Педиатрични пътеки"/>
    <m/>
    <m/>
    <m/>
    <n v="515"/>
    <n v="580"/>
    <n v="580"/>
    <n v="754"/>
    <n v="754"/>
    <n v="772"/>
    <n v="772"/>
    <n v="871.2"/>
    <n v="221"/>
    <n v="122395"/>
    <n v="248"/>
    <n v="162655.20000000001"/>
    <n v="253"/>
    <n v="201183.75999999998"/>
    <n v="256"/>
    <n v="223027.20000000001"/>
    <n v="256"/>
    <n v="871.2"/>
    <n v="223027.20000000001"/>
    <n v="290"/>
    <n v="252473.75999999998"/>
    <n v="290"/>
    <n v="1000"/>
    <n v="290000"/>
    <n v="218"/>
    <n v="1003.1"/>
    <n v="218675.80000000002"/>
    <n v="290"/>
    <n v="1003.1"/>
    <n v="290899"/>
    <n v="-3.1000000000000227"/>
    <n v="34"/>
    <n v="0.1328125"/>
    <n v="0"/>
    <n v="-899"/>
    <n v="0"/>
    <n v="131.89999999999998"/>
    <n v="0.15140036730945819"/>
    <m/>
    <n v="0.15140036730945816"/>
    <n v="0.14784205693296593"/>
    <n v="-3.5583103764922352E-3"/>
    <n v="0"/>
    <n v="0"/>
    <n v="0"/>
    <b v="1"/>
    <n v="553.82352941176475"/>
    <n v="655.86774193548388"/>
    <n v="795.19272727272721"/>
    <n v="871.2"/>
    <n v="1000"/>
    <n v="0.18425402155105952"/>
    <n v="0.21242847670185983"/>
    <n v="9.5583460613321902E-2"/>
    <n v="0.14784205693296593"/>
    <n v="221"/>
    <n v="248"/>
    <n v="253"/>
    <n v="290"/>
    <n v="290"/>
    <n v="0.12217194570135748"/>
    <n v="2.0161290322580738E-2"/>
    <n v="0.14624505928853759"/>
    <n v="0"/>
    <n v="223027.20000000001"/>
    <n v="256000"/>
    <n v="256793.60000000001"/>
    <n v="256793.60000000001"/>
  </r>
  <r>
    <x v="1"/>
    <x v="12"/>
    <s v="P089.3"/>
    <s v="089.3"/>
    <s v="Диагностика и лечение на системни заболявания на съединителната тъкан при лица над 18 години - с усложнения"/>
    <m/>
    <m/>
    <m/>
    <m/>
    <n v="0"/>
    <n v="0"/>
    <m/>
    <m/>
    <m/>
    <n v="700"/>
    <n v="700"/>
    <n v="792"/>
    <n v="0"/>
    <n v="0"/>
    <m/>
    <m/>
    <n v="13"/>
    <n v="9284"/>
    <n v="30"/>
    <n v="23760"/>
    <n v="30"/>
    <n v="792"/>
    <n v="23760"/>
    <n v="16"/>
    <n v="12672"/>
    <n v="26"/>
    <n v="910.8"/>
    <n v="23680.799999999999"/>
    <n v="26"/>
    <n v="923.9"/>
    <n v="24021.399999999998"/>
    <n v="26"/>
    <n v="923.9"/>
    <n v="24021.399999999998"/>
    <n v="-13.100000000000023"/>
    <n v="-4"/>
    <n v="-0.13333333333333333"/>
    <n v="10"/>
    <n v="-340.59999999999854"/>
    <n v="0.625"/>
    <n v="131.89999999999998"/>
    <n v="0.16654040404040402"/>
    <m/>
    <n v="0.16654040404040393"/>
    <n v="0.14999999999999991"/>
    <n v="-1.6540404040404022E-2"/>
    <n v="0.625"/>
    <n v="0.625"/>
    <n v="0"/>
    <b v="0"/>
    <s v=""/>
    <s v=""/>
    <n v="714.15384615384619"/>
    <n v="792"/>
    <n v="910.8"/>
    <s v=""/>
    <s v=""/>
    <n v="0.1090047393364928"/>
    <n v="0.14999999999999991"/>
    <n v="0"/>
    <n v="0"/>
    <n v="13"/>
    <n v="16"/>
    <n v="26"/>
    <s v=""/>
    <s v=""/>
    <n v="0.23076923076923084"/>
    <n v="0.625"/>
    <n v="23760"/>
    <n v="27324"/>
    <n v="27717"/>
    <n v="27717"/>
  </r>
  <r>
    <x v="1"/>
    <x v="12"/>
    <s v="P090"/>
    <s v="090"/>
    <s v="Диагностика и лечение на възпалителни ставни заболявания"/>
    <m/>
    <m/>
    <m/>
    <m/>
    <n v="0"/>
    <n v="0"/>
    <m/>
    <m/>
    <m/>
    <m/>
    <m/>
    <s v=""/>
    <n v="0"/>
    <n v="0"/>
    <m/>
    <m/>
    <m/>
    <m/>
    <m/>
    <m/>
    <m/>
    <s v=""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s v=""/>
    <s v=""/>
    <s v=""/>
    <s v=""/>
    <n v="0"/>
    <s v=""/>
    <s v=""/>
    <s v=""/>
    <s v=""/>
    <n v="0"/>
    <n v="0"/>
    <n v="0"/>
    <n v="0"/>
    <n v="0"/>
    <s v=""/>
    <s v=""/>
    <s v=""/>
    <s v=""/>
    <s v=""/>
    <n v="0"/>
    <n v="0"/>
    <n v="0"/>
  </r>
  <r>
    <x v="1"/>
    <x v="12"/>
    <s v="P090.1"/>
    <s v="090.1"/>
    <s v="Диагностика и лечение на възпалителни ставни заболявания при лица над 18 години"/>
    <m/>
    <s v="Да"/>
    <m/>
    <m/>
    <n v="689"/>
    <n v="750"/>
    <n v="750"/>
    <n v="750"/>
    <n v="750"/>
    <n v="750"/>
    <n v="750"/>
    <n v="847"/>
    <n v="24578"/>
    <n v="17919052"/>
    <n v="27295"/>
    <n v="20456611"/>
    <n v="23533"/>
    <n v="18346404.5"/>
    <n v="27295"/>
    <n v="23118865"/>
    <n v="27295"/>
    <n v="847"/>
    <n v="23118865"/>
    <n v="22032"/>
    <n v="18648328"/>
    <n v="23000"/>
    <n v="974.05"/>
    <n v="22403150"/>
    <n v="22000"/>
    <n v="978.9"/>
    <n v="21535800"/>
    <n v="22000"/>
    <n v="978.9"/>
    <n v="21535800"/>
    <n v="-4.8500000000000227"/>
    <n v="-5295"/>
    <n v="-0.1939915735482689"/>
    <n v="-32"/>
    <n v="867350"/>
    <n v="-1.4524328249818446E-3"/>
    <n v="131.89999999999998"/>
    <n v="0.15572609208972843"/>
    <m/>
    <n v="0.15572609208972832"/>
    <n v="0.14999999999999991"/>
    <n v="-5.7260920897284073E-3"/>
    <n v="-1.4524328249818641E-3"/>
    <n v="4.3936092955700889E-2"/>
    <n v="4.5388525780682754E-2"/>
    <b v="0"/>
    <n v="729.06876068028316"/>
    <n v="749.46367466568972"/>
    <n v="779.60330174648368"/>
    <n v="847"/>
    <n v="974.05"/>
    <n v="2.7973923840018067E-2"/>
    <n v="4.0214927153391589E-2"/>
    <n v="8.644999078702309E-2"/>
    <n v="0.14999999999999991"/>
    <n v="24578"/>
    <n v="27295"/>
    <n v="23533"/>
    <n v="22032"/>
    <n v="23000"/>
    <n v="0.11054601676295883"/>
    <n v="-0.13782744092324606"/>
    <n v="-6.3782773127098125E-2"/>
    <n v="4.3936092955700889E-2"/>
    <n v="23118865"/>
    <n v="26586694.75"/>
    <n v="26719075.5"/>
    <n v="26719075.5"/>
  </r>
  <r>
    <x v="1"/>
    <x v="12"/>
    <s v="P090.2"/>
    <s v="090.2"/>
    <s v="Диагностика и лечение на възпалителни ставни заболявания при лица под 18 години"/>
    <s v="Педиатрични пътеки"/>
    <m/>
    <m/>
    <m/>
    <n v="730"/>
    <n v="770"/>
    <n v="770"/>
    <n v="1001"/>
    <n v="1001"/>
    <n v="1001"/>
    <n v="1001"/>
    <n v="1123.0999999999999"/>
    <n v="1239"/>
    <n v="936796"/>
    <n v="1250"/>
    <n v="1107922.2000000002"/>
    <n v="857"/>
    <n v="890242.9800000001"/>
    <n v="1250"/>
    <n v="1403875"/>
    <n v="1250"/>
    <n v="1123.0999999999999"/>
    <n v="1403875"/>
    <n v="874"/>
    <n v="981364.7799999998"/>
    <n v="1063"/>
    <n v="1255"/>
    <n v="1334065"/>
    <n v="1063"/>
    <n v="1255"/>
    <n v="1334065"/>
    <n v="1063"/>
    <n v="1255"/>
    <n v="1334065"/>
    <n v="0"/>
    <n v="-187"/>
    <n v="-0.14960000000000001"/>
    <n v="189"/>
    <n v="0"/>
    <n v="0.21624713958810068"/>
    <n v="131.90000000000009"/>
    <n v="0.11744279227139177"/>
    <s v="ОК"/>
    <n v="0.11744279227139187"/>
    <n v="0.11744279227139187"/>
    <n v="0"/>
    <n v="0.21624713958810071"/>
    <n v="0.21624713958810071"/>
    <n v="0"/>
    <b v="0"/>
    <n v="756.09039548022599"/>
    <n v="886.33776000000012"/>
    <n v="1038.789941656943"/>
    <n v="1123.0999999999999"/>
    <n v="1255"/>
    <n v="0.17226427593627647"/>
    <n v="0.17200235456169999"/>
    <n v="8.1161796973675315E-2"/>
    <n v="0.11744279227139187"/>
    <n v="1239"/>
    <n v="1250"/>
    <n v="857"/>
    <n v="874"/>
    <n v="1063"/>
    <n v="8.8781275221954115E-3"/>
    <n v="-0.31440000000000001"/>
    <n v="1.9836639439906545E-2"/>
    <n v="0.21624713958810071"/>
    <n v="1403875"/>
    <n v="1568750"/>
    <n v="1568750"/>
    <n v="1568750"/>
  </r>
  <r>
    <x v="1"/>
    <x v="12"/>
    <s v="P091"/>
    <s v="091"/>
    <s v="Диагностика и лечение на дегенеративни и обменни ставни заболявания"/>
    <m/>
    <m/>
    <m/>
    <m/>
    <n v="472"/>
    <n v="500"/>
    <n v="500"/>
    <n v="500"/>
    <n v="500"/>
    <n v="530"/>
    <n v="530"/>
    <n v="605"/>
    <n v="7547"/>
    <n v="3694779.2"/>
    <n v="5933"/>
    <n v="2959400"/>
    <n v="4013"/>
    <n v="2201380.7999999998"/>
    <n v="5933"/>
    <n v="3589465"/>
    <n v="5933"/>
    <n v="605"/>
    <n v="3589465"/>
    <n v="2826"/>
    <n v="1704890"/>
    <n v="5044"/>
    <n v="695.75"/>
    <n v="3509363"/>
    <n v="5044"/>
    <n v="776.17"/>
    <n v="3915001.48"/>
    <n v="5044"/>
    <n v="776.17"/>
    <n v="3915001.48"/>
    <n v="-80.419999999999959"/>
    <n v="-889"/>
    <n v="-0.1498398786448677"/>
    <n v="2218"/>
    <n v="-405638.48"/>
    <n v="0.78485491861288037"/>
    <n v="171.16999999999996"/>
    <n v="0.28292561983471065"/>
    <m/>
    <n v="0.28292561983471076"/>
    <n v="0.14999999999999991"/>
    <n v="-0.13292561983471085"/>
    <n v="0.78485491861288037"/>
    <n v="0.78485491861288037"/>
    <n v="0"/>
    <b v="0"/>
    <n v="489.56925930833444"/>
    <n v="498.80330355637955"/>
    <n v="548.56237229005728"/>
    <n v="605"/>
    <n v="695.75"/>
    <n v="1.8861568761672221E-2"/>
    <n v="9.9756894910086436E-2"/>
    <n v="0.10288279065575567"/>
    <n v="0.14999999999999991"/>
    <n v="7547"/>
    <n v="5933"/>
    <n v="4013"/>
    <n v="2826"/>
    <n v="5044"/>
    <n v="-0.21385981184576652"/>
    <n v="-0.32361368616214392"/>
    <n v="-0.29578868676800396"/>
    <n v="0.78485491861288037"/>
    <n v="3589465"/>
    <n v="4127884.75"/>
    <n v="4605016.6099999994"/>
    <n v="4605016.6099999994"/>
  </r>
  <r>
    <x v="1"/>
    <x v="13"/>
    <s v="P092"/>
    <s v="092"/>
    <s v="Диагностика и лечение на тежкопротичащи булозни дерматози"/>
    <m/>
    <m/>
    <m/>
    <m/>
    <n v="770"/>
    <n v="770"/>
    <n v="770"/>
    <n v="770"/>
    <n v="770"/>
    <n v="770"/>
    <n v="770"/>
    <n v="869"/>
    <n v="321"/>
    <n v="247170"/>
    <n v="390"/>
    <n v="299530"/>
    <n v="303"/>
    <n v="243304.60000000003"/>
    <n v="390"/>
    <n v="338910"/>
    <n v="390"/>
    <n v="869"/>
    <n v="338910"/>
    <n v="283"/>
    <n v="244710.40000000002"/>
    <n v="332"/>
    <n v="995.86"/>
    <n v="330625.52"/>
    <n v="332"/>
    <n v="995.86"/>
    <n v="330625.52"/>
    <n v="332"/>
    <n v="995.86"/>
    <n v="330625.52"/>
    <n v="0"/>
    <n v="-58"/>
    <n v="-0.14871794871794872"/>
    <n v="49"/>
    <n v="0"/>
    <n v="0.17314487632508835"/>
    <n v="126.86000000000001"/>
    <n v="0.14598388952819333"/>
    <m/>
    <n v="0.1459838895281933"/>
    <n v="0.1459838895281933"/>
    <n v="0"/>
    <n v="0.17314487632508824"/>
    <n v="0.17314487632508824"/>
    <n v="0"/>
    <b v="0"/>
    <n v="770"/>
    <n v="768.02564102564099"/>
    <n v="802.98547854785488"/>
    <n v="869"/>
    <n v="995.86"/>
    <n v="-2.564102564102555E-3"/>
    <n v="4.5519102038738657E-2"/>
    <n v="8.2211351532194499E-2"/>
    <n v="0.1459838895281933"/>
    <n v="321"/>
    <n v="390"/>
    <n v="303"/>
    <n v="283"/>
    <n v="332"/>
    <n v="0.2149532710280373"/>
    <n v="-0.22307692307692306"/>
    <n v="-6.6006600660066028E-2"/>
    <n v="0.17314487632508824"/>
    <n v="338910"/>
    <n v="388385.4"/>
    <n v="388385.4"/>
    <n v="388385.4"/>
  </r>
  <r>
    <x v="1"/>
    <x v="13"/>
    <s v="P093"/>
    <s v="093"/>
    <s v="Диагностика и лечение на тежкопротичащи бактериални инфекции на кожата"/>
    <m/>
    <m/>
    <m/>
    <m/>
    <n v="470"/>
    <n v="500"/>
    <n v="500"/>
    <n v="500"/>
    <n v="500"/>
    <n v="511"/>
    <n v="511"/>
    <n v="584.1"/>
    <n v="6668"/>
    <n v="3261970"/>
    <n v="6204"/>
    <n v="3083560"/>
    <n v="5121"/>
    <n v="2697140.4200000004"/>
    <n v="6204"/>
    <n v="3623756.4000000004"/>
    <n v="6204"/>
    <n v="584.1"/>
    <n v="3623756.4000000004"/>
    <n v="3909"/>
    <n v="2238388.02"/>
    <n v="5274"/>
    <n v="710.96"/>
    <n v="3749603.04"/>
    <n v="5274"/>
    <n v="710.96"/>
    <n v="3749603.04"/>
    <n v="5274"/>
    <n v="710.96"/>
    <n v="3749603.04"/>
    <n v="0"/>
    <n v="-930"/>
    <n v="-0.14990328820116053"/>
    <n v="1365"/>
    <n v="0"/>
    <n v="0.34919416730621644"/>
    <n v="126.86000000000001"/>
    <n v="0.21718883752782059"/>
    <m/>
    <n v="0.21718883752782059"/>
    <n v="0.21718883752782059"/>
    <n v="0"/>
    <n v="0.34919416730621644"/>
    <n v="0.34919416730621644"/>
    <n v="0"/>
    <b v="0"/>
    <n v="489.19766046790642"/>
    <n v="497.02772404900065"/>
    <n v="526.68237063073627"/>
    <n v="584.1"/>
    <n v="710.96"/>
    <n v="1.6005930146119285E-2"/>
    <n v="5.9663968722219796E-2"/>
    <n v="0.109017564610151"/>
    <n v="0.21718883752782059"/>
    <n v="6668"/>
    <n v="6204"/>
    <n v="5121"/>
    <n v="3909"/>
    <n v="5274"/>
    <n v="-6.9586082783443359E-2"/>
    <n v="-0.17456479690522242"/>
    <n v="-0.23667252489748092"/>
    <n v="0.34919416730621644"/>
    <n v="3623756.4000000004"/>
    <n v="4410795.84"/>
    <n v="4410795.84"/>
    <n v="4410795.84"/>
  </r>
  <r>
    <x v="1"/>
    <x v="13"/>
    <s v="P094"/>
    <s v="094"/>
    <s v="Диагностика и лечение на тежкопротичащи форми на псориазис - обикновен, артропатичен, пустулозен и еритродермичен"/>
    <m/>
    <m/>
    <m/>
    <m/>
    <n v="480"/>
    <n v="550"/>
    <n v="550"/>
    <n v="550"/>
    <n v="550"/>
    <n v="550"/>
    <n v="550"/>
    <n v="627"/>
    <n v="1577"/>
    <n v="822690"/>
    <n v="1395"/>
    <n v="761310"/>
    <n v="1080"/>
    <n v="612282"/>
    <n v="1394"/>
    <n v="874038"/>
    <n v="1394"/>
    <n v="627"/>
    <n v="874038"/>
    <n v="783"/>
    <n v="482915.39999999997"/>
    <n v="1185"/>
    <n v="740"/>
    <n v="876900"/>
    <n v="1185"/>
    <n v="753.86"/>
    <n v="893324.1"/>
    <n v="1185"/>
    <n v="753.86"/>
    <n v="893324.1"/>
    <n v="-13.860000000000014"/>
    <n v="-209"/>
    <n v="-0.14992826398852224"/>
    <n v="402"/>
    <n v="-16424.099999999977"/>
    <n v="0.51340996168582376"/>
    <n v="126.86000000000001"/>
    <n v="0.20232854864433814"/>
    <m/>
    <n v="0.20232854864433825"/>
    <n v="0.1802232854864434"/>
    <n v="-2.210526315789485E-2"/>
    <n v="0.51340996168582365"/>
    <n v="0.51340996168582365"/>
    <n v="0"/>
    <b v="0"/>
    <n v="521.68040583386176"/>
    <n v="545.74193548387098"/>
    <n v="566.92777777777781"/>
    <n v="627"/>
    <n v="740"/>
    <n v="4.6123123239694808E-2"/>
    <n v="3.8820257188267648E-2"/>
    <n v="0.10596097876468691"/>
    <n v="0.1802232854864434"/>
    <n v="1577"/>
    <n v="1395"/>
    <n v="1080"/>
    <n v="783"/>
    <n v="1185"/>
    <n v="-0.11540900443880786"/>
    <n v="-0.22580645161290325"/>
    <n v="-0.27500000000000002"/>
    <n v="0.51340996168582365"/>
    <n v="874038"/>
    <n v="1031560"/>
    <n v="1050880.8400000001"/>
    <n v="1050880.8400000001"/>
  </r>
  <r>
    <x v="1"/>
    <x v="13"/>
    <s v="P095"/>
    <s v="095"/>
    <s v="Диагностика и лечение на островъзникнали и тежкопротичащи еритродермии с генерализиран екзантем"/>
    <m/>
    <m/>
    <m/>
    <m/>
    <n v="389"/>
    <n v="400"/>
    <n v="400"/>
    <n v="400"/>
    <n v="400"/>
    <n v="424"/>
    <n v="424"/>
    <n v="488.4"/>
    <n v="822"/>
    <n v="325533"/>
    <n v="784"/>
    <n v="313520"/>
    <n v="502"/>
    <n v="219643.84"/>
    <n v="784"/>
    <n v="382905.59999999998"/>
    <n v="784"/>
    <n v="488.4"/>
    <n v="382905.59999999998"/>
    <n v="427"/>
    <n v="208449.12"/>
    <n v="667"/>
    <n v="600"/>
    <n v="400200"/>
    <n v="667"/>
    <n v="615.26"/>
    <n v="410378.42"/>
    <n v="667"/>
    <n v="615.26"/>
    <n v="410378.42"/>
    <n v="-15.259999999999991"/>
    <n v="-117"/>
    <n v="-0.14923469387755103"/>
    <n v="240"/>
    <n v="-10178.419999999984"/>
    <n v="0.56206088992974235"/>
    <n v="126.86000000000001"/>
    <n v="0.25974610974610979"/>
    <m/>
    <n v="0.25974610974610979"/>
    <n v="0.22850122850122845"/>
    <n v="-3.124488124488134E-2"/>
    <n v="0.56206088992974235"/>
    <n v="0.56206088992974235"/>
    <n v="0"/>
    <b v="0"/>
    <n v="396.02554744525548"/>
    <n v="399.89795918367349"/>
    <n v="437.53752988047808"/>
    <n v="488.4"/>
    <n v="600"/>
    <n v="9.7781866937594053E-3"/>
    <n v="9.4122937695505282E-2"/>
    <n v="0.11624710258207105"/>
    <n v="0.22850122850122845"/>
    <n v="822"/>
    <n v="784"/>
    <n v="502"/>
    <n v="427"/>
    <n v="667"/>
    <n v="-4.6228710462287159E-2"/>
    <n v="-0.35969387755102045"/>
    <n v="-0.14940239043824699"/>
    <n v="0.56206088992974235"/>
    <n v="382905.59999999998"/>
    <n v="470400"/>
    <n v="482363.83999999997"/>
    <n v="482363.83999999997"/>
  </r>
  <r>
    <x v="1"/>
    <x v="13"/>
    <s v="P096"/>
    <s v="096"/>
    <s v="Лечение на кожни прояви при съединително-тъканни заболявания и васкулити"/>
    <m/>
    <m/>
    <m/>
    <m/>
    <n v="434"/>
    <n v="434"/>
    <n v="434"/>
    <n v="434"/>
    <n v="434"/>
    <n v="462"/>
    <n v="462"/>
    <n v="530.20000000000005"/>
    <n v="298"/>
    <n v="129332"/>
    <n v="255"/>
    <n v="110583.2"/>
    <n v="188"/>
    <n v="90375.8"/>
    <n v="255"/>
    <n v="135201"/>
    <n v="255"/>
    <n v="530.20000000000005"/>
    <n v="135201"/>
    <n v="177"/>
    <n v="93383.400000000009"/>
    <n v="217"/>
    <n v="650"/>
    <n v="141050"/>
    <n v="217"/>
    <n v="657.06"/>
    <n v="142582.01999999999"/>
    <n v="217"/>
    <n v="657.06"/>
    <n v="142582.01999999999"/>
    <n v="-7.0599999999999454"/>
    <n v="-38"/>
    <n v="-0.14901960784313725"/>
    <n v="40"/>
    <n v="-1532.0199999999895"/>
    <n v="0.22598870056497175"/>
    <n v="126.8599999999999"/>
    <n v="0.23926820067898885"/>
    <m/>
    <n v="0.2392682006789888"/>
    <n v="0.22595247076574876"/>
    <n v="-1.3315729913240038E-2"/>
    <n v="0.22598870056497167"/>
    <n v="0.22598870056497167"/>
    <n v="0"/>
    <b v="0"/>
    <n v="434"/>
    <n v="433.65960784313722"/>
    <n v="480.72234042553191"/>
    <n v="530.20000000000005"/>
    <n v="650"/>
    <n v="-7.8431372549025991E-4"/>
    <n v="0.10852459332439879"/>
    <n v="0.10292357024778775"/>
    <n v="0.22595247076574876"/>
    <n v="298"/>
    <n v="255"/>
    <n v="188"/>
    <n v="177"/>
    <n v="217"/>
    <n v="-0.14429530201342278"/>
    <n v="-0.26274509803921564"/>
    <n v="-5.8510638297872286E-2"/>
    <n v="0.22598870056497167"/>
    <n v="135201"/>
    <n v="165750"/>
    <n v="167550.29999999999"/>
    <n v="167550.29999999999"/>
  </r>
  <r>
    <x v="1"/>
    <x v="13"/>
    <s v="P097"/>
    <s v="097"/>
    <s v="Лечение на сифилис при бременни жени и при малигнени форми (на вторичен и третичен сифилис) с кристален пеницилин"/>
    <m/>
    <m/>
    <m/>
    <m/>
    <n v="250"/>
    <n v="250"/>
    <n v="250"/>
    <n v="250"/>
    <n v="250"/>
    <n v="280"/>
    <n v="280"/>
    <n v="330"/>
    <n v="32"/>
    <n v="8000"/>
    <n v="27"/>
    <n v="6750"/>
    <n v="23"/>
    <n v="6660"/>
    <n v="30"/>
    <n v="9900"/>
    <n v="30"/>
    <n v="330"/>
    <n v="9900"/>
    <n v="13"/>
    <n v="4290"/>
    <n v="26"/>
    <n v="450"/>
    <n v="11700"/>
    <n v="26"/>
    <n v="500"/>
    <n v="13000"/>
    <n v="26"/>
    <n v="500"/>
    <n v="13000"/>
    <n v="-50"/>
    <n v="-4"/>
    <n v="-0.13333333333333333"/>
    <n v="13"/>
    <n v="-1300"/>
    <n v="1"/>
    <n v="170"/>
    <n v="0.51515151515151514"/>
    <m/>
    <n v="0.51515151515151514"/>
    <n v="0.36363636363636354"/>
    <n v="-0.1515151515151516"/>
    <n v="1"/>
    <n v="1"/>
    <n v="0"/>
    <b v="0"/>
    <n v="250"/>
    <n v="250"/>
    <n v="289.56521739130437"/>
    <n v="330"/>
    <n v="450"/>
    <n v="0"/>
    <n v="0.15826086956521745"/>
    <n v="0.13963963963963955"/>
    <n v="0.36363636363636354"/>
    <n v="32"/>
    <n v="27"/>
    <n v="23"/>
    <n v="13"/>
    <n v="26"/>
    <n v="-0.15625"/>
    <n v="-0.14814814814814814"/>
    <n v="-0.43478260869565222"/>
    <n v="1"/>
    <n v="9900"/>
    <n v="13500"/>
    <n v="15000"/>
    <n v="15000"/>
  </r>
  <r>
    <x v="1"/>
    <x v="14"/>
    <s v="P098"/>
    <s v="098"/>
    <s v="Диагностика и лечение на остро протичащи чревни инфекциозни болести с диаричен синдром"/>
    <m/>
    <m/>
    <m/>
    <m/>
    <n v="572"/>
    <n v="620"/>
    <n v="620"/>
    <n v="744"/>
    <n v="744"/>
    <n v="790"/>
    <n v="790"/>
    <n v="891"/>
    <n v="21962"/>
    <n v="13307797.6"/>
    <n v="21176"/>
    <n v="14570420"/>
    <n v="9953.5"/>
    <n v="7944447.7999999998"/>
    <n v="21176"/>
    <n v="18867816"/>
    <n v="21176"/>
    <n v="891"/>
    <n v="18867816"/>
    <n v="5611"/>
    <n v="4957090.4000000004"/>
    <n v="15000"/>
    <n v="1087.1600000000001"/>
    <n v="16307400.000000002"/>
    <n v="15000"/>
    <n v="1087.1600000000001"/>
    <n v="16307400.000000002"/>
    <n v="15000"/>
    <n v="1120"/>
    <n v="16800000"/>
    <n v="-32.839999999999918"/>
    <n v="-6176"/>
    <n v="-0.29165092557612393"/>
    <n v="9389"/>
    <n v="-492599.99999999814"/>
    <n v="1.6733202637675995"/>
    <n v="229"/>
    <n v="0.25701459034792368"/>
    <m/>
    <n v="0.25701459034792373"/>
    <n v="0.22015712682379363"/>
    <n v="-3.6857463524130107E-2"/>
    <n v="1.6733202637675992"/>
    <n v="1.6733202637675992"/>
    <n v="0"/>
    <b v="0"/>
    <n v="605.94652581732078"/>
    <n v="688.06290139780879"/>
    <n v="798.15620635957202"/>
    <n v="891"/>
    <n v="1087.1600000000001"/>
    <n v="0.13551752849762888"/>
    <n v="0.16000470994455185"/>
    <n v="0.11632283618252237"/>
    <n v="0.22015712682379363"/>
    <n v="21962"/>
    <n v="21176"/>
    <n v="9953.5"/>
    <n v="5611"/>
    <n v="15000"/>
    <n v="-3.578909024678989E-2"/>
    <n v="-0.52996316584812997"/>
    <n v="-0.43627869593610291"/>
    <n v="1.6733202637675992"/>
    <n v="18867816"/>
    <n v="23021700.16"/>
    <n v="23021700.16"/>
    <n v="23717120"/>
  </r>
  <r>
    <x v="1"/>
    <x v="14"/>
    <s v="P099"/>
    <s v="099"/>
    <s v="Диагностика и лечение на инфекциозни и паразитни заболявания, предавани чрез ухапване от членестоноги"/>
    <m/>
    <m/>
    <m/>
    <m/>
    <n v="472"/>
    <n v="520"/>
    <n v="520"/>
    <n v="624"/>
    <n v="624"/>
    <n v="721"/>
    <n v="721"/>
    <n v="815.1"/>
    <n v="1538"/>
    <n v="789584"/>
    <n v="1438"/>
    <n v="846601.6"/>
    <n v="416"/>
    <n v="301990.60000000003"/>
    <n v="1006"/>
    <n v="819990.6"/>
    <n v="1006"/>
    <n v="815.1"/>
    <n v="819990.6"/>
    <n v="254"/>
    <n v="206872.37999999998"/>
    <n v="856"/>
    <n v="993.11"/>
    <n v="850102.16"/>
    <n v="856"/>
    <n v="993.11"/>
    <n v="850102.16"/>
    <n v="856"/>
    <n v="993.11"/>
    <n v="850102.16"/>
    <n v="0"/>
    <n v="-150"/>
    <n v="-0.14910536779324055"/>
    <n v="602"/>
    <n v="0"/>
    <n v="2.3700787401574801"/>
    <n v="178.01"/>
    <n v="0.21839038154827628"/>
    <m/>
    <n v="0.21839038154827617"/>
    <n v="0.21839038154827617"/>
    <n v="0"/>
    <n v="2.3700787401574801"/>
    <n v="2.3700787401574801"/>
    <n v="0"/>
    <b v="0"/>
    <n v="513.38361508452533"/>
    <n v="588.73546592489572"/>
    <n v="725.9389423076924"/>
    <n v="815.1"/>
    <n v="993.11"/>
    <n v="0.14677494299845195"/>
    <n v="0.2330477511954403"/>
    <n v="0.12282170372190371"/>
    <n v="0.21839038154827617"/>
    <n v="1538"/>
    <n v="1438"/>
    <n v="416"/>
    <n v="254"/>
    <n v="856"/>
    <n v="-6.5019505851755532E-2"/>
    <n v="-0.71070931849791374"/>
    <n v="-0.38942307692307687"/>
    <n v="2.3700787401574801"/>
    <n v="819990.6"/>
    <n v="999068.66"/>
    <n v="999068.66"/>
    <n v="999068.66"/>
  </r>
  <r>
    <x v="1"/>
    <x v="14"/>
    <s v="P100"/>
    <s v="100"/>
    <s v="Диагностика и лечение на остър вирусен хепатит А и Е"/>
    <s v="КП с изискване за педиатрична структура или спазване на сандарт &quot;Педиатрия"/>
    <m/>
    <m/>
    <m/>
    <n v="1100"/>
    <n v="1100"/>
    <n v="1100"/>
    <n v="1320"/>
    <n v="1320"/>
    <n v="1431"/>
    <n v="1431"/>
    <n v="1500"/>
    <n v="2077"/>
    <n v="2284700"/>
    <n v="2239"/>
    <n v="2708288"/>
    <n v="1756"/>
    <n v="2532249.6000000001"/>
    <n v="2239"/>
    <n v="3358500"/>
    <n v="2239"/>
    <n v="1500"/>
    <n v="3358500"/>
    <n v="1022"/>
    <n v="1532700"/>
    <n v="1904"/>
    <n v="1700"/>
    <n v="3236800"/>
    <n v="1904"/>
    <n v="1876.57"/>
    <n v="3572989.28"/>
    <n v="1904"/>
    <n v="1876.57"/>
    <n v="3572989.28"/>
    <n v="-176.56999999999994"/>
    <n v="-335"/>
    <n v="-0.14962036623492631"/>
    <n v="882"/>
    <n v="-336189.2799999998"/>
    <n v="0.86301369863013699"/>
    <n v="376.56999999999994"/>
    <n v="0.25104666666666664"/>
    <m/>
    <n v="0.25104666666666664"/>
    <n v="0.1333333333333333"/>
    <n v="-0.11771333333333334"/>
    <n v="0.86301369863013688"/>
    <n v="0.86301369863013688"/>
    <n v="0"/>
    <b v="0"/>
    <n v="1100"/>
    <n v="1209.5971415810629"/>
    <n v="1442.0555808656036"/>
    <n v="1500"/>
    <n v="1700"/>
    <n v="9.9633765073693592E-2"/>
    <n v="0.19217839666907155"/>
    <n v="4.0181820938978596E-2"/>
    <n v="0.1333333333333333"/>
    <n v="2077"/>
    <n v="2239"/>
    <n v="1756"/>
    <n v="1022"/>
    <n v="1904"/>
    <n v="7.7997111218103043E-2"/>
    <n v="-0.21572130415363999"/>
    <n v="-0.41799544419134393"/>
    <n v="0.86301369863013688"/>
    <n v="3358500"/>
    <n v="3806300"/>
    <n v="4201640.2299999995"/>
    <n v="4201640.2299999995"/>
  </r>
  <r>
    <x v="1"/>
    <x v="14"/>
    <s v="P101"/>
    <s v="101"/>
    <s v="Диагностика и лечение на остър вирусен хепатит В, С и D"/>
    <s v="КП с изискване за педиатрична структура или спазване на сандарт &quot;Педиатрия"/>
    <m/>
    <m/>
    <m/>
    <n v="1277"/>
    <n v="1277"/>
    <n v="1277"/>
    <n v="1532"/>
    <n v="1532"/>
    <n v="1665"/>
    <n v="1665"/>
    <n v="1700"/>
    <n v="896"/>
    <n v="1144192"/>
    <n v="901"/>
    <n v="1260021.3999999999"/>
    <n v="505"/>
    <n v="835335"/>
    <n v="901"/>
    <n v="1531700"/>
    <n v="901"/>
    <n v="1700"/>
    <n v="1531700"/>
    <n v="303"/>
    <n v="515100"/>
    <n v="766"/>
    <n v="2000"/>
    <n v="1532000"/>
    <n v="766"/>
    <n v="2137.16"/>
    <n v="1637064.5599999998"/>
    <n v="766"/>
    <n v="2137.16"/>
    <n v="1637064.5599999998"/>
    <n v="-137.15999999999985"/>
    <n v="-135"/>
    <n v="-0.14983351831298558"/>
    <n v="463"/>
    <n v="-105064.55999999982"/>
    <n v="1.528052805280528"/>
    <n v="437.15999999999985"/>
    <n v="0.25715294117647053"/>
    <m/>
    <n v="0.25715294117647058"/>
    <n v="0.17647058823529416"/>
    <n v="-8.0682352941176427E-2"/>
    <n v="1.5280528052805282"/>
    <n v="1.5280528052805282"/>
    <n v="0"/>
    <b v="0"/>
    <n v="1277"/>
    <n v="1398.4699223085458"/>
    <n v="1654.1287128712872"/>
    <n v="1700"/>
    <n v="2000"/>
    <n v="9.5121317391187121E-2"/>
    <n v="0.1828132207096087"/>
    <n v="2.7731389203134116E-2"/>
    <n v="0.17647058823529416"/>
    <n v="896"/>
    <n v="901"/>
    <n v="505"/>
    <n v="303"/>
    <n v="766"/>
    <n v="5.5803571428572063E-3"/>
    <n v="-0.43951165371809098"/>
    <n v="-0.4"/>
    <n v="1.5280528052805282"/>
    <n v="1531700"/>
    <n v="1802000"/>
    <n v="1925581.16"/>
    <n v="1925581.16"/>
  </r>
  <r>
    <x v="1"/>
    <x v="14"/>
    <s v="P102"/>
    <s v="102"/>
    <s v="Диагностика и лечение на паразитози"/>
    <m/>
    <m/>
    <m/>
    <m/>
    <n v="457"/>
    <n v="457"/>
    <n v="457"/>
    <n v="548"/>
    <n v="548"/>
    <n v="600"/>
    <n v="600"/>
    <n v="1000"/>
    <n v="44"/>
    <n v="20108"/>
    <n v="37"/>
    <n v="18456"/>
    <n v="16"/>
    <n v="10524"/>
    <n v="37"/>
    <n v="37000"/>
    <n v="37"/>
    <n v="1000"/>
    <n v="37000"/>
    <n v="11"/>
    <n v="11000"/>
    <n v="32"/>
    <n v="1150"/>
    <n v="36800"/>
    <n v="32"/>
    <n v="1156.45"/>
    <n v="37006.400000000001"/>
    <n v="32"/>
    <n v="1156.45"/>
    <n v="37006.400000000001"/>
    <n v="-6.4500000000000455"/>
    <n v="-5"/>
    <n v="-0.13513513513513514"/>
    <n v="21"/>
    <n v="-206.40000000000146"/>
    <n v="1.9090909090909092"/>
    <n v="156.45000000000005"/>
    <n v="0.15645000000000003"/>
    <m/>
    <n v="0.15644999999999998"/>
    <n v="0.14999999999999991"/>
    <n v="-6.4500000000000668E-3"/>
    <n v="1.9090909090909092"/>
    <n v="1.9090909090909092"/>
    <n v="0"/>
    <b v="0"/>
    <n v="457"/>
    <n v="498.81081081081084"/>
    <n v="657.75"/>
    <n v="1000"/>
    <n v="1150"/>
    <n v="9.1489739192146313E-2"/>
    <n v="0.31863621586475932"/>
    <n v="0.52033447358418861"/>
    <n v="0.14999999999999991"/>
    <n v="44"/>
    <n v="37"/>
    <n v="16"/>
    <n v="11"/>
    <n v="32"/>
    <n v="-0.15909090909090906"/>
    <n v="-0.56756756756756754"/>
    <n v="-0.3125"/>
    <n v="1.9090909090909092"/>
    <n v="37000"/>
    <n v="42550"/>
    <n v="42788.65"/>
    <n v="42788.65"/>
  </r>
  <r>
    <x v="1"/>
    <x v="14"/>
    <s v="P103"/>
    <s v="103"/>
    <s v="Диагностика и лечение на покривни инфекции"/>
    <m/>
    <m/>
    <m/>
    <m/>
    <n v="457"/>
    <n v="457"/>
    <n v="457"/>
    <n v="548"/>
    <n v="548"/>
    <n v="600"/>
    <n v="600"/>
    <n v="1000"/>
    <n v="100"/>
    <n v="45700"/>
    <n v="76"/>
    <n v="38736"/>
    <n v="19"/>
    <n v="12340"/>
    <n v="75"/>
    <n v="75000"/>
    <n v="75"/>
    <n v="1000"/>
    <n v="75000"/>
    <n v="10"/>
    <n v="10000"/>
    <n v="64"/>
    <n v="1150"/>
    <n v="73600"/>
    <n v="64"/>
    <n v="1156.45"/>
    <n v="74012.800000000003"/>
    <n v="64"/>
    <n v="1156.45"/>
    <n v="74012.800000000003"/>
    <n v="-6.4500000000000455"/>
    <n v="-11"/>
    <n v="-0.14666666666666667"/>
    <n v="54"/>
    <n v="-412.80000000000291"/>
    <n v="5.4"/>
    <n v="156.45000000000005"/>
    <n v="0.15645000000000003"/>
    <m/>
    <n v="0.15644999999999998"/>
    <n v="0.14999999999999991"/>
    <n v="-6.4500000000000668E-3"/>
    <n v="5.4"/>
    <n v="5.4"/>
    <n v="0"/>
    <b v="0"/>
    <n v="457"/>
    <n v="509.68421052631578"/>
    <n v="649.47368421052636"/>
    <n v="1000"/>
    <n v="1150"/>
    <n v="0.11528273638143505"/>
    <n v="0.27426683188764978"/>
    <n v="0.53970826580226894"/>
    <n v="0.14999999999999991"/>
    <n v="100"/>
    <n v="76"/>
    <n v="19"/>
    <n v="10"/>
    <n v="64"/>
    <n v="-0.24"/>
    <n v="-0.75"/>
    <n v="-0.47368421052631582"/>
    <n v="5.4"/>
    <n v="75000"/>
    <n v="86250"/>
    <n v="86733.75"/>
    <n v="86733.75"/>
  </r>
  <r>
    <x v="1"/>
    <x v="14"/>
    <s v="P104"/>
    <s v="104"/>
    <s v="Диагностика и лечение на контагиозни вирусни и бактериални заболявания - остро протичащи, с усложнения"/>
    <m/>
    <m/>
    <m/>
    <m/>
    <n v="487"/>
    <n v="500"/>
    <n v="500"/>
    <n v="600"/>
    <n v="600"/>
    <n v="618"/>
    <n v="618"/>
    <n v="1200"/>
    <n v="4501"/>
    <n v="2217057.2000000002"/>
    <n v="6278"/>
    <n v="3345980"/>
    <n v="30291"/>
    <n v="31416021.199999999"/>
    <n v="35062"/>
    <n v="42074400"/>
    <n v="6262"/>
    <n v="1200"/>
    <n v="7514400"/>
    <n v="4613"/>
    <n v="5439184"/>
    <n v="9000"/>
    <n v="1340"/>
    <n v="12060000"/>
    <n v="9000"/>
    <n v="1344.46"/>
    <n v="12100140"/>
    <n v="9000"/>
    <n v="1400"/>
    <n v="12600000"/>
    <n v="-60"/>
    <n v="2738"/>
    <n v="0.43724049824337274"/>
    <n v="4387"/>
    <n v="-540000"/>
    <n v="0.9510080208107522"/>
    <n v="200"/>
    <n v="0.16666666666666666"/>
    <m/>
    <n v="0.16666666666666674"/>
    <n v="0.1166666666666667"/>
    <n v="-5.0000000000000044E-2"/>
    <n v="0.95100802081075231"/>
    <n v="0.95100802081075231"/>
    <n v="0"/>
    <b v="0"/>
    <n v="492.56991779604539"/>
    <n v="532.96909843899334"/>
    <n v="1037.1404443564095"/>
    <n v="1200"/>
    <n v="1340"/>
    <n v="8.2017149613419438E-2"/>
    <n v="0.94596731291565961"/>
    <n v="0.15702748507185249"/>
    <n v="0.1166666666666667"/>
    <n v="4501"/>
    <n v="6278"/>
    <n v="30291"/>
    <n v="4613"/>
    <n v="9000"/>
    <n v="0.39480115529882243"/>
    <n v="3.8249442497610708"/>
    <n v="-0.8477105410848107"/>
    <n v="0.95100802081075231"/>
    <n v="7514400"/>
    <n v="8391080"/>
    <n v="8419008.5199999996"/>
    <n v="8766800"/>
  </r>
  <r>
    <x v="1"/>
    <x v="14"/>
    <s v="P104.2"/>
    <s v="104.2"/>
    <s v="Диагностика и лечение на контагиозни вирусни и бактериални заболявания - остро протичащи, с усложнения - U07.1 COVID-19"/>
    <m/>
    <s v="Да"/>
    <m/>
    <m/>
    <n v="0"/>
    <n v="0"/>
    <m/>
    <m/>
    <m/>
    <m/>
    <m/>
    <n v="1400"/>
    <n v="0"/>
    <n v="0"/>
    <m/>
    <m/>
    <m/>
    <m/>
    <m/>
    <m/>
    <n v="28800"/>
    <n v="1400"/>
    <n v="34560000"/>
    <n v="110721"/>
    <n v="139311200"/>
    <n v="40000"/>
    <n v="1400"/>
    <n v="56000000"/>
    <n v="40000"/>
    <n v="1400"/>
    <n v="56000000"/>
    <n v="40000"/>
    <n v="1550"/>
    <n v="62000000"/>
    <n v="-150"/>
    <n v="11200"/>
    <n v="0.3888888888888889"/>
    <n v="-70721"/>
    <n v="-6000000"/>
    <n v="-0.63873158660055451"/>
    <n v="150"/>
    <n v="0.10714285714285714"/>
    <m/>
    <n v="0.10714285714285721"/>
    <n v="0"/>
    <n v="-0.10714285714285721"/>
    <n v="-0.63873158660055451"/>
    <n v="-0.63873158660055451"/>
    <n v="0"/>
    <b v="0"/>
    <s v=""/>
    <s v=""/>
    <s v=""/>
    <n v="1400"/>
    <n v="1400"/>
    <s v=""/>
    <s v=""/>
    <s v=""/>
    <n v="0"/>
    <n v="0"/>
    <n v="0"/>
    <n v="0"/>
    <n v="110721"/>
    <n v="40000"/>
    <s v=""/>
    <s v=""/>
    <s v=""/>
    <n v="-0.63873158660055451"/>
    <n v="40320000"/>
    <n v="40320000"/>
    <n v="40320000"/>
    <n v="44640000"/>
  </r>
  <r>
    <x v="1"/>
    <x v="14"/>
    <s v="P105"/>
    <s v="105"/>
    <s v="Диагностика и лечение на вирусни хеморагични трески"/>
    <m/>
    <m/>
    <m/>
    <m/>
    <n v="1000"/>
    <n v="1000"/>
    <n v="1000"/>
    <n v="1200"/>
    <n v="1200"/>
    <n v="1560"/>
    <n v="1560"/>
    <n v="1600"/>
    <n v="17"/>
    <n v="17000"/>
    <n v="13"/>
    <n v="14800"/>
    <n v="2"/>
    <n v="2808"/>
    <n v="10"/>
    <n v="16000"/>
    <n v="10"/>
    <n v="1600"/>
    <n v="16000"/>
    <n v="4"/>
    <n v="6400"/>
    <n v="8"/>
    <n v="1600"/>
    <n v="12800"/>
    <n v="8"/>
    <n v="1600"/>
    <n v="12800"/>
    <n v="8"/>
    <n v="1600"/>
    <n v="12800"/>
    <n v="0"/>
    <n v="-2"/>
    <n v="-0.2"/>
    <n v="4"/>
    <n v="0"/>
    <n v="1"/>
    <n v="0"/>
    <n v="0"/>
    <m/>
    <n v="0"/>
    <n v="0"/>
    <n v="0"/>
    <n v="1"/>
    <n v="1"/>
    <n v="0"/>
    <b v="0"/>
    <n v="1000"/>
    <n v="1138.4615384615386"/>
    <n v="1404"/>
    <n v="1600"/>
    <n v="1600"/>
    <n v="0.13846153846153864"/>
    <n v="0.23324324324324319"/>
    <n v="0.13960113960113962"/>
    <n v="0"/>
    <n v="17"/>
    <n v="13"/>
    <n v="2"/>
    <n v="4"/>
    <n v="8"/>
    <n v="-0.23529411764705888"/>
    <n v="-0.84615384615384615"/>
    <n v="1"/>
    <n v="1"/>
    <n v="16000"/>
    <n v="16000"/>
    <n v="16000"/>
    <n v="16000"/>
  </r>
  <r>
    <x v="1"/>
    <x v="15"/>
    <s v="P106"/>
    <s v="106"/>
    <s v="Диагностика и лечение на токсоалергични реакции"/>
    <m/>
    <m/>
    <m/>
    <m/>
    <n v="0"/>
    <n v="0"/>
    <m/>
    <m/>
    <m/>
    <m/>
    <m/>
    <s v=""/>
    <n v="0"/>
    <n v="0"/>
    <m/>
    <m/>
    <m/>
    <m/>
    <m/>
    <m/>
    <m/>
    <s v=""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s v=""/>
    <s v=""/>
    <s v=""/>
    <s v=""/>
    <n v="0"/>
    <s v=""/>
    <s v=""/>
    <s v=""/>
    <s v=""/>
    <n v="0"/>
    <n v="0"/>
    <n v="0"/>
    <n v="0"/>
    <n v="0"/>
    <s v=""/>
    <s v=""/>
    <s v=""/>
    <s v=""/>
    <s v=""/>
    <n v="0"/>
    <n v="0"/>
    <n v="0"/>
  </r>
  <r>
    <x v="1"/>
    <x v="15"/>
    <s v="P106.1"/>
    <s v="106.1"/>
    <s v="Диагностика и лечение на токсоалергични реакции при лица над 18 години"/>
    <m/>
    <m/>
    <m/>
    <m/>
    <n v="500"/>
    <n v="500"/>
    <n v="500"/>
    <n v="550"/>
    <n v="550"/>
    <n v="574"/>
    <n v="574"/>
    <n v="653.4"/>
    <n v="5104"/>
    <n v="2550500"/>
    <n v="4714"/>
    <n v="2458820"/>
    <n v="2982"/>
    <n v="1767470.06"/>
    <n v="4714"/>
    <n v="3080127.6"/>
    <n v="4714"/>
    <n v="653.4"/>
    <n v="3080127.6"/>
    <n v="2520"/>
    <n v="1641732.8399999999"/>
    <n v="4007"/>
    <n v="751.41"/>
    <n v="3010899.8699999996"/>
    <n v="4007"/>
    <n v="808.77"/>
    <n v="3240741.39"/>
    <n v="4007"/>
    <n v="808.77"/>
    <n v="3240741.39"/>
    <n v="-57.360000000000014"/>
    <n v="-707"/>
    <n v="-0.14997878659312686"/>
    <n v="1487"/>
    <n v="-229841.52000000048"/>
    <n v="0.59007936507936509"/>
    <n v="155.37"/>
    <n v="0.23778696051423326"/>
    <m/>
    <n v="0.23778696051423331"/>
    <n v="0.14999999999999991"/>
    <n v="-8.7786960514233403E-2"/>
    <n v="0.59007936507936498"/>
    <n v="0.59007936507936498"/>
    <n v="0"/>
    <b v="0"/>
    <n v="499.7061128526646"/>
    <n v="521.59949087823509"/>
    <n v="592.71296445338703"/>
    <n v="653.4"/>
    <n v="751.41"/>
    <n v="4.3812507917079691E-2"/>
    <n v="0.13633731400967375"/>
    <n v="0.10238857454818762"/>
    <n v="0.14999999999999991"/>
    <n v="5104"/>
    <n v="4714"/>
    <n v="2982"/>
    <n v="2520"/>
    <n v="4007"/>
    <n v="-7.6410658307210055E-2"/>
    <n v="-0.36741620704285105"/>
    <n v="-0.15492957746478875"/>
    <n v="0.59007936507936498"/>
    <n v="3080127.6"/>
    <n v="3542146.7399999998"/>
    <n v="3812541.78"/>
    <n v="3812541.78"/>
  </r>
  <r>
    <x v="1"/>
    <x v="15"/>
    <s v="P106.2"/>
    <s v="106.2"/>
    <s v="Диагностика и лечение на токсоалергични реакции при лица под 18 години"/>
    <s v="Педиатрични пътеки"/>
    <m/>
    <m/>
    <m/>
    <n v="550"/>
    <n v="550"/>
    <n v="550"/>
    <n v="660"/>
    <n v="660"/>
    <n v="688"/>
    <n v="688"/>
    <n v="778.8"/>
    <n v="5222"/>
    <n v="2870450"/>
    <n v="5169"/>
    <n v="3162918"/>
    <n v="4003"/>
    <n v="2858398.36"/>
    <n v="5169"/>
    <n v="4025617.1999999997"/>
    <n v="5169"/>
    <n v="778.8"/>
    <n v="4025617.1999999997"/>
    <n v="3382"/>
    <n v="2626113.6"/>
    <n v="4394"/>
    <n v="895.61999999999989"/>
    <n v="3935354.2799999993"/>
    <n v="4394"/>
    <n v="934.17"/>
    <n v="4104742.98"/>
    <n v="4394"/>
    <n v="934.17"/>
    <n v="4104742.98"/>
    <n v="-38.550000000000068"/>
    <n v="-775"/>
    <n v="-0.14993228864383826"/>
    <n v="1012"/>
    <n v="-169388.70000000065"/>
    <n v="0.29923122412773506"/>
    <n v="155.37"/>
    <n v="0.19949922958397537"/>
    <m/>
    <n v="0.19949922958397526"/>
    <n v="0.14999999999999991"/>
    <n v="-4.9499229583975346E-2"/>
    <n v="0.29923122412773506"/>
    <n v="0.29923122412773506"/>
    <n v="0"/>
    <b v="0"/>
    <n v="549.68402910762165"/>
    <n v="611.90133488102151"/>
    <n v="714.06404196852361"/>
    <n v="778.8"/>
    <n v="895.61999999999989"/>
    <n v="0.11318739944910861"/>
    <n v="0.16695944470748159"/>
    <n v="9.0658476308389746E-2"/>
    <n v="0.14999999999999991"/>
    <n v="5222"/>
    <n v="5169"/>
    <n v="4003"/>
    <n v="3382"/>
    <n v="4394"/>
    <n v="-1.0149368058215202E-2"/>
    <n v="-0.22557554652737477"/>
    <n v="-0.15513364976267796"/>
    <n v="0.29923122412773506"/>
    <n v="4025617.1999999997"/>
    <n v="4629459.7799999993"/>
    <n v="4828724.7299999995"/>
    <n v="4828724.7299999995"/>
  </r>
  <r>
    <x v="1"/>
    <x v="15"/>
    <s v="P107"/>
    <s v="107"/>
    <s v="Диагностика и лечение на отравяния и токсични ефекти от лекарства и битови отрови"/>
    <m/>
    <m/>
    <m/>
    <m/>
    <n v="700"/>
    <n v="750"/>
    <n v="750"/>
    <n v="825"/>
    <n v="825"/>
    <n v="870"/>
    <n v="870"/>
    <n v="979"/>
    <n v="7045"/>
    <n v="5147400"/>
    <n v="6724"/>
    <n v="5251065"/>
    <n v="5347"/>
    <n v="4720078.5999999996"/>
    <n v="6724"/>
    <n v="6582796"/>
    <n v="6724"/>
    <n v="979"/>
    <n v="6582796"/>
    <n v="4774"/>
    <n v="4566741.3000000007"/>
    <n v="5716"/>
    <n v="1101.9000000000001"/>
    <n v="6298460.4000000004"/>
    <n v="5716"/>
    <n v="1101.9000000000001"/>
    <n v="6298460.4000000004"/>
    <n v="5716"/>
    <n v="1101.9000000000001"/>
    <n v="6298460.4000000004"/>
    <n v="0"/>
    <n v="-1008"/>
    <n v="-0.14991076740035694"/>
    <n v="942"/>
    <n v="0"/>
    <n v="0.19731881022203604"/>
    <n v="122.90000000000009"/>
    <n v="0.12553626149131777"/>
    <s v="ОК"/>
    <n v="0.1255362614913178"/>
    <n v="0.1255362614913178"/>
    <n v="0"/>
    <n v="0.19731881022203601"/>
    <n v="0.19731881022203601"/>
    <n v="0"/>
    <b v="0"/>
    <n v="730.64584811923351"/>
    <n v="780.94363474122542"/>
    <n v="882.75268374789596"/>
    <n v="979"/>
    <n v="1101.9000000000001"/>
    <n v="6.8840173048904996E-2"/>
    <n v="0.13036670571033726"/>
    <n v="0.1090308962227875"/>
    <n v="0.1255362614913178"/>
    <n v="7045"/>
    <n v="6724"/>
    <n v="5347"/>
    <n v="4774"/>
    <n v="5716"/>
    <n v="-4.556422995031939E-2"/>
    <n v="-0.20478881618084477"/>
    <n v="-0.10716289508135401"/>
    <n v="0.19731881022203601"/>
    <n v="6582796"/>
    <n v="7409175.6000000006"/>
    <n v="7409175.6000000006"/>
    <n v="7409175.6000000006"/>
  </r>
  <r>
    <x v="1"/>
    <x v="15"/>
    <s v="P108"/>
    <s v="108"/>
    <s v="Диагностика и лечение на фалоидно гъбно отравяне"/>
    <m/>
    <m/>
    <m/>
    <m/>
    <n v="2200"/>
    <n v="2200"/>
    <n v="2200"/>
    <n v="2200"/>
    <n v="2200"/>
    <n v="2769"/>
    <n v="2769"/>
    <n v="3067.9"/>
    <n v="12"/>
    <n v="26400"/>
    <n v="1"/>
    <n v="2200"/>
    <n v="1"/>
    <n v="2200"/>
    <n v="1"/>
    <n v="3067.9"/>
    <n v="1"/>
    <n v="3067.9"/>
    <n v="3067.9"/>
    <n v="0"/>
    <n v="0"/>
    <n v="1"/>
    <n v="3528.085"/>
    <n v="3528.085"/>
    <n v="1"/>
    <n v="3821.03"/>
    <n v="3821.03"/>
    <n v="1"/>
    <n v="3821.03"/>
    <n v="3821.03"/>
    <n v="-292.94500000000016"/>
    <n v="0"/>
    <n v="0"/>
    <n v="1"/>
    <n v="-292.94500000000016"/>
    <m/>
    <n v="753.13000000000011"/>
    <n v="0.24548714104110306"/>
    <m/>
    <n v="0.24548714104110303"/>
    <n v="0.14999999999999991"/>
    <n v="-9.5487141041103119E-2"/>
    <s v=""/>
    <s v=""/>
    <e v="#VALUE!"/>
    <b v="0"/>
    <n v="2200"/>
    <n v="2200"/>
    <n v="2200"/>
    <n v="3067.9"/>
    <n v="3528.085"/>
    <n v="0"/>
    <n v="0"/>
    <n v="0.39450000000000007"/>
    <n v="0.14999999999999991"/>
    <n v="12"/>
    <n v="1"/>
    <n v="1"/>
    <n v="0"/>
    <n v="1"/>
    <n v="-0.91666666666666663"/>
    <n v="0"/>
    <n v="-1"/>
    <s v=""/>
    <n v="3067.9"/>
    <n v="3528.085"/>
    <n v="3821.03"/>
    <n v="3821.03"/>
  </r>
  <r>
    <x v="1"/>
    <x v="15"/>
    <s v="P109"/>
    <s v="109"/>
    <s v="Диагностика и лечение на токсична епидермална некролиза (болест на Лайел)"/>
    <m/>
    <m/>
    <m/>
    <m/>
    <n v="1650"/>
    <n v="1650"/>
    <n v="1650"/>
    <n v="1650"/>
    <n v="1650"/>
    <n v="2340"/>
    <n v="2340"/>
    <n v="2596"/>
    <n v="11"/>
    <n v="18150"/>
    <n v="22"/>
    <n v="36300"/>
    <n v="15"/>
    <n v="35946"/>
    <n v="21"/>
    <n v="54516"/>
    <n v="21"/>
    <n v="2596"/>
    <n v="54516"/>
    <n v="17"/>
    <n v="44132"/>
    <n v="18"/>
    <n v="2985.3999999999996"/>
    <n v="53737.2"/>
    <n v="18"/>
    <n v="3160.85"/>
    <n v="56895.299999999996"/>
    <n v="18"/>
    <n v="3160.85"/>
    <n v="56895.299999999996"/>
    <n v="-175.45000000000027"/>
    <n v="-3"/>
    <n v="-0.14285714285714285"/>
    <n v="1"/>
    <n v="-3158.0999999999985"/>
    <n v="5.8823529411764705E-2"/>
    <n v="564.84999999999991"/>
    <n v="0.21758474576271183"/>
    <m/>
    <n v="0.21758474576271181"/>
    <n v="0.14999999999999991"/>
    <n v="-6.7584745762711895E-2"/>
    <n v="5.8823529411764719E-2"/>
    <n v="5.8823529411764719E-2"/>
    <n v="0"/>
    <b v="0"/>
    <n v="1650"/>
    <n v="1650"/>
    <n v="2396.4"/>
    <n v="2596"/>
    <n v="2985.3999999999996"/>
    <n v="0"/>
    <n v="0.45236363636363652"/>
    <n v="8.3291604072775804E-2"/>
    <n v="0.14999999999999991"/>
    <n v="11"/>
    <n v="22"/>
    <n v="15"/>
    <n v="17"/>
    <n v="18"/>
    <n v="1"/>
    <n v="-0.31818181818181823"/>
    <n v="0.1333333333333333"/>
    <n v="5.8823529411764719E-2"/>
    <n v="54516"/>
    <n v="62693.399999999994"/>
    <n v="66377.849999999991"/>
    <n v="66377.849999999991"/>
  </r>
  <r>
    <x v="1"/>
    <x v="16"/>
    <s v="P110"/>
    <s v="110"/>
    <s v="Лечение на доказани първични имунодефицити"/>
    <m/>
    <m/>
    <m/>
    <m/>
    <n v="2163"/>
    <n v="2163"/>
    <n v="2163"/>
    <n v="2163"/>
    <m/>
    <m/>
    <m/>
    <s v=""/>
    <n v="120"/>
    <n v="256531.8"/>
    <m/>
    <m/>
    <m/>
    <m/>
    <m/>
    <m/>
    <m/>
    <s v=""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n v="2137.7649999999999"/>
    <s v=""/>
    <s v=""/>
    <s v=""/>
    <n v="0"/>
    <s v=""/>
    <s v=""/>
    <s v=""/>
    <s v=""/>
    <n v="120"/>
    <n v="0"/>
    <n v="0"/>
    <n v="0"/>
    <n v="0"/>
    <n v="-1"/>
    <s v=""/>
    <s v=""/>
    <s v=""/>
    <s v=""/>
    <n v="0"/>
    <n v="0"/>
    <n v="0"/>
  </r>
  <r>
    <x v="1"/>
    <x v="16"/>
    <s v="P110.1"/>
    <s v="110.1"/>
    <s v="Лечение на доказани първични имунодефицити при лица над 18 години"/>
    <m/>
    <m/>
    <m/>
    <m/>
    <n v="0"/>
    <n v="0"/>
    <m/>
    <m/>
    <n v="2163"/>
    <n v="2189"/>
    <n v="2189"/>
    <n v="2429.9"/>
    <n v="0"/>
    <n v="0"/>
    <n v="45"/>
    <n v="86209.199999999983"/>
    <n v="43"/>
    <n v="82092.38"/>
    <n v="52"/>
    <n v="126354.8"/>
    <n v="52"/>
    <n v="2429.9"/>
    <n v="126354.8"/>
    <n v="44"/>
    <n v="93794.139999999985"/>
    <n v="45"/>
    <n v="2800"/>
    <n v="126000"/>
    <n v="45"/>
    <n v="3170.37"/>
    <n v="142666.65"/>
    <n v="45"/>
    <n v="3170.37"/>
    <n v="142666.65"/>
    <n v="-370.36999999999989"/>
    <n v="-7"/>
    <n v="-0.13461538461538461"/>
    <n v="1"/>
    <n v="-16666.649999999994"/>
    <n v="2.2727272727272728E-2"/>
    <n v="740.4699999999998"/>
    <n v="0.30473270504959044"/>
    <m/>
    <n v="0.30473270504959049"/>
    <n v="0.15231079468290876"/>
    <n v="-0.15242191036668173"/>
    <n v="2.2727272727272707E-2"/>
    <n v="2.2727272727272707E-2"/>
    <n v="0"/>
    <b v="0"/>
    <s v=""/>
    <n v="1915.7599999999995"/>
    <n v="1909.12511627907"/>
    <n v="2429.9"/>
    <n v="2800"/>
    <s v=""/>
    <n v="-3.4633167625013339E-3"/>
    <n v="0.27278195613283462"/>
    <n v="0.15231079468290876"/>
    <n v="0"/>
    <n v="45"/>
    <n v="43"/>
    <n v="44"/>
    <n v="45"/>
    <s v=""/>
    <n v="-4.4444444444444398E-2"/>
    <n v="2.3255813953488413E-2"/>
    <n v="2.2727272727272707E-2"/>
    <n v="126354.8"/>
    <n v="145600"/>
    <n v="164859.24"/>
    <n v="164859.24"/>
  </r>
  <r>
    <x v="1"/>
    <x v="16"/>
    <s v="P110.2"/>
    <s v="110.2"/>
    <s v="Лечение на доказани първични имунодефицити при лица под 18 години"/>
    <s v="Педиатрични пътеки"/>
    <m/>
    <m/>
    <m/>
    <n v="0"/>
    <n v="0"/>
    <m/>
    <m/>
    <n v="2812"/>
    <n v="2812"/>
    <n v="2812"/>
    <n v="3115.2"/>
    <n v="0"/>
    <n v="0"/>
    <n v="94"/>
    <n v="228165.6"/>
    <n v="61"/>
    <n v="177899.2"/>
    <n v="86"/>
    <n v="267907.20000000001"/>
    <n v="86"/>
    <n v="3115.2"/>
    <n v="267907.20000000001"/>
    <n v="99"/>
    <n v="307158.71999999997"/>
    <n v="74"/>
    <n v="3550"/>
    <n v="262700"/>
    <n v="74"/>
    <n v="3855.67"/>
    <n v="285319.58"/>
    <n v="74"/>
    <n v="3855.67"/>
    <n v="285319.58"/>
    <n v="-305.67000000000007"/>
    <n v="-12"/>
    <n v="-0.13953488372093023"/>
    <n v="-25"/>
    <n v="-22619.580000000016"/>
    <n v="-0.25252525252525254"/>
    <n v="740.47000000000025"/>
    <n v="0.2376958140729328"/>
    <m/>
    <n v="0.23769581407293283"/>
    <n v="0.13957370313302531"/>
    <n v="-9.8122110939907525E-2"/>
    <n v="-0.25252525252525249"/>
    <n v="-0.25252525252525249"/>
    <n v="0"/>
    <b v="0"/>
    <s v=""/>
    <n v="2427.2936170212765"/>
    <n v="2916.3803278688529"/>
    <n v="3115.2"/>
    <n v="3550"/>
    <s v=""/>
    <n v="0.20149466361130774"/>
    <n v="6.8173437542158544E-2"/>
    <n v="0.13957370313302531"/>
    <n v="0"/>
    <n v="94"/>
    <n v="61"/>
    <n v="99"/>
    <n v="74"/>
    <s v=""/>
    <n v="-0.35106382978723405"/>
    <n v="0.62295081967213117"/>
    <n v="-0.25252525252525249"/>
    <n v="267907.20000000001"/>
    <n v="305300"/>
    <n v="331587.62"/>
    <n v="331587.62"/>
  </r>
  <r>
    <x v="1"/>
    <x v="17"/>
    <s v="P111"/>
    <s v="111"/>
    <s v="Диагностика и лечение на остри внезапно възникнали състояния в детската възраст"/>
    <s v="Педиатрични пътеки"/>
    <m/>
    <m/>
    <m/>
    <n v="125"/>
    <n v="250"/>
    <n v="250"/>
    <n v="300"/>
    <n v="300"/>
    <n v="378"/>
    <n v="378"/>
    <n v="437.8"/>
    <n v="5931"/>
    <n v="1298475"/>
    <n v="7216"/>
    <n v="2027420"/>
    <n v="6344"/>
    <n v="2466045.0799999996"/>
    <n v="7216"/>
    <n v="3159164.8000000003"/>
    <n v="7216"/>
    <n v="437.8"/>
    <n v="3159164.8000000003"/>
    <n v="6441"/>
    <n v="2799671.6399999987"/>
    <n v="6300"/>
    <n v="523.38"/>
    <n v="3297294"/>
    <n v="6134"/>
    <n v="523.38"/>
    <n v="3210412.92"/>
    <n v="6300"/>
    <n v="523.38"/>
    <n v="3297294"/>
    <n v="0"/>
    <n v="-916"/>
    <n v="-0.12694013303769403"/>
    <n v="-141"/>
    <n v="0"/>
    <n v="-2.1891010712622262E-2"/>
    <n v="85.579999999999984"/>
    <n v="0.19547738693467331"/>
    <s v="ОК"/>
    <n v="0.19547738693467331"/>
    <n v="0.19547738693467331"/>
    <n v="0"/>
    <n v="-2.1891010712622228E-2"/>
    <n v="-2.1891010712622228E-2"/>
    <n v="0"/>
    <b v="0"/>
    <n v="218.93019726858878"/>
    <n v="280.96175166297115"/>
    <n v="388.72085119798226"/>
    <n v="437.8"/>
    <n v="523.38"/>
    <n v="0.28333941671043483"/>
    <n v="0.38353654508914792"/>
    <n v="0.12625808121885629"/>
    <n v="0.19547738693467331"/>
    <n v="5931"/>
    <n v="7216"/>
    <n v="6344"/>
    <n v="6441"/>
    <n v="6300"/>
    <n v="0.21665823638509529"/>
    <n v="-0.12084257206208426"/>
    <n v="1.5290037831021452E-2"/>
    <n v="-2.1891010712622228E-2"/>
    <n v="3159164.8000000003"/>
    <n v="3776710.08"/>
    <n v="3776710.08"/>
    <n v="3776710.08"/>
  </r>
  <r>
    <x v="1"/>
    <x v="17"/>
    <s v="P112"/>
    <s v="112"/>
    <s v="Диагностика и лечение на муковисцидоза"/>
    <s v="Педиатрични пътеки"/>
    <m/>
    <m/>
    <m/>
    <n v="980"/>
    <n v="1200"/>
    <n v="1200"/>
    <n v="1320"/>
    <n v="1320"/>
    <n v="1661"/>
    <n v="1661"/>
    <n v="1849.1"/>
    <n v="94"/>
    <n v="105320"/>
    <n v="103"/>
    <n v="129600"/>
    <n v="58"/>
    <n v="96466.7"/>
    <n v="103"/>
    <n v="190457.3"/>
    <n v="103"/>
    <n v="1849.1"/>
    <n v="190457.3"/>
    <n v="88"/>
    <n v="162350.98000000001"/>
    <n v="88"/>
    <n v="2259.9"/>
    <n v="198871.2"/>
    <n v="88"/>
    <n v="2259.9"/>
    <n v="198871.2"/>
    <n v="88"/>
    <n v="2259.9"/>
    <n v="198871.2"/>
    <n v="0"/>
    <n v="-15"/>
    <n v="-0.14563106796116504"/>
    <n v="0"/>
    <n v="0"/>
    <n v="0"/>
    <n v="410.80000000000018"/>
    <n v="0.22216213292953341"/>
    <s v="ОК"/>
    <n v="0.22216213292953335"/>
    <n v="0.22216213292953335"/>
    <n v="0"/>
    <n v="0"/>
    <n v="0"/>
    <n v="0"/>
    <b v="1"/>
    <n v="1120.4255319148936"/>
    <n v="1258.2524271844661"/>
    <n v="1663.2189655172413"/>
    <n v="1849.1"/>
    <n v="2259.9"/>
    <n v="0.12301299046087943"/>
    <n v="0.32184840623669619"/>
    <n v="0.11175980934353524"/>
    <n v="0.22216213292953335"/>
    <n v="94"/>
    <n v="103"/>
    <n v="58"/>
    <n v="88"/>
    <n v="88"/>
    <n v="9.5744680851063801E-2"/>
    <n v="-0.43689320388349517"/>
    <n v="0.51724137931034475"/>
    <n v="0"/>
    <n v="190457.3"/>
    <n v="232769.7"/>
    <n v="232769.7"/>
    <n v="232769.7"/>
  </r>
  <r>
    <x v="1"/>
    <x v="18"/>
    <s v="P113"/>
    <s v="113"/>
    <s v="Диагностика и консервативно лечение на световъртеж, разстройства в равновесието от периферен и централен тип"/>
    <m/>
    <m/>
    <m/>
    <m/>
    <n v="0"/>
    <n v="0"/>
    <m/>
    <m/>
    <m/>
    <m/>
    <m/>
    <m/>
    <n v="0"/>
    <n v="0"/>
    <m/>
    <m/>
    <m/>
    <m/>
    <m/>
    <m/>
    <m/>
    <m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s v=""/>
    <s v=""/>
    <s v=""/>
    <n v="0"/>
    <n v="0"/>
    <s v=""/>
    <s v=""/>
    <s v=""/>
    <s v=""/>
    <n v="0"/>
    <n v="0"/>
    <n v="0"/>
    <n v="0"/>
    <n v="0"/>
    <s v=""/>
    <s v=""/>
    <s v=""/>
    <s v=""/>
    <n v="0"/>
    <n v="0"/>
    <n v="0"/>
    <n v="0"/>
  </r>
  <r>
    <x v="1"/>
    <x v="18"/>
    <s v="P113.1"/>
    <s v="113.1"/>
    <s v="Диагностика и консервативно лечение на световъртеж, разстройства в равновесието от периферен и централен тип с минимален болничен престой 48 часа"/>
    <m/>
    <m/>
    <m/>
    <m/>
    <n v="150"/>
    <n v="200"/>
    <n v="200"/>
    <n v="200"/>
    <n v="200"/>
    <n v="200"/>
    <n v="200"/>
    <n v="242"/>
    <n v="295"/>
    <n v="54030"/>
    <n v="290"/>
    <n v="57560"/>
    <n v="226"/>
    <n v="47226"/>
    <n v="290"/>
    <n v="70180"/>
    <n v="290"/>
    <n v="242"/>
    <n v="70180"/>
    <n v="223"/>
    <n v="52998"/>
    <n v="247"/>
    <n v="278.29999999999995"/>
    <n v="68740.099999999991"/>
    <n v="247"/>
    <n v="310.47000000000003"/>
    <n v="76686.090000000011"/>
    <n v="247"/>
    <n v="310.47000000000003"/>
    <n v="76686.090000000011"/>
    <n v="-32.170000000000073"/>
    <n v="-43"/>
    <n v="-0.14827586206896551"/>
    <n v="24"/>
    <n v="-7945.9900000000198"/>
    <n v="0.10762331838565023"/>
    <n v="68.470000000000027"/>
    <n v="0.28293388429752075"/>
    <m/>
    <n v="0.28293388429752087"/>
    <n v="0.14999999999999991"/>
    <n v="-0.13293388429752095"/>
    <n v="0.10762331838565031"/>
    <n v="0.10762331838565031"/>
    <n v="0"/>
    <b v="0"/>
    <n v="183.15254237288136"/>
    <n v="198.48275862068965"/>
    <n v="208.9646017699115"/>
    <n v="242"/>
    <n v="278.29999999999995"/>
    <n v="8.3701902519034643E-2"/>
    <n v="5.28098421347174E-2"/>
    <n v="0.15809088214119349"/>
    <n v="0.14999999999999991"/>
    <n v="295"/>
    <n v="290"/>
    <n v="226"/>
    <n v="223"/>
    <n v="247"/>
    <n v="-1.6949152542372836E-2"/>
    <n v="-0.22068965517241379"/>
    <n v="-1.3274336283185861E-2"/>
    <n v="0.10762331838565031"/>
    <n v="70180"/>
    <n v="80706.999999999985"/>
    <n v="90036.3"/>
    <n v="90036.3"/>
  </r>
  <r>
    <x v="1"/>
    <x v="18"/>
    <s v="P113.2"/>
    <s v="113.2"/>
    <s v="Диагностика и консервативно лечение на световъртеж, разстройства в равновесието от периферен и централен тип с минимален болничен престой 4 дни"/>
    <m/>
    <m/>
    <m/>
    <m/>
    <n v="340"/>
    <n v="400"/>
    <n v="400"/>
    <n v="400"/>
    <n v="400"/>
    <n v="427"/>
    <n v="427"/>
    <n v="491.7"/>
    <n v="19698"/>
    <n v="7470060"/>
    <n v="20414"/>
    <n v="8164020"/>
    <n v="14856"/>
    <n v="6597065.0199999986"/>
    <n v="20414"/>
    <n v="10037563.799999999"/>
    <n v="20414"/>
    <n v="491.7"/>
    <n v="10037563.799999999"/>
    <n v="11328"/>
    <n v="5709913.5199999986"/>
    <n v="15000"/>
    <n v="565.45499999999993"/>
    <n v="8481824.9999999981"/>
    <n v="15000"/>
    <n v="628.63"/>
    <n v="9429450"/>
    <n v="15000"/>
    <n v="628.63"/>
    <n v="9429450"/>
    <n v="-63.175000000000068"/>
    <n v="-5414"/>
    <n v="-0.26521014989712943"/>
    <n v="3672"/>
    <n v="-947625.00000000186"/>
    <n v="0.32415254237288138"/>
    <n v="136.93"/>
    <n v="0.27848281472442549"/>
    <m/>
    <n v="0.27848281472442538"/>
    <n v="0.14999999999999991"/>
    <n v="-0.12848281472442546"/>
    <n v="0.32415254237288127"/>
    <n v="0.32415254237288127"/>
    <n v="0"/>
    <b v="0"/>
    <n v="379.2293633871459"/>
    <n v="399.92260213578919"/>
    <n v="444.06738152934832"/>
    <n v="491.7"/>
    <n v="565.45499999999993"/>
    <n v="5.4566551924720264E-2"/>
    <n v="0.11038330706442601"/>
    <n v="0.10726439376521424"/>
    <n v="0.14999999999999991"/>
    <n v="19698"/>
    <n v="20414"/>
    <n v="14856"/>
    <n v="11328"/>
    <n v="15000"/>
    <n v="3.6348867905371174E-2"/>
    <n v="-0.27226413245811698"/>
    <n v="-0.23747980613893371"/>
    <n v="0.32415254237288127"/>
    <n v="10037563.799999999"/>
    <n v="11543198.369999999"/>
    <n v="12832852.82"/>
    <n v="12832852.82"/>
  </r>
  <r>
    <x v="1"/>
    <x v="19"/>
    <s v="P114"/>
    <s v="114"/>
    <s v="Интензивно лечение на коматозни състояния, неиндицирани от травма"/>
    <m/>
    <m/>
    <m/>
    <m/>
    <n v="2134"/>
    <n v="2200"/>
    <n v="2200"/>
    <n v="2200"/>
    <n v="2200"/>
    <n v="2392"/>
    <n v="2392"/>
    <n v="2653.2"/>
    <n v="2189"/>
    <n v="4754296.8"/>
    <n v="2224"/>
    <n v="4884880"/>
    <n v="2141"/>
    <n v="5255107.72"/>
    <n v="2224"/>
    <n v="5900716.7999999998"/>
    <n v="2224"/>
    <n v="2653.2"/>
    <n v="5900716.7999999998"/>
    <n v="1372"/>
    <n v="3640112.2800000003"/>
    <n v="1400"/>
    <n v="3150"/>
    <n v="4410000"/>
    <n v="1891"/>
    <n v="3406.33"/>
    <n v="6441370.0300000003"/>
    <n v="1400"/>
    <n v="3300"/>
    <n v="4620000"/>
    <n v="-150"/>
    <n v="-824"/>
    <n v="-0.37050359712230213"/>
    <n v="28"/>
    <n v="-210000"/>
    <n v="2.0408163265306121E-2"/>
    <n v="646.80000000000018"/>
    <n v="0.24378109452736327"/>
    <s v="ОК"/>
    <n v="0.2437810945273633"/>
    <n v="0.18724559023066489"/>
    <n v="-5.6535504296698402E-2"/>
    <n v="2.0408163265306145E-2"/>
    <n v="2.0408163265306145E-2"/>
    <n v="0"/>
    <b v="0"/>
    <n v="2171.9035175879394"/>
    <n v="2196.4388489208632"/>
    <n v="2454.5108453993462"/>
    <n v="2653.2"/>
    <n v="3150"/>
    <n v="1.1296694873523805E-2"/>
    <n v="0.11749564373498345"/>
    <n v="8.0948574732546019E-2"/>
    <n v="0.18724559023066489"/>
    <n v="2189"/>
    <n v="2224"/>
    <n v="2141"/>
    <n v="1372"/>
    <n v="1400"/>
    <n v="1.59890360895385E-2"/>
    <n v="-3.7320143884892132E-2"/>
    <n v="-0.35917795422699672"/>
    <n v="2.0408163265306145E-2"/>
    <n v="5900716.7999999998"/>
    <n v="7005600"/>
    <n v="7575677.9199999999"/>
    <n v="7339200"/>
  </r>
  <r>
    <x v="1"/>
    <x v="19"/>
    <s v="P115"/>
    <s v="115"/>
    <s v="Интензивно лечение при комбинирани и/или съчетани травми"/>
    <m/>
    <m/>
    <m/>
    <m/>
    <n v="2284"/>
    <n v="2500"/>
    <n v="2500"/>
    <n v="2500"/>
    <n v="2500"/>
    <n v="2800"/>
    <n v="2800"/>
    <n v="3102"/>
    <n v="598"/>
    <n v="1450756"/>
    <n v="585"/>
    <n v="1459500"/>
    <n v="551"/>
    <n v="1566851.4"/>
    <n v="585"/>
    <n v="1814670"/>
    <n v="585"/>
    <n v="3102"/>
    <n v="1814670"/>
    <n v="410"/>
    <n v="1266458.6000000001"/>
    <n v="498"/>
    <n v="3900"/>
    <n v="1942200"/>
    <n v="498"/>
    <n v="4177.46"/>
    <n v="2080375.08"/>
    <n v="498"/>
    <n v="4300"/>
    <n v="2141400"/>
    <n v="-400"/>
    <n v="-87"/>
    <n v="-0.14871794871794872"/>
    <n v="88"/>
    <n v="-199200"/>
    <n v="0.21463414634146341"/>
    <n v="1198"/>
    <n v="0.38620245003223724"/>
    <s v="ОК"/>
    <n v="0.38620245003223719"/>
    <n v="0.25725338491295946"/>
    <n v="-0.12894906511927773"/>
    <n v="0.21463414634146338"/>
    <n v="0.21463414634146338"/>
    <n v="0"/>
    <b v="0"/>
    <n v="2426.0133779264215"/>
    <n v="2494.8717948717949"/>
    <n v="2843.6504537205078"/>
    <n v="3102"/>
    <n v="3900"/>
    <n v="2.8383362421615654E-2"/>
    <n v="0.13979822913771645"/>
    <n v="9.0851372376474337E-2"/>
    <n v="0.25725338491295946"/>
    <n v="598"/>
    <n v="585"/>
    <n v="551"/>
    <n v="410"/>
    <n v="498"/>
    <n v="-2.1739130434782594E-2"/>
    <n v="-5.8119658119658135E-2"/>
    <n v="-0.2558983666061706"/>
    <n v="0.21463414634146338"/>
    <n v="1814670"/>
    <n v="2281500"/>
    <n v="2443814.1"/>
    <n v="2515500"/>
  </r>
  <r>
    <x v="1"/>
    <x v="20"/>
    <s v="P116"/>
    <s v="116"/>
    <s v="Оперативно лечение при сърдечни заболявания в условията на екстракорпорално кръвообращение. Минимално инвазивни сърдечни операции при лица над 18 години"/>
    <m/>
    <s v="Да"/>
    <m/>
    <m/>
    <n v="10100"/>
    <n v="10100"/>
    <n v="10100"/>
    <n v="10100"/>
    <n v="10100"/>
    <n v="10250"/>
    <n v="10250"/>
    <n v="10270"/>
    <n v="1576"/>
    <n v="15917600"/>
    <n v="1610"/>
    <n v="16261000"/>
    <n v="1211"/>
    <n v="12394715"/>
    <n v="1610"/>
    <n v="16534700"/>
    <n v="1610"/>
    <n v="10270"/>
    <n v="16534700"/>
    <n v="1325"/>
    <n v="13597971.699999999"/>
    <n v="1400"/>
    <n v="10335"/>
    <n v="14469000"/>
    <n v="1369"/>
    <n v="10335"/>
    <n v="14148615"/>
    <n v="1400"/>
    <n v="10335"/>
    <n v="14469000"/>
    <n v="0"/>
    <n v="-210"/>
    <n v="-0.13043478260869565"/>
    <n v="75"/>
    <n v="0"/>
    <n v="5.6603773584905662E-2"/>
    <n v="65"/>
    <n v="6.3291139240506328E-3"/>
    <m/>
    <n v="6.3291139240506666E-3"/>
    <n v="6.3291139240506666E-3"/>
    <n v="0"/>
    <n v="5.6603773584905648E-2"/>
    <n v="5.6603773584905648E-2"/>
    <n v="0"/>
    <b v="0"/>
    <n v="10100"/>
    <n v="10100"/>
    <n v="10235.107349298101"/>
    <n v="10270"/>
    <n v="10335"/>
    <n v="0"/>
    <n v="1.3376965277039687E-2"/>
    <n v="3.4091142878234226E-3"/>
    <n v="6.3291139240506666E-3"/>
    <n v="1576"/>
    <n v="1610"/>
    <n v="1211"/>
    <n v="1325"/>
    <n v="1400"/>
    <n v="2.1573604060913798E-2"/>
    <n v="-0.24782608695652175"/>
    <n v="9.4137076796036334E-2"/>
    <n v="5.6603773584905648E-2"/>
    <n v="16534700"/>
    <n v="16639350"/>
    <n v="16639350"/>
    <n v="16639350"/>
  </r>
  <r>
    <x v="1"/>
    <x v="20"/>
    <s v="P117"/>
    <s v="117"/>
    <s v="Оперативно лечение при сърдечни заболявания в условията на екстракорпорално кръвообращение при лица от 0 до 18 години. Минимално инвазивни сърдечни операции при лица от 0 до 18 години"/>
    <s v="Педиатрични пътеки"/>
    <m/>
    <m/>
    <m/>
    <n v="10100"/>
    <n v="10100"/>
    <n v="10100"/>
    <n v="10100"/>
    <n v="10100"/>
    <n v="11918"/>
    <n v="11918"/>
    <n v="11938"/>
    <n v="50"/>
    <n v="505000"/>
    <n v="53"/>
    <n v="535300"/>
    <n v="52"/>
    <n v="610926"/>
    <n v="58"/>
    <n v="692404"/>
    <n v="58"/>
    <n v="11938"/>
    <n v="692404"/>
    <n v="37"/>
    <n v="441706"/>
    <n v="50"/>
    <n v="12200"/>
    <n v="610000"/>
    <n v="50"/>
    <n v="12200"/>
    <n v="610000"/>
    <n v="50"/>
    <n v="12200"/>
    <n v="610000"/>
    <n v="0"/>
    <n v="-8"/>
    <n v="-0.13793103448275862"/>
    <n v="13"/>
    <n v="0"/>
    <n v="0.35135135135135137"/>
    <n v="262"/>
    <n v="2.194672474451332E-2"/>
    <s v="ОК"/>
    <n v="2.1946724744513313E-2"/>
    <n v="2.1946724744513313E-2"/>
    <n v="0"/>
    <n v="0.35135135135135132"/>
    <n v="0.35135135135135132"/>
    <n v="0"/>
    <b v="0"/>
    <n v="10100"/>
    <n v="10100"/>
    <n v="11748.576923076924"/>
    <n v="11938"/>
    <n v="12200"/>
    <n v="0"/>
    <n v="0.16322543792840838"/>
    <n v="1.6123065641337808E-2"/>
    <n v="2.1946724744513313E-2"/>
    <n v="50"/>
    <n v="53"/>
    <n v="52"/>
    <n v="37"/>
    <n v="50"/>
    <n v="6.0000000000000053E-2"/>
    <n v="-1.8867924528301883E-2"/>
    <n v="-0.28846153846153844"/>
    <n v="0.35135135135135132"/>
    <n v="692404"/>
    <n v="707600"/>
    <n v="707600"/>
    <n v="707600"/>
  </r>
  <r>
    <x v="1"/>
    <x v="20"/>
    <s v="P118"/>
    <s v="118"/>
    <s v="Оперативно лечение на деца до 1 година с критични вродени сърдечни малформации в условията на екстракорпорално кръвообращение"/>
    <s v="Педиатрични пътеки"/>
    <m/>
    <m/>
    <m/>
    <n v="18000"/>
    <n v="18000"/>
    <n v="18000"/>
    <n v="18000"/>
    <n v="18000"/>
    <n v="18000"/>
    <n v="18000"/>
    <n v="18020"/>
    <n v="77"/>
    <n v="1386000"/>
    <n v="57"/>
    <n v="1026000"/>
    <n v="48"/>
    <n v="864300"/>
    <n v="56"/>
    <n v="1009120"/>
    <n v="56"/>
    <n v="18020"/>
    <n v="1009120"/>
    <n v="44"/>
    <n v="792880"/>
    <n v="48"/>
    <n v="18020"/>
    <n v="864960"/>
    <n v="48"/>
    <n v="18020"/>
    <n v="864960"/>
    <n v="48"/>
    <n v="18020"/>
    <n v="864960"/>
    <n v="0"/>
    <n v="-8"/>
    <n v="-0.14285714285714285"/>
    <n v="4"/>
    <n v="0"/>
    <n v="9.0909090909090912E-2"/>
    <n v="0"/>
    <n v="0"/>
    <s v="ОК"/>
    <n v="0"/>
    <n v="0"/>
    <n v="0"/>
    <n v="9.0909090909090828E-2"/>
    <n v="9.0909090909090828E-2"/>
    <n v="0"/>
    <b v="0"/>
    <n v="18000"/>
    <n v="18000"/>
    <n v="18006.25"/>
    <n v="18020"/>
    <n v="18020"/>
    <n v="0"/>
    <n v="3.472222222222765E-4"/>
    <n v="7.6362374175631409E-4"/>
    <n v="0"/>
    <n v="77"/>
    <n v="57"/>
    <n v="48"/>
    <n v="44"/>
    <n v="48"/>
    <n v="-0.25974025974025972"/>
    <n v="-0.15789473684210531"/>
    <n v="-8.333333333333337E-2"/>
    <n v="9.0909090909090828E-2"/>
    <n v="1009120"/>
    <n v="1009120"/>
    <n v="1009120"/>
    <n v="1009120"/>
  </r>
  <r>
    <x v="1"/>
    <x v="20"/>
    <s v="P119"/>
    <s v="119"/>
    <s v="Оперативни процедури при комплексни сърдечни малформации с много голям обем и сложност в условия на екстракорпорално кръвообращение"/>
    <s v="КП с изискване за педиатрична структура или спазване на сандарт &quot;Педиатрия"/>
    <s v="Да"/>
    <m/>
    <m/>
    <n v="13500"/>
    <n v="13500"/>
    <n v="13500"/>
    <n v="13500"/>
    <n v="13500"/>
    <n v="13500"/>
    <n v="16500"/>
    <n v="16500"/>
    <n v="2702"/>
    <n v="36477000"/>
    <n v="3185"/>
    <n v="42997500"/>
    <n v="2667"/>
    <n v="40561500"/>
    <n v="3106"/>
    <n v="51249000"/>
    <n v="3106"/>
    <n v="16500"/>
    <n v="51249000"/>
    <n v="2574"/>
    <n v="42427390"/>
    <n v="2574"/>
    <n v="16500"/>
    <n v="42471000"/>
    <n v="2641"/>
    <n v="16500"/>
    <n v="43576500"/>
    <n v="2641"/>
    <n v="16500"/>
    <n v="43576500"/>
    <n v="0"/>
    <n v="-465"/>
    <n v="-0.1497102382485512"/>
    <n v="67"/>
    <n v="-1105500"/>
    <n v="2.6029526029526028E-2"/>
    <n v="0"/>
    <n v="0"/>
    <m/>
    <n v="0"/>
    <n v="0"/>
    <n v="0"/>
    <n v="2.6029526029526018E-2"/>
    <n v="0"/>
    <n v="-2.6029526029526018E-2"/>
    <b v="1"/>
    <n v="13500"/>
    <n v="13500"/>
    <n v="15208.661417322835"/>
    <n v="16500"/>
    <n v="16500"/>
    <n v="0"/>
    <n v="0.12656751239428421"/>
    <n v="8.4908102511001671E-2"/>
    <n v="0"/>
    <n v="2702"/>
    <n v="3185"/>
    <n v="2667"/>
    <n v="2574"/>
    <n v="2574"/>
    <n v="0.17875647668393779"/>
    <n v="-0.16263736263736261"/>
    <n v="-3.4870641169853722E-2"/>
    <n v="0"/>
    <n v="51249000"/>
    <n v="51249000"/>
    <n v="51249000"/>
    <n v="51249000"/>
  </r>
  <r>
    <x v="1"/>
    <x v="20"/>
    <s v="P120"/>
    <s v="120"/>
    <s v="Лечение на полиорганна недостатъчност, развила се след сърдечна операция"/>
    <s v="КП с изискване за педиатрична структура или спазване на сандарт &quot;Педиатрия"/>
    <m/>
    <m/>
    <m/>
    <n v="14500"/>
    <n v="14500"/>
    <m/>
    <m/>
    <m/>
    <m/>
    <m/>
    <s v=""/>
    <n v="880"/>
    <n v="12760000"/>
    <m/>
    <m/>
    <m/>
    <m/>
    <m/>
    <m/>
    <m/>
    <s v=""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n v="14500"/>
    <s v=""/>
    <s v=""/>
    <s v=""/>
    <n v="0"/>
    <s v=""/>
    <s v=""/>
    <s v=""/>
    <s v=""/>
    <n v="880"/>
    <n v="0"/>
    <n v="0"/>
    <n v="0"/>
    <n v="0"/>
    <n v="-1"/>
    <s v=""/>
    <s v=""/>
    <s v=""/>
    <s v=""/>
    <n v="0"/>
    <n v="0"/>
    <n v="0"/>
  </r>
  <r>
    <x v="1"/>
    <x v="20"/>
    <s v="P120.1"/>
    <s v="120.1"/>
    <s v="Лечение на полиорганна недостатъчност, развила се след сърдечна операция"/>
    <s v="КП с изискване за педиатрична структура или спазване на сандарт &quot;Педиатрия"/>
    <m/>
    <m/>
    <m/>
    <n v="14500"/>
    <n v="14500"/>
    <n v="13500"/>
    <n v="13500"/>
    <n v="13500"/>
    <n v="13500"/>
    <n v="17500"/>
    <n v="17500"/>
    <n v="880"/>
    <n v="12760000"/>
    <n v="182"/>
    <n v="2532000"/>
    <n v="176"/>
    <n v="2892800"/>
    <n v="186"/>
    <n v="3255000"/>
    <n v="186"/>
    <n v="17500"/>
    <n v="3255000"/>
    <n v="201"/>
    <n v="3508750"/>
    <n v="201"/>
    <n v="17500"/>
    <n v="3517500"/>
    <n v="159"/>
    <n v="22121.5"/>
    <n v="3517318.5"/>
    <n v="201"/>
    <n v="17500"/>
    <n v="3517500"/>
    <n v="0"/>
    <n v="15"/>
    <n v="8.0645161290322578E-2"/>
    <n v="0"/>
    <n v="0"/>
    <n v="0"/>
    <n v="0"/>
    <n v="0"/>
    <m/>
    <n v="0"/>
    <n v="0"/>
    <n v="0"/>
    <n v="0"/>
    <n v="0"/>
    <n v="0"/>
    <b v="1"/>
    <n v="14500"/>
    <n v="13912.087912087913"/>
    <n v="16436.363636363636"/>
    <n v="17500"/>
    <n v="17500"/>
    <n v="-4.0545661235316333E-2"/>
    <n v="0.18144477954904481"/>
    <n v="6.4712389380531032E-2"/>
    <n v="0"/>
    <n v="880"/>
    <n v="182"/>
    <n v="176"/>
    <n v="201"/>
    <n v="201"/>
    <n v="-0.79318181818181821"/>
    <n v="-3.2967032967032961E-2"/>
    <n v="0.14204545454545459"/>
    <n v="0"/>
    <n v="3255000"/>
    <n v="3255000"/>
    <n v="4114599"/>
    <n v="3255000"/>
  </r>
  <r>
    <x v="1"/>
    <x v="20"/>
    <s v="P120.2"/>
    <s v="120.2"/>
    <s v="Лечение на полиорганна недостатъчност, развила се след сърдечна операция, с продължителна механична вентилация"/>
    <s v="КП с изискване за педиатрична структура или спазване на сандарт &quot;Педиатрия"/>
    <m/>
    <m/>
    <m/>
    <n v="0"/>
    <n v="0"/>
    <n v="20000"/>
    <n v="20000"/>
    <n v="20000"/>
    <n v="20000"/>
    <n v="20000"/>
    <n v="20020"/>
    <n v="0"/>
    <n v="0"/>
    <n v="51"/>
    <n v="974500"/>
    <n v="89"/>
    <n v="1774000"/>
    <n v="94"/>
    <n v="1881880"/>
    <n v="94"/>
    <n v="20020"/>
    <n v="1881880"/>
    <n v="90"/>
    <n v="1784160"/>
    <n v="90"/>
    <n v="20020"/>
    <n v="1801800"/>
    <n v="80"/>
    <n v="26866.67"/>
    <n v="2149333.5999999996"/>
    <n v="90"/>
    <n v="20020"/>
    <n v="1801800"/>
    <n v="0"/>
    <n v="-4"/>
    <n v="-4.2553191489361701E-2"/>
    <n v="0"/>
    <n v="0"/>
    <n v="0"/>
    <n v="0"/>
    <n v="0"/>
    <m/>
    <n v="0"/>
    <n v="0"/>
    <n v="0"/>
    <n v="0"/>
    <n v="0"/>
    <n v="0"/>
    <b v="1"/>
    <s v=""/>
    <n v="19107.843137254902"/>
    <n v="19932.584269662922"/>
    <n v="20020"/>
    <n v="20020"/>
    <s v=""/>
    <n v="4.3162439972097566E-2"/>
    <n v="4.3855693348364699E-3"/>
    <n v="0"/>
    <n v="0"/>
    <n v="51"/>
    <n v="89"/>
    <n v="90"/>
    <n v="90"/>
    <s v=""/>
    <n v="0.74509803921568629"/>
    <n v="1.1235955056179803E-2"/>
    <n v="0"/>
    <n v="1881880"/>
    <n v="1881880"/>
    <n v="2525466.98"/>
    <n v="1881880"/>
  </r>
  <r>
    <x v="1"/>
    <x v="20"/>
    <s v="P121"/>
    <s v="121"/>
    <s v="Оперативно лечение на заболявания на сърцето, без екстракорпорално кръвообращение, при лица над 18 години"/>
    <m/>
    <m/>
    <m/>
    <m/>
    <n v="3450"/>
    <n v="3450"/>
    <n v="3450"/>
    <n v="3450"/>
    <n v="3450"/>
    <n v="3450"/>
    <n v="3450"/>
    <n v="3817"/>
    <n v="1040"/>
    <n v="3587310"/>
    <n v="1020"/>
    <n v="3517620"/>
    <n v="702"/>
    <n v="2497839.6"/>
    <n v="1020"/>
    <n v="3893340"/>
    <n v="1020"/>
    <n v="3817"/>
    <n v="3893340"/>
    <n v="534"/>
    <n v="2469500"/>
    <n v="867"/>
    <n v="3900"/>
    <n v="3381300"/>
    <n v="867"/>
    <n v="4576.34"/>
    <n v="3967686.7800000003"/>
    <n v="867"/>
    <n v="4000"/>
    <n v="3468000"/>
    <n v="-100"/>
    <n v="-153"/>
    <n v="-0.15"/>
    <n v="333"/>
    <n v="-86700"/>
    <n v="0.6235955056179775"/>
    <n v="183"/>
    <n v="4.7943411055802986E-2"/>
    <m/>
    <n v="4.794341105580302E-2"/>
    <n v="2.174482577940795E-2"/>
    <n v="-2.619858527639507E-2"/>
    <n v="0.62359550561797761"/>
    <n v="0.62359550561797761"/>
    <n v="0"/>
    <b v="0"/>
    <n v="3449.3365384615386"/>
    <n v="3448.6470588235293"/>
    <n v="3558.1760683760685"/>
    <n v="3817"/>
    <n v="3900"/>
    <n v="-1.9988761036249247E-4"/>
    <n v="3.1759993900304817E-2"/>
    <n v="7.2740619533776307E-2"/>
    <n v="2.174482577940795E-2"/>
    <n v="1040"/>
    <n v="1020"/>
    <n v="702"/>
    <n v="534"/>
    <n v="867"/>
    <n v="-1.9230769230769273E-2"/>
    <n v="-0.31176470588235294"/>
    <n v="-0.23931623931623935"/>
    <n v="0.62359550561797761"/>
    <n v="3893340"/>
    <n v="3978000"/>
    <n v="4667866.8"/>
    <n v="4080000"/>
  </r>
  <r>
    <x v="1"/>
    <x v="20"/>
    <s v="P122"/>
    <s v="122"/>
    <s v="Оперативно лечение на заболявания на сърцето, без екстракорпорално кръвообращение, при лица под 18 години"/>
    <s v="Педиатрични пътеки"/>
    <m/>
    <m/>
    <m/>
    <n v="4500"/>
    <n v="4500"/>
    <n v="4500"/>
    <n v="4500"/>
    <n v="4500"/>
    <n v="4500"/>
    <n v="4500"/>
    <n v="4972"/>
    <n v="33"/>
    <n v="148500"/>
    <n v="32"/>
    <n v="144000"/>
    <n v="33"/>
    <n v="153220"/>
    <n v="35"/>
    <n v="174020"/>
    <n v="35"/>
    <n v="4972"/>
    <n v="174020"/>
    <n v="23"/>
    <n v="114356"/>
    <n v="30"/>
    <n v="5100"/>
    <n v="153000"/>
    <n v="30"/>
    <n v="5731.34"/>
    <n v="171940.2"/>
    <n v="30"/>
    <n v="5100"/>
    <n v="153000"/>
    <n v="0"/>
    <n v="-5"/>
    <n v="-0.14285714285714285"/>
    <n v="7"/>
    <n v="0"/>
    <n v="0.30434782608695654"/>
    <n v="128"/>
    <n v="2.5744167337087689E-2"/>
    <m/>
    <n v="2.5744167337087731E-2"/>
    <n v="2.5744167337087731E-2"/>
    <n v="0"/>
    <n v="0.30434782608695654"/>
    <n v="0.30434782608695654"/>
    <n v="0"/>
    <b v="0"/>
    <n v="4500"/>
    <n v="4500"/>
    <n v="4643.030303030303"/>
    <n v="4972"/>
    <n v="5100"/>
    <n v="0"/>
    <n v="3.1784511784511693E-2"/>
    <n v="7.0852369142409666E-2"/>
    <n v="2.5744167337087731E-2"/>
    <n v="33"/>
    <n v="32"/>
    <n v="33"/>
    <n v="23"/>
    <n v="30"/>
    <n v="-3.0303030303030276E-2"/>
    <n v="3.125E-2"/>
    <n v="-0.30303030303030298"/>
    <n v="0.30434782608695654"/>
    <n v="174020"/>
    <n v="178500"/>
    <n v="200596.9"/>
    <n v="178500"/>
  </r>
  <r>
    <x v="1"/>
    <x v="21"/>
    <s v="P123"/>
    <s v="123"/>
    <s v="Оперативно лечение на абдоминална аорта, долна празна вена и клоновете им"/>
    <s v="КП с изискване за педиатрична структура или спазване на сандарт &quot;Педиатрия"/>
    <s v="Да"/>
    <m/>
    <m/>
    <n v="3500"/>
    <n v="3500"/>
    <n v="3500"/>
    <n v="3500"/>
    <n v="3500"/>
    <n v="3700"/>
    <n v="3700"/>
    <n v="4092"/>
    <n v="7877"/>
    <n v="27568100"/>
    <n v="8556"/>
    <n v="29942500"/>
    <n v="7478"/>
    <n v="28445992.000000004"/>
    <n v="8556"/>
    <n v="35011152"/>
    <n v="8556"/>
    <n v="4092"/>
    <n v="35011152"/>
    <n v="7090"/>
    <n v="28997027.599999998"/>
    <n v="7273"/>
    <n v="4300"/>
    <n v="31273900"/>
    <n v="7273"/>
    <n v="5658.86"/>
    <n v="41156888.780000001"/>
    <n v="7273"/>
    <n v="4900"/>
    <n v="35637700"/>
    <n v="-600"/>
    <n v="-1283"/>
    <n v="-0.14995324918186068"/>
    <n v="183"/>
    <n v="-4363800"/>
    <n v="2.5811001410437236E-2"/>
    <n v="808"/>
    <n v="0.19745845552297164"/>
    <m/>
    <n v="0.1974584555229717"/>
    <n v="5.0830889540566915E-2"/>
    <n v="-0.14662756598240478"/>
    <n v="2.5811001410437129E-2"/>
    <n v="2.5811001410437129E-2"/>
    <n v="0"/>
    <b v="0"/>
    <n v="3499.8222673606701"/>
    <n v="3499.5909303412809"/>
    <n v="3803.9572078095753"/>
    <n v="4092"/>
    <n v="4300"/>
    <n v="-6.6099647843986808E-5"/>
    <n v="8.6971958587917619E-2"/>
    <n v="7.5721880256452101E-2"/>
    <n v="5.0830889540566915E-2"/>
    <n v="7877"/>
    <n v="8556"/>
    <n v="7478"/>
    <n v="7090"/>
    <n v="7273"/>
    <n v="8.6200330074901688E-2"/>
    <n v="-0.12599345488546054"/>
    <n v="-5.188553089061243E-2"/>
    <n v="2.5811001410437129E-2"/>
    <n v="35011152"/>
    <n v="36790800"/>
    <n v="48417206.159999996"/>
    <n v="41924400"/>
  </r>
  <r>
    <x v="1"/>
    <x v="21"/>
    <s v="P124"/>
    <s v="124"/>
    <s v="Оперативно лечение на хронична съдова недостатъчност във феморо-поплитеалния и аксило-брахиалния сегмент"/>
    <m/>
    <m/>
    <m/>
    <m/>
    <n v="1919"/>
    <n v="1919"/>
    <n v="1919"/>
    <n v="1919"/>
    <n v="1919"/>
    <n v="1986"/>
    <n v="1986"/>
    <n v="2206.6"/>
    <n v="5435"/>
    <n v="10428229.800000001"/>
    <n v="5839"/>
    <n v="11203122"/>
    <n v="4878"/>
    <n v="10005384.960000001"/>
    <n v="5839"/>
    <n v="12884337.4"/>
    <n v="5839"/>
    <n v="2206.6"/>
    <n v="12884337.4"/>
    <n v="4225"/>
    <n v="9413283.4800000004"/>
    <n v="4964"/>
    <n v="2500"/>
    <n v="12410000"/>
    <n v="4964"/>
    <n v="2983.11"/>
    <n v="14808158.040000001"/>
    <n v="4964"/>
    <n v="2700"/>
    <n v="13402800"/>
    <n v="-200"/>
    <n v="-875"/>
    <n v="-0.14985442712793287"/>
    <n v="739"/>
    <n v="-992800"/>
    <n v="0.17491124260355029"/>
    <n v="493.40000000000009"/>
    <n v="0.22360192150820271"/>
    <m/>
    <n v="0.22360192150820279"/>
    <n v="0.13296474213722465"/>
    <n v="-9.0637179370978149E-2"/>
    <n v="0.1749112426035504"/>
    <n v="0.1749112426035504"/>
    <n v="0"/>
    <b v="0"/>
    <n v="1918.7175344986201"/>
    <n v="1918.6713478335332"/>
    <n v="2051.1244280442806"/>
    <n v="2206.6"/>
    <n v="2500"/>
    <n v="-2.4071633399125325E-5"/>
    <n v="6.9033751069617288E-2"/>
    <n v="7.5800165913855855E-2"/>
    <n v="0.13296474213722465"/>
    <n v="5435"/>
    <n v="5839"/>
    <n v="4878"/>
    <n v="4225"/>
    <n v="4964"/>
    <n v="7.4333026678932823E-2"/>
    <n v="-0.16458297653707832"/>
    <n v="-0.1338663386633866"/>
    <n v="0.1749112426035504"/>
    <n v="12884337.4"/>
    <n v="14597500"/>
    <n v="17418379.289999999"/>
    <n v="15765300"/>
  </r>
  <r>
    <x v="1"/>
    <x v="21"/>
    <s v="P125"/>
    <s v="125"/>
    <s v="Оперативно лечение на клонове на аортната дъга"/>
    <s v="КП с изискване за педиатрична структура или спазване на сандарт &quot;Педиатрия"/>
    <m/>
    <m/>
    <m/>
    <n v="1709"/>
    <n v="1709"/>
    <n v="1709"/>
    <n v="1709"/>
    <n v="1709"/>
    <n v="1886"/>
    <n v="1886"/>
    <n v="2096.6"/>
    <n v="584"/>
    <n v="998056"/>
    <n v="641"/>
    <n v="1095469"/>
    <n v="552"/>
    <n v="1072892.4000000001"/>
    <n v="641"/>
    <n v="1343920.5999999999"/>
    <n v="641"/>
    <n v="2096.6"/>
    <n v="1343920.5999999999"/>
    <n v="545"/>
    <n v="1142647"/>
    <n v="580"/>
    <n v="2350"/>
    <n v="1363000"/>
    <n v="545"/>
    <n v="2776.08"/>
    <n v="1512963.5999999999"/>
    <n v="545"/>
    <n v="2600"/>
    <n v="1417000"/>
    <n v="-250"/>
    <n v="-96"/>
    <n v="-0.14976599063962559"/>
    <n v="0"/>
    <n v="-54000"/>
    <n v="0"/>
    <n v="503.40000000000009"/>
    <n v="0.24010302394352767"/>
    <m/>
    <n v="0.24010302394352756"/>
    <n v="0.1208623485643423"/>
    <n v="-0.11924067537918526"/>
    <n v="0"/>
    <n v="6.4220183486238591E-2"/>
    <n v="6.4220183486238591E-2"/>
    <b v="0"/>
    <n v="1709"/>
    <n v="1709"/>
    <n v="1943.6456521739133"/>
    <n v="2096.6"/>
    <n v="2350"/>
    <n v="0"/>
    <n v="0.13729997201516286"/>
    <n v="7.8694564338418038E-2"/>
    <n v="0.1208623485643423"/>
    <n v="584"/>
    <n v="641"/>
    <n v="552"/>
    <n v="545"/>
    <n v="580"/>
    <n v="9.7602739726027288E-2"/>
    <n v="-0.13884555382215291"/>
    <n v="-1.26811594202898E-2"/>
    <n v="6.4220183486238591E-2"/>
    <n v="1343920.5999999999"/>
    <n v="1506350"/>
    <n v="1779467.28"/>
    <n v="1666600"/>
  </r>
  <r>
    <x v="1"/>
    <x v="21"/>
    <s v="P126"/>
    <s v="126"/>
    <s v="Спешни оперативни интервенции без съдова реконструкция при болни със съдови заболявания (тромбектомии, емболектомии, ампутации и симпатектомии)"/>
    <m/>
    <m/>
    <m/>
    <m/>
    <n v="1100"/>
    <n v="1100"/>
    <n v="1100"/>
    <n v="1100"/>
    <n v="1100"/>
    <n v="1197"/>
    <n v="1197"/>
    <n v="1338.7"/>
    <n v="1925"/>
    <n v="2117500"/>
    <n v="1919"/>
    <n v="2110240"/>
    <n v="1593.5"/>
    <n v="1961638.46"/>
    <n v="1919"/>
    <n v="2568965.3000000003"/>
    <n v="1919"/>
    <n v="1338.7"/>
    <n v="2568965.3000000003"/>
    <n v="1613"/>
    <n v="2168808.64"/>
    <n v="1632"/>
    <n v="1673.375"/>
    <n v="2730948"/>
    <n v="1632"/>
    <n v="2492.12"/>
    <n v="4067139.84"/>
    <n v="1632"/>
    <n v="2000"/>
    <n v="3264000"/>
    <n v="-326.625"/>
    <n v="-287"/>
    <n v="-0.14955706096925481"/>
    <n v="19"/>
    <n v="-533052"/>
    <n v="1.1779293242405457E-2"/>
    <n v="661.3"/>
    <n v="0.49398670351833862"/>
    <m/>
    <n v="0.49398670351833873"/>
    <n v="0.25"/>
    <n v="-0.24398670351833873"/>
    <n v="1.1779293242405453E-2"/>
    <n v="1.1779293242405453E-2"/>
    <n v="0"/>
    <b v="0"/>
    <n v="1100"/>
    <n v="1099.656070870245"/>
    <n v="1231.025076874804"/>
    <n v="1338.7"/>
    <n v="1673.375"/>
    <n v="-3.1266284523179255E-4"/>
    <n v="0.11946372096195157"/>
    <n v="8.7467692696033161E-2"/>
    <n v="0.25"/>
    <n v="1925"/>
    <n v="1919"/>
    <n v="1593.5"/>
    <n v="1613"/>
    <n v="1632"/>
    <n v="-3.1168831168830735E-3"/>
    <n v="-0.16961959353830125"/>
    <n v="1.2237213680577286E-2"/>
    <n v="1.1779293242405453E-2"/>
    <n v="2568965.3000000003"/>
    <n v="3211206.625"/>
    <n v="4782378.2799999993"/>
    <n v="3838000"/>
  </r>
  <r>
    <x v="1"/>
    <x v="21"/>
    <s v="P127"/>
    <s v="127"/>
    <s v="Консервативно лечение на съдова недостатъчност"/>
    <m/>
    <m/>
    <m/>
    <m/>
    <n v="475"/>
    <n v="520"/>
    <n v="520"/>
    <n v="520"/>
    <n v="520"/>
    <n v="544"/>
    <n v="544"/>
    <n v="620.4"/>
    <n v="7042"/>
    <n v="3547225"/>
    <n v="7042"/>
    <n v="3658498"/>
    <n v="5535"/>
    <n v="3125412.16"/>
    <n v="7042"/>
    <n v="4368856.8"/>
    <n v="7042"/>
    <n v="620.4"/>
    <n v="4368856.8"/>
    <n v="4391"/>
    <n v="2721175.6799999997"/>
    <n v="5986"/>
    <n v="775.5"/>
    <n v="4642143"/>
    <n v="5986"/>
    <n v="955.84"/>
    <n v="5721658.2400000002"/>
    <n v="5986"/>
    <n v="955.84"/>
    <n v="5721658.2400000002"/>
    <n v="-180.34000000000003"/>
    <n v="-1056"/>
    <n v="-0.14995739846634479"/>
    <n v="1595"/>
    <n v="-1079515.2400000002"/>
    <n v="0.36324299703939877"/>
    <n v="335.44000000000005"/>
    <n v="0.54068343004513231"/>
    <m/>
    <n v="0.5406834300451322"/>
    <n v="0.25"/>
    <n v="-0.2906834300451322"/>
    <n v="0.36324299703939866"/>
    <n v="0.36324299703939866"/>
    <n v="0"/>
    <b v="0"/>
    <n v="503.72408406702641"/>
    <n v="519.52541891508099"/>
    <n v="564.66344354110208"/>
    <n v="620.4"/>
    <n v="775.5"/>
    <n v="3.1369027902092617E-2"/>
    <n v="8.6883187968516129E-2"/>
    <n v="9.8707570140124989E-2"/>
    <n v="0.25"/>
    <n v="7042"/>
    <n v="7042"/>
    <n v="5535"/>
    <n v="4391"/>
    <n v="5986"/>
    <n v="0"/>
    <n v="-0.21400170406134622"/>
    <n v="-0.20668473351400185"/>
    <n v="0.36324299703939866"/>
    <n v="4368856.8"/>
    <n v="5461071"/>
    <n v="6731025.2800000003"/>
    <n v="6731025.2800000003"/>
  </r>
  <r>
    <x v="1"/>
    <x v="21"/>
    <s v="P128"/>
    <s v="128"/>
    <s v="Консервативно лечение с простагландинови/простациклинови деривати при съдова недостатъчност"/>
    <s v="КП с изискване за педиатрична структура или спазване на сандарт &quot;Педиатрия"/>
    <m/>
    <m/>
    <m/>
    <n v="330"/>
    <n v="330"/>
    <n v="330"/>
    <n v="330"/>
    <n v="330"/>
    <n v="415"/>
    <n v="415"/>
    <n v="478.5"/>
    <n v="1"/>
    <n v="330"/>
    <n v="1"/>
    <n v="330"/>
    <n v="0"/>
    <n v="0"/>
    <n v="1"/>
    <n v="478.5"/>
    <n v="1"/>
    <n v="478.5"/>
    <n v="478.5"/>
    <n v="1"/>
    <n v="478.5"/>
    <n v="1"/>
    <n v="559.84499999999991"/>
    <n v="559.84499999999991"/>
    <n v="1"/>
    <n v="591.47"/>
    <n v="591.47"/>
    <n v="1"/>
    <n v="591.47"/>
    <n v="591.47"/>
    <n v="-31.625000000000114"/>
    <n v="0"/>
    <n v="0"/>
    <n v="0"/>
    <n v="-31.625000000000114"/>
    <n v="0"/>
    <n v="112.97000000000003"/>
    <n v="0.23609195402298858"/>
    <m/>
    <n v="0.23609195402298866"/>
    <n v="0.16999999999999993"/>
    <n v="-6.609195402298873E-2"/>
    <n v="0"/>
    <n v="0"/>
    <n v="0"/>
    <b v="1"/>
    <n v="330"/>
    <n v="330"/>
    <s v=""/>
    <n v="478.5"/>
    <n v="559.84499999999991"/>
    <n v="0"/>
    <s v=""/>
    <s v=""/>
    <n v="0.16999999999999993"/>
    <n v="1"/>
    <n v="1"/>
    <n v="0"/>
    <n v="1"/>
    <n v="1"/>
    <n v="0"/>
    <n v="-1"/>
    <s v=""/>
    <n v="0"/>
    <n v="478.5"/>
    <n v="559.84499999999991"/>
    <n v="591.47"/>
    <n v="591.47"/>
  </r>
  <r>
    <x v="1"/>
    <x v="21"/>
    <s v="P129"/>
    <s v="129"/>
    <s v="Оперативно лечение при варикозна болест и усложненията ѝ"/>
    <m/>
    <m/>
    <m/>
    <s v="да"/>
    <n v="333"/>
    <n v="400"/>
    <n v="400"/>
    <n v="400"/>
    <n v="400"/>
    <n v="460"/>
    <n v="460"/>
    <n v="528"/>
    <n v="254"/>
    <n v="93158"/>
    <n v="197"/>
    <n v="78720"/>
    <n v="93"/>
    <n v="44064"/>
    <n v="194"/>
    <n v="102432"/>
    <n v="194"/>
    <n v="528"/>
    <n v="102432"/>
    <n v="88"/>
    <n v="46464"/>
    <n v="165"/>
    <n v="617.76"/>
    <n v="101930.4"/>
    <n v="165"/>
    <n v="632.41"/>
    <n v="104347.65"/>
    <n v="165"/>
    <n v="700"/>
    <n v="115500"/>
    <n v="-82.240000000000009"/>
    <n v="-29"/>
    <n v="-0.14948453608247422"/>
    <n v="77"/>
    <n v="-13569.600000000006"/>
    <n v="0.875"/>
    <n v="172"/>
    <n v="0.32575757575757575"/>
    <m/>
    <n v="0.32575757575757569"/>
    <n v="0.16999999999999993"/>
    <n v="-0.15575757575757576"/>
    <n v="0.875"/>
    <n v="0.875"/>
    <n v="0"/>
    <b v="0"/>
    <n v="366.76377952755905"/>
    <n v="399.59390862944161"/>
    <n v="473.80645161290323"/>
    <n v="528"/>
    <n v="617.76"/>
    <n v="8.9513007920717147E-2"/>
    <n v="0.1857199055861527"/>
    <n v="0.1143790849673203"/>
    <n v="0.16999999999999993"/>
    <n v="254"/>
    <n v="197"/>
    <n v="93"/>
    <n v="88"/>
    <n v="165"/>
    <n v="-0.22440944881889768"/>
    <n v="-0.52791878172588835"/>
    <n v="-5.3763440860215006E-2"/>
    <n v="0.875"/>
    <n v="102432"/>
    <n v="119845.44"/>
    <n v="122687.54"/>
    <n v="135800"/>
  </r>
  <r>
    <x v="1"/>
    <x v="22"/>
    <s v="P130"/>
    <s v="130"/>
    <s v="Оперативни процедури върху придатъците на окото с голям обем и сложност"/>
    <m/>
    <m/>
    <m/>
    <s v="да"/>
    <n v="300"/>
    <n v="300"/>
    <n v="300"/>
    <n v="300"/>
    <n v="300"/>
    <n v="330"/>
    <n v="330"/>
    <n v="385"/>
    <n v="5195"/>
    <n v="1553220"/>
    <n v="5523"/>
    <n v="1650050"/>
    <n v="4313"/>
    <n v="1482688"/>
    <n v="5523"/>
    <n v="2126355"/>
    <n v="5523"/>
    <n v="385"/>
    <n v="2126355"/>
    <n v="3931"/>
    <n v="1505042"/>
    <n v="4695"/>
    <n v="442.74999999999994"/>
    <n v="2078711.2499999998"/>
    <n v="4695"/>
    <n v="600"/>
    <n v="2817000"/>
    <n v="4695"/>
    <n v="500"/>
    <n v="2347500"/>
    <n v="-57.250000000000057"/>
    <n v="-828"/>
    <n v="-0.1499185225420967"/>
    <n v="764"/>
    <n v="-268788.75000000023"/>
    <n v="0.19435258204019334"/>
    <n v="115"/>
    <n v="0.29870129870129869"/>
    <m/>
    <n v="0.29870129870129869"/>
    <n v="0.14999999999999991"/>
    <n v="-0.14870129870129878"/>
    <n v="0.19435258204019323"/>
    <n v="0.19435258204019323"/>
    <n v="0"/>
    <b v="0"/>
    <n v="298.98363811357075"/>
    <n v="298.75973202969402"/>
    <n v="343.77185253883607"/>
    <n v="385"/>
    <n v="442.74999999999994"/>
    <n v="-7.4889075967321528E-4"/>
    <n v="0.15066327782309119"/>
    <n v="0.11992880498122327"/>
    <n v="0.14999999999999991"/>
    <n v="5195"/>
    <n v="5523"/>
    <n v="4313"/>
    <n v="3931"/>
    <n v="4695"/>
    <n v="6.3137632338787331E-2"/>
    <n v="-0.21908383125113162"/>
    <n v="-8.8569441224205847E-2"/>
    <n v="0.19435258204019323"/>
    <n v="2126355"/>
    <n v="2445308.2499999995"/>
    <n v="3313800"/>
    <n v="2761500"/>
  </r>
  <r>
    <x v="1"/>
    <x v="22"/>
    <s v="P131"/>
    <s v="131"/>
    <s v="Други операции на очната ябълка с голям обем и сложност"/>
    <m/>
    <m/>
    <m/>
    <s v="да"/>
    <n v="410"/>
    <n v="410"/>
    <n v="410"/>
    <n v="410"/>
    <n v="410"/>
    <n v="584"/>
    <n v="584"/>
    <n v="664.4"/>
    <n v="1486"/>
    <n v="607948"/>
    <n v="1445"/>
    <n v="591728"/>
    <n v="1585"/>
    <n v="947439.67999999993"/>
    <n v="1672"/>
    <n v="1110876.8"/>
    <n v="1672"/>
    <n v="664.4"/>
    <n v="1110876.8"/>
    <n v="1516"/>
    <n v="1004174.1599999999"/>
    <n v="1516"/>
    <n v="764.06"/>
    <n v="1158314.96"/>
    <n v="1422"/>
    <n v="870.19"/>
    <n v="1237410.1800000002"/>
    <n v="1516"/>
    <n v="870.19"/>
    <n v="1319208.04"/>
    <n v="-106.13000000000011"/>
    <n v="-156"/>
    <n v="-9.3301435406698566E-2"/>
    <n v="0"/>
    <n v="-160893.08000000007"/>
    <n v="0"/>
    <n v="205.79000000000008"/>
    <n v="0.30973810957254677"/>
    <m/>
    <n v="0.30973810957254688"/>
    <n v="0.14999999999999991"/>
    <n v="-0.15973810957254697"/>
    <n v="0"/>
    <n v="0"/>
    <n v="0"/>
    <b v="1"/>
    <n v="409.11709286675637"/>
    <n v="409.50034602076124"/>
    <n v="597.75374132492107"/>
    <n v="664.4"/>
    <n v="764.06"/>
    <n v="9.3678108465078402E-4"/>
    <n v="0.45971486259651551"/>
    <n v="0.1114945069642852"/>
    <n v="0.14999999999999991"/>
    <n v="1486"/>
    <n v="1445"/>
    <n v="1585"/>
    <n v="1516"/>
    <n v="1516"/>
    <n v="-2.7590847913862682E-2"/>
    <n v="9.6885813148788857E-2"/>
    <n v="-4.3533123028391185E-2"/>
    <n v="0"/>
    <n v="1110876.8"/>
    <n v="1277508.3199999998"/>
    <n v="1454957.6800000002"/>
    <n v="1454957.6800000002"/>
  </r>
  <r>
    <x v="1"/>
    <x v="22"/>
    <s v="P132"/>
    <s v="132"/>
    <s v="Кератопластика"/>
    <m/>
    <m/>
    <m/>
    <s v="да"/>
    <n v="1000"/>
    <n v="1000"/>
    <n v="1000"/>
    <n v="1000"/>
    <n v="1000"/>
    <n v="1060"/>
    <n v="1060"/>
    <n v="1188"/>
    <n v="566"/>
    <n v="565800"/>
    <n v="603"/>
    <n v="601873"/>
    <n v="519"/>
    <n v="567338.4"/>
    <n v="603"/>
    <n v="716364"/>
    <n v="603"/>
    <n v="1188"/>
    <n v="716364"/>
    <n v="253"/>
    <n v="300088.8"/>
    <n v="513"/>
    <n v="1200"/>
    <n v="615600"/>
    <n v="513"/>
    <n v="1200"/>
    <n v="615600"/>
    <n v="513"/>
    <n v="1200"/>
    <n v="615600"/>
    <n v="0"/>
    <n v="-90"/>
    <n v="-0.14925373134328357"/>
    <n v="260"/>
    <n v="0"/>
    <n v="1.0276679841897234"/>
    <n v="12"/>
    <n v="1.0101010101010102E-2"/>
    <s v="ОК"/>
    <n v="1.0101010101010166E-2"/>
    <n v="1.0101010101010166E-2"/>
    <n v="0"/>
    <n v="1.0276679841897232"/>
    <n v="1.0276679841897232"/>
    <n v="0"/>
    <b v="0"/>
    <n v="999.64664310954061"/>
    <n v="998.13101160862357"/>
    <n v="1093.1375722543353"/>
    <n v="1188"/>
    <n v="1200"/>
    <n v="-1.5161672490615619E-3"/>
    <n v="9.5184459295173829E-2"/>
    <n v="8.677995355153123E-2"/>
    <n v="1.0101010101010166E-2"/>
    <n v="566"/>
    <n v="603"/>
    <n v="519"/>
    <n v="253"/>
    <n v="513"/>
    <n v="6.5371024734982353E-2"/>
    <n v="-0.13930348258706471"/>
    <n v="-0.51252408477842004"/>
    <n v="1.0276679841897232"/>
    <n v="716364"/>
    <n v="723600"/>
    <n v="723600"/>
    <n v="723600"/>
  </r>
  <r>
    <x v="1"/>
    <x v="22"/>
    <s v="P133"/>
    <s v="133"/>
    <s v="Консервативно лечение на глаукома, съдови заболявания на окото и неперфоративни травми"/>
    <m/>
    <m/>
    <m/>
    <m/>
    <n v="273"/>
    <n v="273"/>
    <n v="273"/>
    <n v="273"/>
    <n v="273"/>
    <n v="280"/>
    <n v="280"/>
    <n v="330"/>
    <n v="14540"/>
    <n v="3948453.600000001"/>
    <n v="15113"/>
    <n v="4097200.600000001"/>
    <n v="12309"/>
    <n v="3622106.2"/>
    <n v="13407"/>
    <n v="4424310"/>
    <n v="13407"/>
    <n v="330"/>
    <n v="4424310"/>
    <n v="10385"/>
    <n v="3367254"/>
    <n v="10904.25"/>
    <n v="379.49999999999994"/>
    <n v="4138162.8749999995"/>
    <n v="10000"/>
    <n v="400.03"/>
    <n v="4000299.9999999995"/>
    <n v="10000"/>
    <n v="400.03"/>
    <n v="4000299.9999999995"/>
    <n v="-20.53000000000003"/>
    <n v="-3407"/>
    <n v="-0.25412098157678825"/>
    <n v="-385"/>
    <n v="137862.875"/>
    <n v="-3.7072701011073662E-2"/>
    <n v="70.029999999999973"/>
    <n v="0.21221212121212113"/>
    <m/>
    <n v="0.21221212121212107"/>
    <n v="0.14999999999999991"/>
    <n v="-6.2212121212121163E-2"/>
    <n v="-3.7072701011073628E-2"/>
    <n v="5.0000000000000044E-2"/>
    <n v="8.7072701011073672E-2"/>
    <b v="0"/>
    <n v="271.55801925722153"/>
    <n v="271.10438695163111"/>
    <n v="294.26486310829478"/>
    <n v="330"/>
    <n v="379.49999999999994"/>
    <n v="-1.6704802415012932E-3"/>
    <n v="8.5430104680658703E-2"/>
    <n v="0.1214386811739534"/>
    <n v="0.14999999999999991"/>
    <n v="14540"/>
    <n v="15113"/>
    <n v="12309"/>
    <n v="10385"/>
    <n v="10904.25"/>
    <n v="3.9408528198074277E-2"/>
    <n v="-0.18553563157546482"/>
    <n v="-0.15630839223332516"/>
    <n v="5.0000000000000044E-2"/>
    <n v="4424310"/>
    <n v="5087956.4999999991"/>
    <n v="5363202.21"/>
    <n v="5363202.21"/>
  </r>
  <r>
    <x v="1"/>
    <x v="22"/>
    <s v="P134"/>
    <s v="134"/>
    <s v="Консервативно лечение при инфекции и възпалителни заболявания на окото и придатъците му"/>
    <m/>
    <m/>
    <m/>
    <m/>
    <n v="249"/>
    <n v="249"/>
    <n v="249"/>
    <n v="249"/>
    <n v="249"/>
    <n v="256"/>
    <n v="256"/>
    <n v="303.60000000000002"/>
    <n v="5386"/>
    <n v="1326921"/>
    <n v="5980"/>
    <n v="1460440.4000000001"/>
    <n v="5164"/>
    <n v="1361581.56"/>
    <n v="5980"/>
    <n v="1815528.0000000002"/>
    <n v="5980"/>
    <n v="303.60000000000002"/>
    <n v="1815528.0000000002"/>
    <n v="4386"/>
    <n v="1288708.1600000001"/>
    <n v="5083"/>
    <n v="349.14"/>
    <n v="1774678.6199999999"/>
    <n v="5083"/>
    <n v="373.63"/>
    <n v="1899161.29"/>
    <n v="5083"/>
    <n v="373.63"/>
    <n v="1899161.29"/>
    <n v="-24.490000000000009"/>
    <n v="-897"/>
    <n v="-0.15"/>
    <n v="697"/>
    <n v="-124482.67000000016"/>
    <n v="0.15891472868217055"/>
    <n v="70.029999999999973"/>
    <n v="0.23066534914360989"/>
    <m/>
    <n v="0.23066534914360992"/>
    <n v="0.14999999999999991"/>
    <n v="-8.066534914361001E-2"/>
    <n v="0.1589147286821706"/>
    <n v="0.1589147286821706"/>
    <n v="0"/>
    <b v="0"/>
    <n v="246.36483475677682"/>
    <n v="244.2208026755853"/>
    <n v="263.66800154918667"/>
    <n v="303.60000000000002"/>
    <n v="349.14"/>
    <n v="-8.7026709120568979E-3"/>
    <n v="7.9629575615777437E-2"/>
    <n v="0.15144802636721977"/>
    <n v="0.14999999999999991"/>
    <n v="5386"/>
    <n v="5980"/>
    <n v="5164"/>
    <n v="4386"/>
    <n v="5083"/>
    <n v="0.11028592647604896"/>
    <n v="-0.13645484949832776"/>
    <n v="-0.15065840433772271"/>
    <n v="0.1589147286821706"/>
    <n v="1815528.0000000002"/>
    <n v="2087857.2"/>
    <n v="2234307.4"/>
    <n v="2234307.4"/>
  </r>
  <r>
    <x v="1"/>
    <x v="22"/>
    <s v="P135"/>
    <s v="135"/>
    <s v="Оперативно лечение при заболявания на ретина, стъкловидно тяло и травми, засягащи задния очен сегмент"/>
    <m/>
    <m/>
    <m/>
    <s v="да"/>
    <n v="700"/>
    <n v="700"/>
    <n v="700"/>
    <n v="700"/>
    <n v="700"/>
    <n v="1000"/>
    <n v="1000"/>
    <n v="1122"/>
    <n v="2825"/>
    <n v="1969800"/>
    <n v="2739"/>
    <n v="1908620"/>
    <n v="2553"/>
    <n v="2600430"/>
    <n v="2739"/>
    <n v="3073158"/>
    <n v="2739"/>
    <n v="1122"/>
    <n v="3073158"/>
    <n v="2389"/>
    <n v="2665198.8000000003"/>
    <n v="2389"/>
    <n v="1249.98"/>
    <n v="2986202.22"/>
    <n v="2329"/>
    <n v="1249.98"/>
    <n v="2911203.42"/>
    <n v="2389"/>
    <n v="1249.98"/>
    <n v="2986202.22"/>
    <n v="0"/>
    <n v="-350"/>
    <n v="-0.12778386272362177"/>
    <n v="0"/>
    <n v="0"/>
    <n v="0"/>
    <n v="127.98000000000002"/>
    <n v="0.11406417112299466"/>
    <m/>
    <n v="0.11406417112299461"/>
    <n v="0.11406417112299461"/>
    <n v="0"/>
    <n v="0"/>
    <n v="0"/>
    <n v="0"/>
    <b v="1"/>
    <n v="697.27433628318579"/>
    <n v="696.83096020445419"/>
    <n v="1018.5781433607521"/>
    <n v="1122"/>
    <n v="1249.98"/>
    <n v="-6.3587035354695232E-4"/>
    <n v="0.46172917325874185"/>
    <n v="0.10153551528016513"/>
    <n v="0.11406417112299461"/>
    <n v="2825"/>
    <n v="2739"/>
    <n v="2553"/>
    <n v="2389"/>
    <n v="2389"/>
    <n v="-3.0442477876106211E-2"/>
    <n v="-6.7907995618838979E-2"/>
    <n v="-6.423815119467291E-2"/>
    <n v="0"/>
    <n v="3073158"/>
    <n v="3423695.22"/>
    <n v="3423695.22"/>
    <n v="3423695.22"/>
  </r>
  <r>
    <x v="1"/>
    <x v="18"/>
    <s v="P136"/>
    <s v="136"/>
    <s v="Оперативно лечение на заболявания в областта на ушите, носа и гърлото с много голям обем и сложност"/>
    <m/>
    <s v="Да"/>
    <m/>
    <s v="да"/>
    <n v="2950"/>
    <n v="2950"/>
    <n v="2950"/>
    <n v="2950"/>
    <n v="2950"/>
    <n v="2950"/>
    <n v="2950"/>
    <n v="3267"/>
    <n v="2532"/>
    <n v="7464090"/>
    <n v="3294"/>
    <n v="9711990"/>
    <n v="3574"/>
    <n v="10928232.6"/>
    <n v="3631"/>
    <n v="11862477"/>
    <n v="3631"/>
    <n v="3267"/>
    <n v="11862477"/>
    <n v="4246"/>
    <n v="13856653.799999997"/>
    <n v="3300"/>
    <n v="3400"/>
    <n v="11220000"/>
    <n v="3087"/>
    <n v="3590"/>
    <n v="11082330"/>
    <n v="3300"/>
    <n v="3650"/>
    <n v="12045000"/>
    <n v="-250"/>
    <n v="-331"/>
    <n v="-9.1159460203800599E-2"/>
    <n v="-946"/>
    <n v="-825000"/>
    <n v="-0.22279792746113988"/>
    <n v="383"/>
    <n v="0.1172329354147536"/>
    <m/>
    <n v="0.11723293541475366"/>
    <n v="4.0710131619222434E-2"/>
    <n v="-7.6522803795531225E-2"/>
    <n v="-0.22279792746113991"/>
    <n v="-0.22279792746113991"/>
    <n v="0"/>
    <b v="0"/>
    <n v="2947.9028436018957"/>
    <n v="2948.3879781420765"/>
    <n v="3057.7035814213764"/>
    <n v="3267"/>
    <n v="3400"/>
    <n v="1.6456937895137358E-4"/>
    <n v="3.7076397031093888E-2"/>
    <n v="6.8448890811493301E-2"/>
    <n v="4.0710131619222434E-2"/>
    <n v="2532"/>
    <n v="3294"/>
    <n v="3574"/>
    <n v="4246"/>
    <n v="3300"/>
    <n v="0.30094786729857814"/>
    <n v="8.5003035822707851E-2"/>
    <n v="0.18802462227196415"/>
    <n v="-0.22279792746113991"/>
    <n v="11862477"/>
    <n v="12345400"/>
    <n v="13035290"/>
    <n v="13253150"/>
  </r>
  <r>
    <x v="1"/>
    <x v="18"/>
    <s v="P137"/>
    <s v="137"/>
    <s v="Оперативно лечение на заболявания в областта на ушите, носа и гърлото с голям обем и сложност"/>
    <s v="КП с изискване за педиатрична структура или спазване на сандарт &quot;Педиатрия"/>
    <s v="Да"/>
    <m/>
    <s v="да"/>
    <n v="1500"/>
    <n v="1500"/>
    <n v="1500"/>
    <n v="1500"/>
    <n v="1500"/>
    <n v="1500"/>
    <n v="1500"/>
    <n v="1672"/>
    <n v="8943"/>
    <n v="13410900"/>
    <n v="11308"/>
    <n v="16955100"/>
    <n v="11400"/>
    <n v="17759010.399999999"/>
    <n v="11696"/>
    <n v="19555712"/>
    <n v="11696"/>
    <n v="1672"/>
    <n v="19555712"/>
    <n v="10900"/>
    <n v="18212269.600000001"/>
    <n v="10900"/>
    <n v="1800"/>
    <n v="19620000"/>
    <n v="8500"/>
    <n v="1835"/>
    <n v="15597500"/>
    <n v="10000"/>
    <n v="1900"/>
    <n v="19000000"/>
    <n v="-100"/>
    <n v="-1696"/>
    <n v="-0.14500683994528044"/>
    <n v="-900"/>
    <n v="620000"/>
    <n v="-8.2568807339449546E-2"/>
    <n v="228"/>
    <n v="0.13636363636363635"/>
    <m/>
    <n v="0.13636363636363646"/>
    <n v="7.6555023923444931E-2"/>
    <n v="-5.9808612440191533E-2"/>
    <n v="-8.256880733944949E-2"/>
    <n v="0"/>
    <n v="8.256880733944949E-2"/>
    <b v="1"/>
    <n v="1499.5974505199597"/>
    <n v="1499.3898125221083"/>
    <n v="1557.8079298245614"/>
    <n v="1672"/>
    <n v="1800"/>
    <n v="-1.384624905700349E-4"/>
    <n v="3.8961260650550056E-2"/>
    <n v="7.330304846265534E-2"/>
    <n v="7.6555023923444931E-2"/>
    <n v="8943"/>
    <n v="11308"/>
    <n v="11400"/>
    <n v="10900"/>
    <n v="10900"/>
    <n v="0.26445264452644524"/>
    <n v="8.1358330385568056E-3"/>
    <n v="-4.3859649122807043E-2"/>
    <n v="0"/>
    <n v="19555712"/>
    <n v="21052800"/>
    <n v="21462160"/>
    <n v="22222400"/>
  </r>
  <r>
    <x v="1"/>
    <x v="18"/>
    <s v="P138"/>
    <s v="138"/>
    <s v="Оперативно лечение на заболявания в областта на ушите, носа и гърлото със среден обем и сложност"/>
    <s v="КП с изискване за педиатрична структура или спазване на сандарт &quot;Педиатрия"/>
    <m/>
    <m/>
    <s v="да"/>
    <n v="650"/>
    <n v="650"/>
    <n v="650"/>
    <n v="650"/>
    <n v="650"/>
    <n v="650"/>
    <n v="650"/>
    <n v="737"/>
    <n v="13477"/>
    <n v="8758620"/>
    <n v="13268"/>
    <n v="8622510"/>
    <n v="8463"/>
    <n v="5712141.7999999989"/>
    <n v="13268"/>
    <n v="9778516"/>
    <n v="13268"/>
    <n v="737"/>
    <n v="9778516"/>
    <n v="7437"/>
    <n v="5478944.9999999991"/>
    <n v="10550"/>
    <n v="830"/>
    <n v="8756500"/>
    <n v="10550"/>
    <n v="855.89"/>
    <n v="9029639.5"/>
    <n v="10550"/>
    <n v="855.89"/>
    <n v="9029639.5"/>
    <n v="-25.889999999999986"/>
    <n v="-2718"/>
    <n v="-0.20485378353934278"/>
    <n v="3113"/>
    <n v="-273139.5"/>
    <n v="0.41858276186634397"/>
    <n v="118.88999999999999"/>
    <n v="0.16131614654002713"/>
    <m/>
    <n v="0.16131614654002702"/>
    <n v="0.12618724559023065"/>
    <n v="-3.5128900949796371E-2"/>
    <n v="0.41858276186634402"/>
    <n v="0.41858276186634402"/>
    <n v="0"/>
    <b v="0"/>
    <n v="649.89389329969583"/>
    <n v="649.87262586674706"/>
    <n v="674.95472054826882"/>
    <n v="737"/>
    <n v="830"/>
    <n v="-3.2724469591127736E-5"/>
    <n v="3.8595401134290386E-2"/>
    <n v="9.1925098918237858E-2"/>
    <n v="0.12618724559023065"/>
    <n v="13477"/>
    <n v="13268"/>
    <n v="8463"/>
    <n v="7437"/>
    <n v="10550"/>
    <n v="-1.5507902352155489E-2"/>
    <n v="-0.36214953271028039"/>
    <n v="-0.12123360510457282"/>
    <n v="0.41858276186634402"/>
    <n v="9778516"/>
    <n v="11012440"/>
    <n v="11355948.52"/>
    <n v="11355948.52"/>
  </r>
  <r>
    <x v="1"/>
    <x v="18"/>
    <s v="P139"/>
    <s v="139"/>
    <s v="Високотехнологична диагностика при ушно-носно-гърлени болести"/>
    <m/>
    <m/>
    <m/>
    <m/>
    <n v="450"/>
    <n v="450"/>
    <n v="450"/>
    <n v="450"/>
    <n v="450"/>
    <n v="486"/>
    <n v="486"/>
    <n v="556.6"/>
    <n v="4907"/>
    <n v="2208060"/>
    <n v="4888"/>
    <n v="2199420"/>
    <n v="3422"/>
    <n v="1720605.12"/>
    <n v="4888"/>
    <n v="2720660.8000000003"/>
    <n v="4888"/>
    <n v="556.6"/>
    <n v="2720660.8000000003"/>
    <n v="2684"/>
    <n v="1494229.4800000002"/>
    <n v="4155"/>
    <n v="650"/>
    <n v="2700750"/>
    <n v="4155"/>
    <n v="710.65"/>
    <n v="2952750.75"/>
    <n v="4155"/>
    <n v="710.65"/>
    <n v="2952750.75"/>
    <n v="-60.649999999999977"/>
    <n v="-733"/>
    <n v="-0.14995908346972175"/>
    <n v="1471"/>
    <n v="-252000.75"/>
    <n v="0.54806259314456041"/>
    <n v="154.04999999999995"/>
    <n v="0.27676967301473221"/>
    <m/>
    <n v="0.27676967301473221"/>
    <n v="0.16780452748832198"/>
    <n v="-0.10896514552641023"/>
    <n v="0.54806259314456041"/>
    <n v="0.54806259314456041"/>
    <n v="0"/>
    <b v="0"/>
    <n v="449.98165885469734"/>
    <n v="449.96317512274959"/>
    <n v="502.80687317358274"/>
    <n v="556.6"/>
    <n v="650"/>
    <n v="-4.1076634089476372E-5"/>
    <n v="0.11744005059173435"/>
    <n v="0.10698566327641745"/>
    <n v="0.16780452748832198"/>
    <n v="4907"/>
    <n v="4888"/>
    <n v="3422"/>
    <n v="2684"/>
    <n v="4155"/>
    <n v="-3.8720195638882737E-3"/>
    <n v="-0.29991816693944351"/>
    <n v="-0.21566335476329634"/>
    <n v="0.54806259314456041"/>
    <n v="2720660.8000000003"/>
    <n v="3177200"/>
    <n v="3473657.1999999997"/>
    <n v="3473657.1999999997"/>
  </r>
  <r>
    <x v="1"/>
    <x v="18"/>
    <s v="P140"/>
    <s v="140"/>
    <s v="Консервативно парентерално лечение при ушно-носно-гърлени болести"/>
    <m/>
    <m/>
    <m/>
    <m/>
    <n v="150"/>
    <n v="150"/>
    <n v="150"/>
    <n v="150"/>
    <m/>
    <m/>
    <m/>
    <s v=""/>
    <n v="1270"/>
    <n v="190410"/>
    <m/>
    <m/>
    <m/>
    <m/>
    <m/>
    <m/>
    <m/>
    <s v=""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n v="149.9291338582677"/>
    <s v=""/>
    <s v=""/>
    <s v=""/>
    <n v="0"/>
    <s v=""/>
    <s v=""/>
    <s v=""/>
    <s v=""/>
    <n v="1270"/>
    <n v="0"/>
    <n v="0"/>
    <n v="0"/>
    <n v="0"/>
    <n v="-1"/>
    <s v=""/>
    <s v=""/>
    <s v=""/>
    <s v=""/>
    <n v="0"/>
    <n v="0"/>
    <n v="0"/>
  </r>
  <r>
    <x v="1"/>
    <x v="18"/>
    <s v="P140.1"/>
    <s v="140.1"/>
    <s v="Консервативно парентерално лечение при ушно-носно-гърлени болести при лица над 18 години"/>
    <m/>
    <m/>
    <m/>
    <m/>
    <n v="0"/>
    <n v="0"/>
    <m/>
    <m/>
    <n v="150"/>
    <n v="159"/>
    <n v="159"/>
    <n v="196.9"/>
    <n v="0"/>
    <n v="0"/>
    <n v="686"/>
    <n v="102780"/>
    <n v="345"/>
    <n v="58120.04"/>
    <n v="645"/>
    <n v="127000.5"/>
    <n v="645"/>
    <n v="196.9"/>
    <n v="127000.5"/>
    <n v="239"/>
    <n v="47261.74"/>
    <n v="549"/>
    <n v="220"/>
    <n v="120780"/>
    <n v="549"/>
    <n v="249.57"/>
    <n v="137013.93"/>
    <n v="549"/>
    <n v="249.57"/>
    <n v="137013.93"/>
    <n v="-29.569999999999993"/>
    <n v="-96"/>
    <n v="-0.14883720930232558"/>
    <n v="310"/>
    <n v="-16233.929999999993"/>
    <n v="1.2970711297071129"/>
    <n v="52.669999999999987"/>
    <n v="0.26749619095987803"/>
    <m/>
    <n v="0.26749619095987809"/>
    <n v="0.11731843575418988"/>
    <n v="-0.15017775520568821"/>
    <n v="1.2970711297071129"/>
    <n v="1.2970711297071129"/>
    <n v="0"/>
    <b v="0"/>
    <s v=""/>
    <n v="149.82507288629736"/>
    <n v="168.46388405797103"/>
    <n v="196.9"/>
    <n v="220"/>
    <s v=""/>
    <n v="0.12440381848383075"/>
    <n v="0.16879651149586272"/>
    <n v="0.11731843575418988"/>
    <n v="0"/>
    <n v="686"/>
    <n v="345"/>
    <n v="239"/>
    <n v="549"/>
    <s v=""/>
    <n v="-0.49708454810495628"/>
    <n v="-0.30724637681159417"/>
    <n v="1.2970711297071129"/>
    <n v="127000.5"/>
    <n v="141900"/>
    <n v="160972.65"/>
    <n v="160972.65"/>
  </r>
  <r>
    <x v="1"/>
    <x v="18"/>
    <s v="P140.2"/>
    <s v="140.2"/>
    <s v="Консервативно парентерално лечение при ушно-носно-гърлени болести при лица под 18 години"/>
    <s v="Педиатрични пътеки"/>
    <m/>
    <m/>
    <m/>
    <n v="0"/>
    <n v="0"/>
    <m/>
    <m/>
    <n v="180"/>
    <n v="191"/>
    <n v="191"/>
    <n v="232.1"/>
    <n v="0"/>
    <n v="0"/>
    <n v="343"/>
    <n v="55740"/>
    <n v="121"/>
    <n v="23879.7"/>
    <n v="243"/>
    <n v="56400.299999999996"/>
    <n v="243"/>
    <n v="232.1"/>
    <n v="56400.299999999996"/>
    <n v="105"/>
    <n v="24231.24"/>
    <n v="207"/>
    <n v="260"/>
    <n v="53820"/>
    <n v="207"/>
    <n v="284.77"/>
    <n v="58947.39"/>
    <n v="207"/>
    <n v="284.77"/>
    <n v="58947.39"/>
    <n v="-24.769999999999982"/>
    <n v="-36"/>
    <n v="-0.14814814814814814"/>
    <n v="102"/>
    <n v="-5127.3899999999994"/>
    <n v="0.97142857142857142"/>
    <n v="52.669999999999987"/>
    <n v="0.22692804825506244"/>
    <m/>
    <n v="0.22692804825506241"/>
    <n v="0.12020680741059886"/>
    <n v="-0.10672124084446355"/>
    <n v="0.97142857142857153"/>
    <n v="0.97142857142857153"/>
    <n v="0"/>
    <b v="0"/>
    <s v=""/>
    <n v="162.50728862973762"/>
    <n v="197.35289256198348"/>
    <n v="232.1"/>
    <n v="260"/>
    <s v=""/>
    <n v="0.21442486811554229"/>
    <n v="0.17606586347399666"/>
    <n v="0.12020680741059886"/>
    <n v="0"/>
    <n v="343"/>
    <n v="121"/>
    <n v="105"/>
    <n v="207"/>
    <s v=""/>
    <n v="-0.64723032069970843"/>
    <n v="-0.13223140495867769"/>
    <n v="0.97142857142857153"/>
    <n v="56400.299999999996"/>
    <n v="63180"/>
    <n v="69199.11"/>
    <n v="69199.11"/>
  </r>
  <r>
    <x v="1"/>
    <x v="23"/>
    <s v="P141"/>
    <s v="141"/>
    <s v="Трансуретрално оперативно лечение при онкологични заболявания на пикочния мехур"/>
    <m/>
    <m/>
    <m/>
    <s v="да"/>
    <n v="800"/>
    <n v="1000"/>
    <n v="1000"/>
    <n v="1000"/>
    <n v="1000"/>
    <n v="1060"/>
    <n v="1060"/>
    <n v="1188"/>
    <n v="5056"/>
    <n v="4674120"/>
    <n v="5575"/>
    <n v="5570200"/>
    <n v="5414"/>
    <n v="5923546"/>
    <n v="5575"/>
    <n v="6623100"/>
    <n v="5575"/>
    <n v="1188"/>
    <n v="6623100"/>
    <n v="5428"/>
    <n v="6439791.6000000006"/>
    <n v="5428"/>
    <n v="1370"/>
    <n v="7436360"/>
    <n v="4739"/>
    <n v="1421.72"/>
    <n v="6737531.0800000001"/>
    <n v="5428"/>
    <n v="1421.72"/>
    <n v="7717096.1600000001"/>
    <n v="-51.720000000000027"/>
    <n v="-147"/>
    <n v="-2.6367713004484306E-2"/>
    <n v="0"/>
    <n v="-280736.16000000015"/>
    <n v="0"/>
    <n v="233.72000000000003"/>
    <n v="0.19673400673400676"/>
    <m/>
    <n v="0.19673400673400665"/>
    <n v="0.15319865319865311"/>
    <n v="-4.3535353535353538E-2"/>
    <n v="0"/>
    <n v="0"/>
    <n v="0"/>
    <b v="1"/>
    <n v="924.46993670886081"/>
    <n v="999.13901345291481"/>
    <n v="1094.1163649796822"/>
    <n v="1188"/>
    <n v="1370"/>
    <n v="8.0769610540152303E-2"/>
    <n v="9.5059196215885988E-2"/>
    <n v="8.580772395453673E-2"/>
    <n v="0.15319865319865311"/>
    <n v="5056"/>
    <n v="5575"/>
    <n v="5414"/>
    <n v="5428"/>
    <n v="5428"/>
    <n v="0.10265031645569622"/>
    <n v="-2.8878923766816111E-2"/>
    <n v="2.5858884373846092E-3"/>
    <n v="0"/>
    <n v="6623100"/>
    <n v="7637750"/>
    <n v="7926089"/>
    <n v="7926089"/>
  </r>
  <r>
    <x v="1"/>
    <x v="23"/>
    <s v="P142"/>
    <s v="142"/>
    <s v="Радикална цистопростатектомия с ортотопичен пикочен мехур"/>
    <m/>
    <m/>
    <m/>
    <s v="да"/>
    <n v="5000"/>
    <n v="4000"/>
    <n v="4000"/>
    <n v="4000"/>
    <n v="4000"/>
    <n v="4000"/>
    <n v="4000"/>
    <n v="4422"/>
    <n v="36"/>
    <n v="159000"/>
    <n v="24"/>
    <n v="96000"/>
    <n v="19"/>
    <n v="79376"/>
    <n v="24"/>
    <n v="106128"/>
    <n v="24"/>
    <n v="4422"/>
    <n v="106128"/>
    <n v="19"/>
    <n v="84018"/>
    <n v="21"/>
    <n v="4800"/>
    <n v="100800"/>
    <n v="21"/>
    <n v="5228.54"/>
    <n v="109799.34"/>
    <n v="21"/>
    <n v="5228.54"/>
    <n v="109799.34"/>
    <n v="-428.53999999999996"/>
    <n v="-3"/>
    <n v="-0.125"/>
    <n v="2"/>
    <n v="-8999.3399999999965"/>
    <n v="0.10526315789473684"/>
    <n v="806.54"/>
    <n v="0.18239258254183627"/>
    <m/>
    <n v="0.18239258254183621"/>
    <n v="8.5481682496607814E-2"/>
    <n v="-9.6910900045228399E-2"/>
    <n v="0.10526315789473695"/>
    <n v="0.10526315789473695"/>
    <n v="0"/>
    <b v="0"/>
    <n v="4416.666666666667"/>
    <n v="4000"/>
    <n v="4177.6842105263158"/>
    <n v="4422"/>
    <n v="4800"/>
    <n v="-9.4339622641509524E-2"/>
    <n v="4.4421052631578917E-2"/>
    <n v="5.8481152993347996E-2"/>
    <n v="8.5481682496607814E-2"/>
    <n v="36"/>
    <n v="24"/>
    <n v="19"/>
    <n v="19"/>
    <n v="21"/>
    <n v="-0.33333333333333337"/>
    <n v="-0.20833333333333337"/>
    <n v="0"/>
    <n v="0.10526315789473695"/>
    <n v="106128"/>
    <n v="115200"/>
    <n v="125484.95999999999"/>
    <n v="125484.95999999999"/>
  </r>
  <r>
    <x v="1"/>
    <x v="23"/>
    <s v="P143"/>
    <s v="143"/>
    <s v="Трансуретрална простатектомия"/>
    <m/>
    <m/>
    <m/>
    <s v="да"/>
    <n v="1000"/>
    <n v="1100"/>
    <n v="1100"/>
    <n v="1100"/>
    <n v="1100"/>
    <n v="1160"/>
    <n v="1160"/>
    <n v="1298"/>
    <n v="3263"/>
    <n v="3461800"/>
    <n v="3179"/>
    <n v="3495460"/>
    <n v="2557"/>
    <n v="3062294.4"/>
    <n v="3179"/>
    <n v="4126342"/>
    <n v="3179"/>
    <n v="1298"/>
    <n v="4126342"/>
    <n v="2555"/>
    <n v="3315870.8"/>
    <n v="2703"/>
    <n v="1535.14"/>
    <n v="4149483.4200000004"/>
    <n v="2703"/>
    <n v="1535.14"/>
    <n v="4149483.4200000004"/>
    <n v="2703"/>
    <n v="1535.14"/>
    <n v="4149483.4200000004"/>
    <n v="0"/>
    <n v="-476"/>
    <n v="-0.1497326203208556"/>
    <n v="148"/>
    <n v="0"/>
    <n v="5.792563600782779E-2"/>
    <n v="237.1400000000001"/>
    <n v="0.18269645608628668"/>
    <s v="ОК"/>
    <n v="0.18269645608628671"/>
    <n v="0.18269645608628671"/>
    <n v="0"/>
    <n v="5.7925636007827741E-2"/>
    <n v="5.7925636007827741E-2"/>
    <n v="0"/>
    <b v="0"/>
    <n v="1060.9255286546122"/>
    <n v="1099.5470273670965"/>
    <n v="1197.6122017989831"/>
    <n v="1298"/>
    <n v="1535.14"/>
    <n v="3.640359070392174E-2"/>
    <n v="8.9186885136424809E-2"/>
    <n v="8.3823292757221557E-2"/>
    <n v="0.18269645608628671"/>
    <n v="3263"/>
    <n v="3179"/>
    <n v="2557"/>
    <n v="2555"/>
    <n v="2703"/>
    <n v="-2.574318112166718E-2"/>
    <n v="-0.19565901226800886"/>
    <n v="-7.8216660148611172E-4"/>
    <n v="5.7925636007827741E-2"/>
    <n v="4126342"/>
    <n v="4880210.0600000005"/>
    <n v="4880210.0600000005"/>
    <n v="4880210.0600000005"/>
  </r>
  <r>
    <x v="1"/>
    <x v="23"/>
    <s v="P144"/>
    <s v="144"/>
    <s v="Отворени оперативни процедури при доброкачествена хиперплазия на простатната жлеза и нейните усложнения"/>
    <m/>
    <m/>
    <m/>
    <s v="да"/>
    <n v="1200"/>
    <n v="1100"/>
    <n v="1100"/>
    <n v="1100"/>
    <n v="1100"/>
    <n v="1220"/>
    <n v="1220"/>
    <n v="1364"/>
    <n v="553"/>
    <n v="632300"/>
    <n v="489"/>
    <n v="537900"/>
    <n v="382"/>
    <n v="475928"/>
    <n v="489"/>
    <n v="666996"/>
    <n v="489"/>
    <n v="1364"/>
    <n v="666996"/>
    <n v="341"/>
    <n v="465268"/>
    <n v="416"/>
    <n v="1550"/>
    <n v="644800"/>
    <n v="416"/>
    <n v="1763.65"/>
    <n v="733678.4"/>
    <n v="416"/>
    <n v="1763.65"/>
    <n v="733678.4"/>
    <n v="-213.65000000000009"/>
    <n v="-73"/>
    <n v="-0.1492842535787321"/>
    <n v="75"/>
    <n v="-88878.400000000023"/>
    <n v="0.21994134897360704"/>
    <n v="399.65000000000009"/>
    <n v="0.29299853372434026"/>
    <m/>
    <n v="0.29299853372434015"/>
    <n v="0.13636363636363646"/>
    <n v="-0.15663489736070368"/>
    <n v="0.21994134897360706"/>
    <n v="0.21994134897360706"/>
    <n v="0"/>
    <b v="0"/>
    <n v="1143.3996383363472"/>
    <n v="1100"/>
    <n v="1245.8848167539268"/>
    <n v="1364"/>
    <n v="1550"/>
    <n v="-3.7956666139490669E-2"/>
    <n v="0.13262256068538791"/>
    <n v="9.4804256105965656E-2"/>
    <n v="0.13636363636363646"/>
    <n v="553"/>
    <n v="489"/>
    <n v="382"/>
    <n v="341"/>
    <n v="416"/>
    <n v="-0.11573236889692584"/>
    <n v="-0.21881390593047034"/>
    <n v="-0.10732984293193715"/>
    <n v="0.21994134897360706"/>
    <n v="666996"/>
    <n v="757950"/>
    <n v="862424.85000000009"/>
    <n v="862424.85000000009"/>
  </r>
  <r>
    <x v="1"/>
    <x v="23"/>
    <s v="P145"/>
    <s v="145"/>
    <s v="Ендоскопски процедури при обструкции на горните пикочни пътища"/>
    <m/>
    <s v="Да"/>
    <m/>
    <s v="да"/>
    <n v="774"/>
    <n v="774"/>
    <n v="774"/>
    <n v="774"/>
    <n v="774"/>
    <n v="792"/>
    <n v="792"/>
    <n v="893.2"/>
    <n v="21557"/>
    <n v="16648430.399999999"/>
    <n v="22273"/>
    <n v="17181260.799999997"/>
    <n v="19019"/>
    <n v="15576416.120000001"/>
    <n v="22273"/>
    <n v="19894243.600000001"/>
    <n v="22273"/>
    <n v="893.2"/>
    <n v="19894243.600000001"/>
    <n v="17143"/>
    <n v="15238635.880000003"/>
    <n v="17700"/>
    <n v="1030"/>
    <n v="18231000"/>
    <n v="16000"/>
    <n v="1117.43"/>
    <n v="17878880"/>
    <n v="17700"/>
    <n v="1117.43"/>
    <n v="19778511"/>
    <n v="-87.430000000000064"/>
    <n v="-4573"/>
    <n v="-0.20531585327526602"/>
    <n v="557"/>
    <n v="-1547511"/>
    <n v="3.2491395905034123E-2"/>
    <n v="224.23000000000002"/>
    <n v="0.25104120017913123"/>
    <m/>
    <n v="0.25104120017913112"/>
    <n v="0.15315718763994624"/>
    <n v="-9.7884012539184884E-2"/>
    <n v="3.2491395905034137E-2"/>
    <n v="3.2491395905034137E-2"/>
    <n v="0"/>
    <b v="0"/>
    <n v="772.2981119821867"/>
    <n v="771.39410048040213"/>
    <n v="818.99238235448763"/>
    <n v="893.2"/>
    <n v="1030"/>
    <n v="-1.1705473414460599E-3"/>
    <n v="6.1704233730129232E-2"/>
    <n v="9.0608434515808245E-2"/>
    <n v="0.15315718763994624"/>
    <n v="21557"/>
    <n v="22273"/>
    <n v="19019"/>
    <n v="17143"/>
    <n v="17700"/>
    <n v="3.3214269146912834E-2"/>
    <n v="-0.14609617025097654"/>
    <n v="-9.8638203901361798E-2"/>
    <n v="3.2491395905034137E-2"/>
    <n v="19894243.600000001"/>
    <n v="22941190"/>
    <n v="24888518.390000001"/>
    <n v="24888518.390000001"/>
  </r>
  <r>
    <x v="1"/>
    <x v="23"/>
    <s v="P146"/>
    <s v="146"/>
    <s v="Оперативни процедури при вродени заболявания на пикочо-половата система"/>
    <s v="КП с изискване за педиатрична структура или спазване на сандарт &quot;Педиатрия"/>
    <m/>
    <m/>
    <s v="да"/>
    <n v="2500"/>
    <n v="2500"/>
    <n v="2500"/>
    <n v="2500"/>
    <n v="2500"/>
    <n v="2680"/>
    <n v="2680"/>
    <n v="2970"/>
    <n v="634"/>
    <n v="1583500"/>
    <n v="645"/>
    <n v="1612500"/>
    <n v="478"/>
    <n v="1313030"/>
    <n v="645"/>
    <n v="1915650"/>
    <n v="645"/>
    <n v="2970"/>
    <n v="1915650"/>
    <n v="659"/>
    <n v="1957230"/>
    <n v="659"/>
    <n v="3415.4999999999995"/>
    <n v="2250814.4999999995"/>
    <n v="549"/>
    <n v="3825.83"/>
    <n v="2100380.67"/>
    <n v="659"/>
    <n v="3825.83"/>
    <n v="2521221.9699999997"/>
    <n v="-410.33000000000038"/>
    <n v="14"/>
    <n v="2.1705426356589147E-2"/>
    <n v="0"/>
    <n v="-270407.4700000002"/>
    <n v="0"/>
    <n v="855.82999999999993"/>
    <n v="0.28815824915824911"/>
    <m/>
    <n v="0.28815824915824906"/>
    <n v="0.14999999999999991"/>
    <n v="-0.13815824915824915"/>
    <n v="0"/>
    <n v="0"/>
    <n v="0"/>
    <b v="1"/>
    <n v="2497.6340694006308"/>
    <n v="2500"/>
    <n v="2746.9246861924685"/>
    <n v="2970"/>
    <n v="3415.4999999999995"/>
    <n v="9.4726870855699197E-4"/>
    <n v="9.8769874476987374E-2"/>
    <n v="8.1209111749160456E-2"/>
    <n v="0.14999999999999991"/>
    <n v="634"/>
    <n v="645"/>
    <n v="478"/>
    <n v="659"/>
    <n v="659"/>
    <n v="1.7350157728706517E-2"/>
    <n v="-0.25891472868217058"/>
    <n v="0.37866108786610875"/>
    <n v="0"/>
    <n v="1915650"/>
    <n v="2202997.4999999995"/>
    <n v="2467660.35"/>
    <n v="2467660.35"/>
  </r>
  <r>
    <x v="1"/>
    <x v="23"/>
    <s v="P147"/>
    <s v="147"/>
    <s v="Оперативни процедури върху мъжка полова система"/>
    <s v="КП с изискване за педиатрична структура или спазване на сандарт &quot;Педиатрия"/>
    <m/>
    <m/>
    <s v="да"/>
    <n v="500"/>
    <n v="600"/>
    <n v="600"/>
    <n v="600"/>
    <n v="600"/>
    <n v="636"/>
    <n v="636"/>
    <n v="721.6"/>
    <n v="12844"/>
    <n v="7224720"/>
    <n v="13012"/>
    <n v="7736580"/>
    <n v="9649"/>
    <n v="6331747.080000001"/>
    <n v="13012"/>
    <n v="9389459.2000000011"/>
    <n v="13012"/>
    <n v="721.6"/>
    <n v="9389459.2000000011"/>
    <n v="9486"/>
    <n v="6786048"/>
    <n v="10000"/>
    <n v="900"/>
    <n v="9000000"/>
    <n v="10000"/>
    <n v="1131.72"/>
    <n v="11317200"/>
    <n v="9486"/>
    <n v="950"/>
    <n v="9011700"/>
    <n v="-50"/>
    <n v="-3526"/>
    <n v="-0.27098063326160465"/>
    <n v="0"/>
    <n v="-11700"/>
    <n v="0"/>
    <n v="228.39999999999998"/>
    <n v="0.31651884700665184"/>
    <m/>
    <n v="0.31651884700665178"/>
    <n v="0.24722838137472269"/>
    <n v="-6.9290465631929088E-2"/>
    <n v="0"/>
    <n v="5.4185114906177612E-2"/>
    <n v="5.4185114906177612E-2"/>
    <b v="0"/>
    <n v="562.49766427904081"/>
    <n v="594.57270212111894"/>
    <n v="656.20759456938549"/>
    <n v="721.6"/>
    <n v="900"/>
    <n v="5.7022526276956365E-2"/>
    <n v="0.10366249952005213"/>
    <n v="9.9652009473505387E-2"/>
    <n v="0.24722838137472269"/>
    <n v="12844"/>
    <n v="13012"/>
    <n v="9649"/>
    <n v="9486"/>
    <n v="10000"/>
    <n v="1.3080037371535402E-2"/>
    <n v="-0.2584537350138334"/>
    <n v="-1.6892942273810774E-2"/>
    <n v="5.4185114906177612E-2"/>
    <n v="9389459.2000000011"/>
    <n v="11710800"/>
    <n v="14725940.640000001"/>
    <n v="12361400"/>
  </r>
  <r>
    <x v="1"/>
    <x v="23"/>
    <s v="P148"/>
    <s v="148"/>
    <s v="Оперативни процедури на долните пикочни пътища с голям обем и сложност"/>
    <m/>
    <m/>
    <m/>
    <s v="да"/>
    <n v="2600"/>
    <n v="2600"/>
    <n v="2600"/>
    <n v="2600"/>
    <n v="2600"/>
    <n v="2720"/>
    <n v="2720"/>
    <n v="3014"/>
    <n v="604"/>
    <n v="1570400"/>
    <n v="617"/>
    <n v="1603680"/>
    <n v="625"/>
    <n v="1724160.4"/>
    <n v="635"/>
    <n v="1913890"/>
    <n v="635"/>
    <n v="3014"/>
    <n v="1913890"/>
    <n v="518"/>
    <n v="1561477.2"/>
    <n v="540"/>
    <n v="3411.11"/>
    <n v="1841999.4000000001"/>
    <n v="540"/>
    <n v="3411.11"/>
    <n v="1841999.4000000001"/>
    <n v="540"/>
    <n v="3411.11"/>
    <n v="1841999.4000000001"/>
    <n v="0"/>
    <n v="-95"/>
    <n v="-0.14960629921259844"/>
    <n v="22"/>
    <n v="0"/>
    <n v="4.2471042471042469E-2"/>
    <n v="397.11000000000013"/>
    <n v="0.13175514266755148"/>
    <s v="ОК"/>
    <n v="0.13175514266755139"/>
    <n v="0.13175514266755139"/>
    <n v="0"/>
    <n v="4.2471042471042386E-2"/>
    <n v="4.2471042471042386E-2"/>
    <n v="0"/>
    <b v="0"/>
    <n v="2600"/>
    <n v="2599.1572123176661"/>
    <n v="2758.6566399999997"/>
    <n v="3014"/>
    <n v="3411.11"/>
    <n v="-3.2414910858991064E-4"/>
    <n v="6.1365825401576313E-2"/>
    <n v="9.2560761748152975E-2"/>
    <n v="0.13175514266755139"/>
    <n v="604"/>
    <n v="617"/>
    <n v="625"/>
    <n v="518"/>
    <n v="540"/>
    <n v="2.1523178807947074E-2"/>
    <n v="1.296596434359798E-2"/>
    <n v="-0.17120000000000002"/>
    <n v="4.2471042471042386E-2"/>
    <n v="1913890"/>
    <n v="2166054.85"/>
    <n v="2166054.85"/>
    <n v="2166054.85"/>
  </r>
  <r>
    <x v="1"/>
    <x v="23"/>
    <s v="P149"/>
    <s v="149"/>
    <s v="Оперативни процедури на долните пикочни пътища със среден обем и сложност"/>
    <m/>
    <m/>
    <m/>
    <s v="да"/>
    <n v="1160"/>
    <n v="1160"/>
    <n v="1160"/>
    <n v="1160"/>
    <n v="1160"/>
    <n v="1228"/>
    <n v="1228"/>
    <n v="1372.8"/>
    <n v="1134"/>
    <n v="1313352"/>
    <n v="1328"/>
    <n v="1535840"/>
    <n v="1639"/>
    <n v="2072806.0799999996"/>
    <n v="1702"/>
    <n v="2336505.6"/>
    <n v="1702"/>
    <n v="1372.8"/>
    <n v="2336505.6"/>
    <n v="1167"/>
    <n v="1596017.28"/>
    <n v="1447"/>
    <n v="1596.2"/>
    <n v="2309701.4"/>
    <n v="1447"/>
    <n v="1596.2"/>
    <n v="2309701.4"/>
    <n v="1447"/>
    <n v="1596.2"/>
    <n v="2309701.4"/>
    <n v="0"/>
    <n v="-255"/>
    <n v="-0.14982373678025851"/>
    <n v="280"/>
    <n v="0"/>
    <n v="0.23993144815766923"/>
    <n v="223.40000000000009"/>
    <n v="0.16273310023310031"/>
    <s v="ОК"/>
    <n v="0.16273310023310028"/>
    <n v="0.16273310023310028"/>
    <n v="0"/>
    <n v="0.23993144815766931"/>
    <n v="0.23993144815766931"/>
    <n v="0"/>
    <b v="0"/>
    <n v="1158.1587301587301"/>
    <n v="1156.5060240963855"/>
    <n v="1264.6772910311163"/>
    <n v="1372.8"/>
    <n v="1596.2"/>
    <n v="-1.4270117034114183E-3"/>
    <n v="9.3532817539146329E-2"/>
    <n v="8.549430731117913E-2"/>
    <n v="0.16273310023310028"/>
    <n v="1134"/>
    <n v="1328"/>
    <n v="1639"/>
    <n v="1167"/>
    <n v="1447"/>
    <n v="0.17107583774250434"/>
    <n v="0.23418674698795172"/>
    <n v="-0.28798047589993903"/>
    <n v="0.23993144815766931"/>
    <n v="2336505.6"/>
    <n v="2716732.4"/>
    <n v="2716732.4"/>
    <n v="2716732.4"/>
  </r>
  <r>
    <x v="1"/>
    <x v="23"/>
    <s v="P150"/>
    <s v="150"/>
    <s v="Оперативни процедури при инконтиненция на урината"/>
    <m/>
    <m/>
    <m/>
    <s v="да"/>
    <n v="612"/>
    <n v="612"/>
    <n v="612"/>
    <n v="612"/>
    <n v="612"/>
    <n v="695"/>
    <n v="695"/>
    <n v="786.5"/>
    <n v="141"/>
    <n v="86047.2"/>
    <n v="93"/>
    <n v="56916"/>
    <n v="78"/>
    <n v="55252.5"/>
    <n v="93"/>
    <n v="73144.5"/>
    <n v="93"/>
    <n v="786.5"/>
    <n v="73144.5"/>
    <n v="66"/>
    <n v="51751.7"/>
    <n v="80"/>
    <n v="900"/>
    <n v="72000"/>
    <n v="80"/>
    <n v="1008.38"/>
    <n v="80670.399999999994"/>
    <n v="80"/>
    <n v="1008.38"/>
    <n v="80670.399999999994"/>
    <n v="-108.38"/>
    <n v="-13"/>
    <n v="-0.13978494623655913"/>
    <n v="14"/>
    <n v="-8670.3999999999942"/>
    <n v="0.21212121212121213"/>
    <n v="221.88"/>
    <n v="0.28211061665607118"/>
    <m/>
    <n v="0.28211061665607118"/>
    <n v="0.14431023521932618"/>
    <n v="-0.137800381436745"/>
    <n v="0.21212121212121215"/>
    <n v="0.21212121212121215"/>
    <n v="0"/>
    <b v="0"/>
    <n v="610.26382978723404"/>
    <n v="612"/>
    <n v="708.36538461538464"/>
    <n v="786.5"/>
    <n v="900"/>
    <n v="2.8449502133711668E-3"/>
    <n v="0.1574597787833083"/>
    <n v="0.11030270123523822"/>
    <n v="0.14431023521932618"/>
    <n v="141"/>
    <n v="93"/>
    <n v="78"/>
    <n v="66"/>
    <n v="80"/>
    <n v="-0.34042553191489366"/>
    <n v="-0.16129032258064513"/>
    <n v="-0.15384615384615385"/>
    <n v="0.21212121212121215"/>
    <n v="73144.5"/>
    <n v="83700"/>
    <n v="93779.34"/>
    <n v="93779.34"/>
  </r>
  <r>
    <x v="1"/>
    <x v="23"/>
    <s v="P151"/>
    <s v="151"/>
    <s v="Реконструктивни операции в урологията"/>
    <s v="КП с изискване за педиатрична структура или спазване на сандарт &quot;Педиатрия"/>
    <m/>
    <m/>
    <s v="да"/>
    <n v="1000"/>
    <n v="1000"/>
    <n v="1000"/>
    <n v="1000"/>
    <n v="1000"/>
    <n v="1156"/>
    <n v="1156"/>
    <n v="1293.5999999999999"/>
    <n v="748"/>
    <n v="747800"/>
    <n v="894"/>
    <n v="893400"/>
    <n v="846"/>
    <n v="1005513.28"/>
    <n v="916"/>
    <n v="1184937.5999999999"/>
    <n v="916"/>
    <n v="1293.5999999999999"/>
    <n v="1184937.5999999999"/>
    <n v="790"/>
    <n v="1020909.12"/>
    <n v="790"/>
    <n v="1487.6399999999999"/>
    <n v="1175235.5999999999"/>
    <n v="779"/>
    <n v="1665.67"/>
    <n v="1297556.9300000002"/>
    <n v="790"/>
    <n v="1665.67"/>
    <n v="1315879.3"/>
    <n v="-178.0300000000002"/>
    <n v="-126"/>
    <n v="-0.13755458515283842"/>
    <n v="0"/>
    <n v="-140643.70000000019"/>
    <n v="0"/>
    <n v="372.07000000000016"/>
    <n v="0.28762368583797171"/>
    <m/>
    <n v="0.28762368583797171"/>
    <n v="0.14999999999999991"/>
    <n v="-0.1376236858379718"/>
    <n v="0"/>
    <n v="0"/>
    <n v="0"/>
    <b v="1"/>
    <n v="999.73262032085563"/>
    <n v="999.32885906040269"/>
    <n v="1188.5499763593382"/>
    <n v="1293.5999999999999"/>
    <n v="1487.6399999999999"/>
    <n v="-4.038692468826266E-4"/>
    <n v="0.18934819662552971"/>
    <n v="8.838502858957753E-2"/>
    <n v="0.14999999999999991"/>
    <n v="748"/>
    <n v="894"/>
    <n v="846"/>
    <n v="790"/>
    <n v="790"/>
    <n v="0.19518716577540096"/>
    <n v="-5.3691275167785268E-2"/>
    <n v="-6.6193853427895966E-2"/>
    <n v="0"/>
    <n v="1184937.5999999999"/>
    <n v="1362678.24"/>
    <n v="1525753.72"/>
    <n v="1525753.72"/>
  </r>
  <r>
    <x v="1"/>
    <x v="23"/>
    <s v="P152"/>
    <s v="152"/>
    <s v="Ендоскопски процедури при обструкции на долните пикочни пътища"/>
    <m/>
    <m/>
    <m/>
    <s v="да"/>
    <n v="450"/>
    <n v="520"/>
    <n v="520"/>
    <n v="520"/>
    <n v="520"/>
    <n v="544"/>
    <n v="544"/>
    <n v="620.4"/>
    <n v="15292"/>
    <n v="7570624"/>
    <n v="15924"/>
    <n v="8243110"/>
    <n v="13103"/>
    <n v="7382009.1200000001"/>
    <n v="15924"/>
    <n v="9879249.5999999996"/>
    <n v="15924"/>
    <n v="620.4"/>
    <n v="9879249.5999999996"/>
    <n v="11556"/>
    <n v="7134562.0800000019"/>
    <n v="12133.800000000001"/>
    <n v="713.45999999999992"/>
    <n v="8656980.9479999989"/>
    <n v="11000"/>
    <n v="844.63"/>
    <n v="9290930"/>
    <n v="11556"/>
    <n v="844.63"/>
    <n v="9760544.2799999993"/>
    <n v="-131.17000000000007"/>
    <n v="-4368"/>
    <n v="-0.27430293896006031"/>
    <n v="0"/>
    <n v="-1103563.3320000004"/>
    <n v="0"/>
    <n v="224.23000000000002"/>
    <n v="0.36142811089619603"/>
    <m/>
    <n v="0.36142811089619609"/>
    <n v="0.14999999999999991"/>
    <n v="-0.21142811089619618"/>
    <n v="0"/>
    <n v="5.0000000000000044E-2"/>
    <n v="5.0000000000000044E-2"/>
    <b v="0"/>
    <n v="495.07088673816372"/>
    <n v="517.65322783220302"/>
    <n v="563.383127528047"/>
    <n v="620.4"/>
    <n v="713.45999999999992"/>
    <n v="4.5614358870556648E-2"/>
    <n v="8.834079889224089E-2"/>
    <n v="0.10120443741743834"/>
    <n v="0.14999999999999991"/>
    <n v="15292"/>
    <n v="15924"/>
    <n v="13103"/>
    <n v="11556"/>
    <n v="12133.800000000001"/>
    <n v="4.132879937222067E-2"/>
    <n v="-0.17715398141170557"/>
    <n v="-0.11806456536670995"/>
    <n v="5.0000000000000044E-2"/>
    <n v="9879249.5999999996"/>
    <n v="11361137.039999999"/>
    <n v="13449888.119999999"/>
    <n v="13449888.119999999"/>
  </r>
  <r>
    <x v="1"/>
    <x v="23"/>
    <s v="P153"/>
    <s v="153"/>
    <s v="Оперативни процедури при травми на долните пикочни пътища"/>
    <m/>
    <m/>
    <m/>
    <s v="да"/>
    <n v="1000"/>
    <n v="1000"/>
    <n v="1000"/>
    <n v="1000"/>
    <n v="1000"/>
    <n v="1090"/>
    <n v="1090"/>
    <n v="1221"/>
    <n v="545"/>
    <n v="545000"/>
    <n v="481"/>
    <n v="480800"/>
    <n v="530"/>
    <n v="595601"/>
    <n v="546"/>
    <n v="666666"/>
    <n v="546"/>
    <n v="1221"/>
    <n v="666666"/>
    <n v="481"/>
    <n v="586446.30000000005"/>
    <n v="481"/>
    <n v="1350"/>
    <n v="649350"/>
    <n v="465"/>
    <n v="1530.18"/>
    <n v="711533.70000000007"/>
    <n v="481"/>
    <n v="1530.18"/>
    <n v="736016.58000000007"/>
    <n v="-180.18000000000006"/>
    <n v="-65"/>
    <n v="-0.11904761904761904"/>
    <n v="0"/>
    <n v="-86666.580000000075"/>
    <n v="0"/>
    <n v="309.18000000000006"/>
    <n v="0.25321867321867325"/>
    <m/>
    <n v="0.2532186732186732"/>
    <n v="0.10565110565110558"/>
    <n v="-0.14756756756756761"/>
    <n v="0"/>
    <n v="0"/>
    <n v="0"/>
    <b v="1"/>
    <n v="1000"/>
    <n v="999.58419958419961"/>
    <n v="1123.7754716981133"/>
    <n v="1221"/>
    <n v="1350"/>
    <n v="-4.1580041580036031E-4"/>
    <n v="0.12424293237685613"/>
    <n v="8.6515972941616948E-2"/>
    <n v="0.10565110565110558"/>
    <n v="545"/>
    <n v="481"/>
    <n v="530"/>
    <n v="481"/>
    <n v="481"/>
    <n v="-0.11743119266055047"/>
    <n v="0.10187110187110182"/>
    <n v="-9.2452830188679225E-2"/>
    <n v="0"/>
    <n v="666666"/>
    <n v="737100"/>
    <n v="835478.28"/>
    <n v="835478.28"/>
  </r>
  <r>
    <x v="1"/>
    <x v="23"/>
    <s v="P154"/>
    <s v="154"/>
    <s v="Оперативни процедури на бъбрека и уретера с голям и много голям обем и сложност"/>
    <m/>
    <s v="Да"/>
    <m/>
    <s v="да"/>
    <n v="2300"/>
    <n v="2300"/>
    <n v="2300"/>
    <n v="2300"/>
    <n v="2300"/>
    <n v="2516"/>
    <n v="2516"/>
    <n v="2789.6"/>
    <n v="3935"/>
    <n v="9050500"/>
    <n v="4734"/>
    <n v="10886820"/>
    <n v="4672"/>
    <n v="12056379.279999999"/>
    <n v="4858"/>
    <n v="13551876.799999999"/>
    <n v="4858"/>
    <n v="2789.6"/>
    <n v="13551876.799999999"/>
    <n v="4799"/>
    <n v="13372089.920000002"/>
    <n v="4799"/>
    <n v="3200"/>
    <n v="15356800"/>
    <n v="4130"/>
    <n v="3945.22"/>
    <n v="16293758.6"/>
    <n v="4130"/>
    <n v="3945.22"/>
    <n v="16293758.6"/>
    <n v="-745.2199999999998"/>
    <n v="-728"/>
    <n v="-0.14985590778097982"/>
    <n v="-669"/>
    <n v="-936958.59999999963"/>
    <n v="-0.13940404250885602"/>
    <n v="1155.6199999999999"/>
    <n v="0.41426010897619731"/>
    <m/>
    <n v="0.41426010897619725"/>
    <n v="0.14711786636076862"/>
    <n v="-0.26714224261542863"/>
    <n v="-0.13940404250885596"/>
    <n v="0"/>
    <n v="0.13940404250885596"/>
    <b v="1"/>
    <n v="2300"/>
    <n v="2299.7084917617235"/>
    <n v="2580.5606335616435"/>
    <n v="2789.6"/>
    <n v="3200"/>
    <n v="-1.267427122941811E-4"/>
    <n v="0.12212510533661991"/>
    <n v="8.1005407786076233E-2"/>
    <n v="0.14711786636076862"/>
    <n v="3935"/>
    <n v="4734"/>
    <n v="4672"/>
    <n v="4799"/>
    <n v="4799"/>
    <n v="0.20304955527318924"/>
    <n v="-1.3096746937051096E-2"/>
    <n v="2.7183219178082085E-2"/>
    <n v="0"/>
    <n v="13551876.799999999"/>
    <n v="15545600"/>
    <n v="19165878.759999998"/>
    <n v="19165878.759999998"/>
  </r>
  <r>
    <x v="1"/>
    <x v="23"/>
    <s v="P155"/>
    <s v="155"/>
    <s v="Оперативни процедури на бъбрека и уретера със среден обем и сложност"/>
    <m/>
    <m/>
    <m/>
    <s v="да"/>
    <n v="942"/>
    <n v="950"/>
    <n v="950"/>
    <n v="950"/>
    <n v="950"/>
    <n v="1040"/>
    <n v="1040"/>
    <n v="1166"/>
    <n v="2373"/>
    <n v="2225664.4"/>
    <n v="2629"/>
    <n v="2468860"/>
    <n v="2177"/>
    <n v="2299722.4"/>
    <n v="2629"/>
    <n v="3065414"/>
    <n v="2629"/>
    <n v="1166"/>
    <n v="3065414"/>
    <n v="2040"/>
    <n v="2349830.4"/>
    <n v="2235"/>
    <n v="1350"/>
    <n v="3017250"/>
    <n v="2235"/>
    <n v="1865.63"/>
    <n v="4169683.0500000003"/>
    <n v="2235"/>
    <n v="1500"/>
    <n v="3352500"/>
    <n v="-150"/>
    <n v="-394"/>
    <n v="-0.14986686953214151"/>
    <n v="195"/>
    <n v="-335250"/>
    <n v="9.5588235294117641E-2"/>
    <n v="334"/>
    <n v="0.28644939965694682"/>
    <m/>
    <n v="0.28644939965694682"/>
    <n v="0.15780445969125223"/>
    <n v="-0.12864493996569459"/>
    <n v="9.5588235294117752E-2"/>
    <n v="9.5588235294117752E-2"/>
    <n v="0"/>
    <b v="0"/>
    <n v="937.91167298777918"/>
    <n v="939.087105363256"/>
    <n v="1056.3722553973357"/>
    <n v="1166"/>
    <n v="1350"/>
    <n v="1.253244211933513E-3"/>
    <n v="0.12489272759070813"/>
    <n v="0.10377756897962986"/>
    <n v="0.15780445969125223"/>
    <n v="2373"/>
    <n v="2629"/>
    <n v="2177"/>
    <n v="2040"/>
    <n v="2235"/>
    <n v="0.10788032026970074"/>
    <n v="-0.17192848992012177"/>
    <n v="-6.2930638493339464E-2"/>
    <n v="9.5588235294117752E-2"/>
    <n v="3065414"/>
    <n v="3549150"/>
    <n v="4904741.2700000005"/>
    <n v="3943500"/>
  </r>
  <r>
    <x v="1"/>
    <x v="23"/>
    <s v="P156"/>
    <s v="156"/>
    <s v="Радикална цистектомия. Радикална цистопростатектомия"/>
    <m/>
    <m/>
    <m/>
    <s v="да"/>
    <n v="3200"/>
    <n v="3200"/>
    <n v="3200"/>
    <n v="3200"/>
    <n v="3200"/>
    <n v="3380"/>
    <n v="3380"/>
    <n v="3740"/>
    <n v="241"/>
    <n v="771200"/>
    <n v="201"/>
    <n v="643200"/>
    <n v="226"/>
    <n v="784040"/>
    <n v="234"/>
    <n v="875160"/>
    <n v="234"/>
    <n v="3740"/>
    <n v="875160"/>
    <n v="260"/>
    <n v="972400"/>
    <n v="260"/>
    <n v="4000"/>
    <n v="1040000"/>
    <n v="199"/>
    <n v="4546.54"/>
    <n v="904761.46"/>
    <n v="260"/>
    <n v="4546.54"/>
    <n v="1182100.3999999999"/>
    <n v="-546.54"/>
    <n v="26"/>
    <n v="0.1111111111111111"/>
    <n v="0"/>
    <n v="-142100.39999999991"/>
    <n v="0"/>
    <n v="806.54"/>
    <n v="0.21565240641711228"/>
    <m/>
    <n v="0.21565240641711236"/>
    <n v="6.9518716577540163E-2"/>
    <n v="-0.1461336898395722"/>
    <n v="0"/>
    <n v="0"/>
    <n v="0"/>
    <b v="1"/>
    <n v="3200"/>
    <n v="3200"/>
    <n v="3469.2035398230087"/>
    <n v="3740"/>
    <n v="4000"/>
    <n v="0"/>
    <n v="8.4126106194690298E-2"/>
    <n v="7.805724197745012E-2"/>
    <n v="6.9518716577540163E-2"/>
    <n v="241"/>
    <n v="201"/>
    <n v="226"/>
    <n v="260"/>
    <n v="260"/>
    <n v="-0.1659751037344398"/>
    <n v="0.12437810945273631"/>
    <n v="0.15044247787610621"/>
    <n v="0"/>
    <n v="875160"/>
    <n v="936000"/>
    <n v="1063890.3600000001"/>
    <n v="1063890.3600000001"/>
  </r>
  <r>
    <x v="1"/>
    <x v="23"/>
    <s v="P157"/>
    <s v="157"/>
    <s v="Радикална простатектомия"/>
    <m/>
    <m/>
    <m/>
    <s v="да"/>
    <n v="2500"/>
    <n v="2800"/>
    <n v="2800"/>
    <n v="2800"/>
    <n v="2800"/>
    <n v="2800"/>
    <n v="2800"/>
    <n v="3102"/>
    <n v="562"/>
    <n v="1509100"/>
    <n v="623"/>
    <n v="1743840"/>
    <n v="641"/>
    <n v="1848600"/>
    <n v="587"/>
    <n v="1820874"/>
    <n v="587"/>
    <n v="3102"/>
    <n v="1820874"/>
    <n v="351"/>
    <n v="1088802"/>
    <n v="544"/>
    <n v="3501.65"/>
    <n v="1904897.6"/>
    <n v="544"/>
    <n v="3501.65"/>
    <n v="1904897.6"/>
    <n v="544"/>
    <n v="3501.65"/>
    <n v="1904897.6"/>
    <n v="0"/>
    <n v="-43"/>
    <n v="-7.3253833049403749E-2"/>
    <n v="193"/>
    <n v="0"/>
    <n v="0.54985754985754987"/>
    <n v="399.65000000000009"/>
    <n v="0.12883623468729855"/>
    <s v="ОК"/>
    <n v="0.12883623468729866"/>
    <n v="0.12883623468729866"/>
    <n v="0"/>
    <n v="0.54985754985754975"/>
    <n v="0.54985754985754975"/>
    <n v="0"/>
    <b v="0"/>
    <n v="2685.2313167259786"/>
    <n v="2799.1011235955057"/>
    <n v="2883.9313572542901"/>
    <n v="3102"/>
    <n v="3501.65"/>
    <n v="4.2405958160939727E-2"/>
    <n v="3.0306241151380142E-2"/>
    <n v="7.5615060045439719E-2"/>
    <n v="0.12883623468729866"/>
    <n v="562"/>
    <n v="623"/>
    <n v="641"/>
    <n v="351"/>
    <n v="544"/>
    <n v="0.10854092526690384"/>
    <n v="2.8892455858748001E-2"/>
    <n v="-0.4524180967238689"/>
    <n v="0.54985754985754975"/>
    <n v="1820874"/>
    <n v="2055468.55"/>
    <n v="2055468.55"/>
    <n v="2055468.55"/>
  </r>
  <r>
    <x v="1"/>
    <x v="24"/>
    <s v="P158"/>
    <s v="158"/>
    <s v="Оперативни интервенции при инфекции на меките и костни тъкани"/>
    <s v="КП с изискване за педиатрична структура или спазване на сандарт &quot;Педиатрия"/>
    <s v="Да"/>
    <s v="общинска"/>
    <m/>
    <n v="500"/>
    <n v="550"/>
    <n v="550"/>
    <n v="550"/>
    <n v="550"/>
    <n v="562"/>
    <n v="562"/>
    <n v="640.20000000000005"/>
    <n v="28251"/>
    <n v="15071450"/>
    <n v="30146"/>
    <n v="16516380"/>
    <n v="26593"/>
    <n v="15527095.639999999"/>
    <n v="29525"/>
    <n v="18901905"/>
    <n v="29525"/>
    <n v="640.20000000000005"/>
    <n v="18901905"/>
    <n v="23355"/>
    <n v="14927653.939999996"/>
    <n v="24522.75"/>
    <n v="720"/>
    <n v="17656380"/>
    <n v="22000"/>
    <n v="828.48"/>
    <n v="18226560"/>
    <n v="23355"/>
    <n v="780"/>
    <n v="18216900"/>
    <n v="-60"/>
    <n v="-6170"/>
    <n v="-0.20897544453852668"/>
    <n v="0"/>
    <n v="-560520"/>
    <n v="0"/>
    <n v="139.79999999999995"/>
    <n v="0.21836925960637293"/>
    <m/>
    <n v="0.21836925960637288"/>
    <n v="0.12464854732895958"/>
    <n v="-9.3720712277413298E-2"/>
    <n v="0"/>
    <n v="5.0000000000000044E-2"/>
    <n v="5.0000000000000044E-2"/>
    <b v="0"/>
    <n v="533.48377048600048"/>
    <n v="547.87965235852187"/>
    <n v="583.87905238220583"/>
    <n v="640.20000000000005"/>
    <n v="720"/>
    <n v="2.6984666955110592E-2"/>
    <n v="6.570676583573265E-2"/>
    <n v="9.645995585559497E-2"/>
    <n v="0.12464854732895958"/>
    <n v="28251"/>
    <n v="30146"/>
    <n v="26593"/>
    <n v="23355"/>
    <n v="24522.75"/>
    <n v="6.7077271601005295E-2"/>
    <n v="-0.11785974922046039"/>
    <n v="-0.12176136577294772"/>
    <n v="5.0000000000000044E-2"/>
    <n v="18901905"/>
    <n v="21258000"/>
    <n v="24460872"/>
    <n v="23029500"/>
  </r>
  <r>
    <x v="1"/>
    <x v="25"/>
    <s v="P159"/>
    <s v="159"/>
    <s v="Артроскопски процедури в областта на скелетно-мускулната система"/>
    <m/>
    <m/>
    <m/>
    <s v="да"/>
    <n v="700"/>
    <n v="700"/>
    <n v="700"/>
    <n v="700"/>
    <n v="700"/>
    <n v="1200"/>
    <n v="1200"/>
    <n v="1342"/>
    <n v="2333"/>
    <n v="1633100"/>
    <n v="2254"/>
    <n v="1577520"/>
    <n v="5069"/>
    <n v="6275711.2000000002"/>
    <n v="5348"/>
    <n v="7177016"/>
    <n v="5348"/>
    <n v="1342"/>
    <n v="7177016"/>
    <n v="5722"/>
    <n v="7675004.5999999996"/>
    <n v="5722"/>
    <n v="1400"/>
    <n v="8010800"/>
    <n v="4546"/>
    <n v="1581.63"/>
    <n v="7190089.9800000004"/>
    <n v="5722"/>
    <n v="1581.63"/>
    <n v="9050086.8600000013"/>
    <n v="-181.63000000000011"/>
    <n v="374"/>
    <n v="6.993268511593119E-2"/>
    <n v="0"/>
    <n v="-1039286.8600000013"/>
    <n v="0"/>
    <n v="239.63000000000011"/>
    <n v="0.17856184798807759"/>
    <m/>
    <n v="0.1785618479880775"/>
    <n v="4.3219076005961199E-2"/>
    <n v="-0.13534277198211631"/>
    <n v="0"/>
    <n v="0"/>
    <n v="0"/>
    <b v="1"/>
    <n v="700"/>
    <n v="699.87577639751555"/>
    <n v="1238.057052673111"/>
    <n v="1342"/>
    <n v="1400"/>
    <n v="-1.7746228926351915E-4"/>
    <n v="0.76896685729828596"/>
    <n v="8.3956508387447837E-2"/>
    <n v="4.3219076005961199E-2"/>
    <n v="2333"/>
    <n v="2254"/>
    <n v="5069"/>
    <n v="5722"/>
    <n v="5722"/>
    <n v="-3.3861980282897552E-2"/>
    <n v="1.2488908606921028"/>
    <n v="0.12882225290984417"/>
    <n v="0"/>
    <n v="7177016"/>
    <n v="7487200"/>
    <n v="8458557.2400000002"/>
    <n v="8458557.2400000002"/>
  </r>
  <r>
    <x v="1"/>
    <x v="4"/>
    <s v="P160"/>
    <s v="160"/>
    <s v="Нерадикално отстраняване на матката"/>
    <m/>
    <m/>
    <m/>
    <s v="да"/>
    <n v="1024"/>
    <n v="1100"/>
    <n v="1100"/>
    <n v="1100"/>
    <n v="1100"/>
    <n v="1100"/>
    <n v="1100"/>
    <n v="1232"/>
    <n v="6310"/>
    <n v="6764832"/>
    <n v="6347"/>
    <n v="6981564"/>
    <n v="5034"/>
    <n v="5752120"/>
    <n v="6338"/>
    <n v="7808416"/>
    <n v="6338"/>
    <n v="1232"/>
    <n v="7808416"/>
    <n v="4827"/>
    <n v="5946732"/>
    <n v="5395"/>
    <n v="1350"/>
    <n v="7283250"/>
    <n v="5395"/>
    <n v="1232"/>
    <n v="6646640"/>
    <n v="5395"/>
    <n v="1500"/>
    <n v="8092500"/>
    <n v="-150"/>
    <n v="-943"/>
    <n v="-0.14878510571158093"/>
    <n v="568"/>
    <n v="-809250"/>
    <n v="0.11767143153097162"/>
    <n v="268"/>
    <n v="0.21753246753246752"/>
    <s v="ОК"/>
    <n v="0.21753246753246747"/>
    <n v="9.5779220779220742E-2"/>
    <n v="-0.12175324675324672"/>
    <n v="0.1176714315309717"/>
    <n v="0.1176714315309717"/>
    <n v="0"/>
    <b v="0"/>
    <n v="1072.0811410459587"/>
    <n v="1099.9785725539625"/>
    <n v="1142.6539531187923"/>
    <n v="1232"/>
    <n v="1350"/>
    <n v="2.6021753801942715E-2"/>
    <n v="3.8796556250859426E-2"/>
    <n v="7.8191692801958146E-2"/>
    <n v="9.5779220779220742E-2"/>
    <n v="6310"/>
    <n v="6347"/>
    <n v="5034"/>
    <n v="4827"/>
    <n v="5395"/>
    <n v="5.8637083993660077E-3"/>
    <n v="-0.20686938711202141"/>
    <n v="-4.1120381406436257E-2"/>
    <n v="0.1176714315309717"/>
    <n v="7808416"/>
    <n v="8556300"/>
    <n v="7808416"/>
    <n v="9507000"/>
  </r>
  <r>
    <x v="1"/>
    <x v="4"/>
    <s v="P161"/>
    <s v="161"/>
    <s v="Радикално отстраняване на женски полови органи"/>
    <m/>
    <m/>
    <m/>
    <s v="да"/>
    <n v="1055"/>
    <n v="1100"/>
    <n v="1100"/>
    <n v="1100"/>
    <n v="1100"/>
    <n v="1382"/>
    <n v="1382"/>
    <n v="1542.2"/>
    <n v="974"/>
    <n v="1052725"/>
    <n v="959"/>
    <n v="1054900"/>
    <n v="811"/>
    <n v="1138596.5999999999"/>
    <n v="935"/>
    <n v="1441957"/>
    <n v="935"/>
    <n v="1542.2"/>
    <n v="1441957"/>
    <n v="772"/>
    <n v="1190578.3999999994"/>
    <n v="816"/>
    <n v="2000"/>
    <n v="1632000"/>
    <n v="816"/>
    <n v="2152.58"/>
    <n v="1756505.28"/>
    <n v="816"/>
    <n v="2152.58"/>
    <n v="1756505.28"/>
    <n v="-152.57999999999993"/>
    <n v="-119"/>
    <n v="-0.12727272727272726"/>
    <n v="44"/>
    <n v="-124505.28000000003"/>
    <n v="5.6994818652849742E-2"/>
    <n v="610.37999999999988"/>
    <n v="0.39578524186227459"/>
    <s v="ОК"/>
    <n v="0.39578524186227448"/>
    <n v="0.29684865776163916"/>
    <n v="-9.8936584100635327E-2"/>
    <n v="5.6994818652849721E-2"/>
    <n v="5.6994818652849721E-2"/>
    <n v="0"/>
    <b v="0"/>
    <n v="1080.8264887063656"/>
    <n v="1100"/>
    <n v="1403.9415536374845"/>
    <n v="1542.2"/>
    <n v="2000"/>
    <n v="1.7739675603790195E-2"/>
    <n v="0.27631050330680407"/>
    <n v="9.8478776416511371E-2"/>
    <n v="0.29684865776163916"/>
    <n v="974"/>
    <n v="959"/>
    <n v="811"/>
    <n v="772"/>
    <n v="816"/>
    <n v="-1.5400410677618104E-2"/>
    <n v="-0.15432742440041713"/>
    <n v="-4.8088779284833572E-2"/>
    <n v="5.6994818652849721E-2"/>
    <n v="1441957"/>
    <n v="1870000"/>
    <n v="2012662.3"/>
    <n v="2012662.3"/>
  </r>
  <r>
    <x v="1"/>
    <x v="4"/>
    <s v="P162"/>
    <s v="162"/>
    <s v="Оперативни интервенции чрез коремен достъп за отстраняване на болестни изменения на женските полови органи"/>
    <s v="КП с изискване за педиатрична структура или спазване на сандарт &quot;Педиатрия"/>
    <m/>
    <m/>
    <s v="да"/>
    <n v="711"/>
    <n v="770"/>
    <n v="770"/>
    <n v="770"/>
    <n v="770"/>
    <n v="830"/>
    <n v="830"/>
    <n v="935"/>
    <n v="6870"/>
    <n v="5138568"/>
    <n v="7152"/>
    <n v="5506886"/>
    <n v="6127"/>
    <n v="5256846"/>
    <n v="7152"/>
    <n v="6687120"/>
    <n v="7152"/>
    <n v="935"/>
    <n v="6687120"/>
    <n v="6317"/>
    <n v="5905916"/>
    <n v="6317"/>
    <n v="1188.52"/>
    <n v="7507880.8399999999"/>
    <n v="6080"/>
    <n v="1188.52"/>
    <n v="7226201.5999999996"/>
    <n v="6080"/>
    <n v="1250"/>
    <n v="7600000"/>
    <n v="-61.480000000000018"/>
    <n v="-1072"/>
    <n v="-0.14988814317673377"/>
    <n v="-237"/>
    <n v="-92119.160000000149"/>
    <n v="-3.751780908659174E-2"/>
    <n v="315"/>
    <n v="0.33689839572192515"/>
    <s v="ОК"/>
    <n v="0.33689839572192515"/>
    <n v="0.27114438502673788"/>
    <n v="-6.575401069518727E-2"/>
    <n v="-3.7517809086591747E-2"/>
    <n v="0"/>
    <n v="3.7517809086591747E-2"/>
    <b v="1"/>
    <n v="747.97205240174674"/>
    <n v="769.97846756152126"/>
    <n v="857.98041455851148"/>
    <n v="935"/>
    <n v="1188.52"/>
    <n v="2.9421440398891496E-2"/>
    <n v="0.11429143892255511"/>
    <n v="8.9768465730211577E-2"/>
    <n v="0.27114438502673788"/>
    <n v="6870"/>
    <n v="7152"/>
    <n v="6127"/>
    <n v="6317"/>
    <n v="6317"/>
    <n v="4.1048034934497712E-2"/>
    <n v="-0.1433165548098434"/>
    <n v="3.1010282356781493E-2"/>
    <n v="0"/>
    <n v="6687120"/>
    <n v="8500295.0399999991"/>
    <n v="8500295.0399999991"/>
    <n v="8940000"/>
  </r>
  <r>
    <x v="1"/>
    <x v="4"/>
    <s v="P163"/>
    <s v="163"/>
    <s v="Оперативни интервенции чрез долен достъп за отстраняване на болестни изменения или инвазивно изследване на женските полови органи"/>
    <s v="КП с изискване за педиатрична структура или спазване на сандарт &quot;Педиатрия"/>
    <m/>
    <m/>
    <s v="да"/>
    <n v="277"/>
    <n v="330"/>
    <n v="330"/>
    <n v="330"/>
    <n v="330"/>
    <n v="354"/>
    <n v="354"/>
    <n v="411.4"/>
    <n v="27031"/>
    <n v="8289041.8000000007"/>
    <n v="26600"/>
    <n v="8649011"/>
    <n v="22487"/>
    <n v="8206465"/>
    <n v="25160"/>
    <n v="10350824"/>
    <n v="25160"/>
    <n v="411.4"/>
    <n v="10350824"/>
    <n v="21703"/>
    <n v="8759915.3200000022"/>
    <n v="19000"/>
    <n v="650"/>
    <n v="12350000"/>
    <n v="18000"/>
    <n v="664.92"/>
    <n v="11968560"/>
    <n v="19000"/>
    <n v="664.92"/>
    <n v="12633480"/>
    <n v="-14.919999999999959"/>
    <n v="-6160"/>
    <n v="-0.24483306836248012"/>
    <n v="-2703"/>
    <n v="-283480"/>
    <n v="-0.1245449937796618"/>
    <n v="253.51999999999998"/>
    <n v="0.61623723869713176"/>
    <s v="ОК"/>
    <n v="0.61623723869713176"/>
    <n v="0.57997083130772986"/>
    <n v="-3.62664073894019E-2"/>
    <n v="-0.12454499377966177"/>
    <n v="-0.12454499377966177"/>
    <n v="0"/>
    <b v="0"/>
    <n v="306.64946912803822"/>
    <n v="325.1507894736842"/>
    <n v="364.94263352159027"/>
    <n v="411.4"/>
    <n v="650"/>
    <n v="6.0333775885067498E-2"/>
    <n v="0.12237966302439673"/>
    <n v="0.12730046371976234"/>
    <n v="0.57997083130772986"/>
    <n v="27031"/>
    <n v="26600"/>
    <n v="22487"/>
    <n v="21703"/>
    <n v="19000"/>
    <n v="-1.5944656135548074E-2"/>
    <n v="-0.15462406015037589"/>
    <n v="-3.4864588428869969E-2"/>
    <n v="-0.12454499377966177"/>
    <n v="10350824"/>
    <n v="16354000"/>
    <n v="16729387.199999999"/>
    <n v="16729387.199999999"/>
  </r>
  <r>
    <x v="1"/>
    <x v="4"/>
    <s v="P164"/>
    <s v="164"/>
    <s v="Корекции на тазова (перинеална) статика и/или на незадържане на урината при жената"/>
    <s v="КП с изискване за педиатрична структура или спазване на сандарт &quot;Педиатрия"/>
    <m/>
    <m/>
    <s v="да"/>
    <n v="806"/>
    <n v="806"/>
    <n v="806"/>
    <n v="806"/>
    <n v="806"/>
    <n v="862"/>
    <n v="862"/>
    <n v="970.2"/>
    <n v="1532"/>
    <n v="1231729.2"/>
    <n v="1539"/>
    <n v="1237048.8000000003"/>
    <n v="1085"/>
    <n v="962610.39999999991"/>
    <n v="1539"/>
    <n v="1493137.8"/>
    <n v="1539"/>
    <n v="970.2"/>
    <n v="1493137.8"/>
    <n v="920"/>
    <n v="890255.51999999979"/>
    <n v="1309"/>
    <n v="1111.83"/>
    <n v="1455385.47"/>
    <n v="1309"/>
    <n v="1111.83"/>
    <n v="1455385.47"/>
    <n v="1309"/>
    <n v="1200"/>
    <n v="1570800"/>
    <n v="-88.170000000000073"/>
    <n v="-230"/>
    <n v="-0.14944769330734242"/>
    <n v="389"/>
    <n v="-115414.53000000003"/>
    <n v="0.42282608695652174"/>
    <n v="229.79999999999995"/>
    <n v="0.23685837971552251"/>
    <s v="ОК"/>
    <n v="0.23685837971552259"/>
    <n v="0.14598021026592445"/>
    <n v="-9.0878169449598145E-2"/>
    <n v="0.42282608695652169"/>
    <n v="0.42282608695652169"/>
    <n v="0"/>
    <b v="0"/>
    <n v="804.00078328981715"/>
    <n v="803.80038986354793"/>
    <n v="887.19852534562199"/>
    <n v="970.2"/>
    <n v="1111.83"/>
    <n v="-2.4924531223624591E-4"/>
    <n v="0.10375478356788514"/>
    <n v="9.3554567870864691E-2"/>
    <n v="0.14598021026592445"/>
    <n v="1532"/>
    <n v="1539"/>
    <n v="1085"/>
    <n v="920"/>
    <n v="1309"/>
    <n v="4.5691906005222993E-3"/>
    <n v="-0.294996751137102"/>
    <n v="-0.15207373271889402"/>
    <n v="0.42282608695652169"/>
    <n v="1493137.8"/>
    <n v="1711106.3699999999"/>
    <n v="1711106.3699999999"/>
    <n v="1846800"/>
  </r>
  <r>
    <x v="1"/>
    <x v="4"/>
    <s v="P165"/>
    <s v="165"/>
    <s v="Диагностични процедури и консервативно лечение на токсо-инфекциозен и анемичен синдром от акушеро-гинекологичен произход"/>
    <m/>
    <m/>
    <m/>
    <s v="да"/>
    <n v="408"/>
    <n v="460"/>
    <n v="460"/>
    <n v="460"/>
    <n v="460"/>
    <n v="494"/>
    <n v="494"/>
    <n v="565.4"/>
    <n v="11725"/>
    <n v="5178428"/>
    <n v="11686"/>
    <n v="5374088"/>
    <n v="10047"/>
    <n v="5166299.4000000004"/>
    <n v="11686"/>
    <n v="6607264.3999999994"/>
    <n v="11686"/>
    <n v="565.4"/>
    <n v="6607264.3999999994"/>
    <n v="8686"/>
    <n v="4910105.120000002"/>
    <n v="9934"/>
    <n v="722.87"/>
    <n v="7180990.5800000001"/>
    <n v="9934"/>
    <n v="722.87"/>
    <n v="7180990.5800000001"/>
    <n v="9934"/>
    <n v="750"/>
    <n v="7450500"/>
    <n v="-27.129999999999995"/>
    <n v="-1752"/>
    <n v="-0.14992298476809857"/>
    <n v="1248"/>
    <n v="-269509.41999999993"/>
    <n v="0.14367948422749252"/>
    <n v="184.60000000000002"/>
    <n v="0.32649451715599581"/>
    <s v="ОК"/>
    <n v="0.32649451715599587"/>
    <n v="0.27851078882207303"/>
    <n v="-4.7983728333922837E-2"/>
    <n v="0.14367948422749244"/>
    <n v="0.14367948422749244"/>
    <n v="0"/>
    <b v="0"/>
    <n v="441.6569722814499"/>
    <n v="459.87403730960125"/>
    <n v="514.21313825022401"/>
    <n v="565.4"/>
    <n v="722.87"/>
    <n v="4.1247090324529889E-2"/>
    <n v="0.11816083651628295"/>
    <n v="9.954405662203758E-2"/>
    <n v="0.27851078882207303"/>
    <n v="11725"/>
    <n v="11686"/>
    <n v="10047"/>
    <n v="8686"/>
    <n v="9934"/>
    <n v="-3.3262260127931986E-3"/>
    <n v="-0.14025329454047575"/>
    <n v="-0.13546332238479153"/>
    <n v="0.14367948422749244"/>
    <n v="6607264.3999999994"/>
    <n v="8447458.8200000003"/>
    <n v="8447458.8200000003"/>
    <n v="8764500"/>
  </r>
  <r>
    <x v="1"/>
    <x v="4"/>
    <s v="P166"/>
    <s v="166"/>
    <s v="Корекции на проходимост и възстановяване на анатомия при жената"/>
    <m/>
    <m/>
    <m/>
    <s v="да"/>
    <n v="605"/>
    <n v="650"/>
    <n v="650"/>
    <n v="650"/>
    <n v="650"/>
    <n v="800"/>
    <n v="800"/>
    <n v="902"/>
    <n v="152"/>
    <n v="96730"/>
    <n v="110"/>
    <n v="71500"/>
    <n v="126"/>
    <n v="104352"/>
    <n v="132"/>
    <n v="119064"/>
    <n v="132"/>
    <n v="902"/>
    <n v="119064"/>
    <n v="98"/>
    <n v="88396"/>
    <n v="113"/>
    <n v="1124.52"/>
    <n v="127070.76"/>
    <n v="113"/>
    <n v="1124.52"/>
    <n v="127070.76"/>
    <n v="113"/>
    <n v="1200"/>
    <n v="135600"/>
    <n v="-75.480000000000018"/>
    <n v="-19"/>
    <n v="-0.14393939393939395"/>
    <n v="15"/>
    <n v="-8529.2400000000052"/>
    <n v="0.15306122448979592"/>
    <n v="298"/>
    <n v="0.3303769401330377"/>
    <s v="ОК"/>
    <n v="0.33037694013303764"/>
    <n v="0.24669623059866952"/>
    <n v="-8.3680709534368125E-2"/>
    <n v="0.15306122448979598"/>
    <n v="0.15306122448979598"/>
    <n v="0"/>
    <b v="0"/>
    <n v="636.38157894736844"/>
    <n v="650"/>
    <n v="828.19047619047615"/>
    <n v="902"/>
    <n v="1124.52"/>
    <n v="2.1399772562803676E-2"/>
    <n v="0.27413919413919396"/>
    <n v="8.9121435142594407E-2"/>
    <n v="0.24669623059866952"/>
    <n v="152"/>
    <n v="110"/>
    <n v="126"/>
    <n v="98"/>
    <n v="113"/>
    <n v="-0.27631578947368418"/>
    <n v="0.1454545454545455"/>
    <n v="-0.22222222222222221"/>
    <n v="0.15306122448979598"/>
    <n v="119064"/>
    <n v="148436.63999999998"/>
    <n v="148436.63999999998"/>
    <n v="158400"/>
  </r>
  <r>
    <x v="1"/>
    <x v="4"/>
    <s v="P167"/>
    <s v="167"/>
    <s v="Системна радикална ексцизия на лимфни възли (тазови и/или парааортални и/или ингвинални) като самостоятелна интервенция или съчетана с радикално отстраняване на женски полови органи. Тазова екзентерация"/>
    <m/>
    <m/>
    <m/>
    <s v="да"/>
    <n v="1700"/>
    <n v="2200"/>
    <n v="2200"/>
    <n v="2200"/>
    <n v="2200"/>
    <n v="2440"/>
    <n v="2440"/>
    <n v="2706"/>
    <n v="1049"/>
    <n v="2085300"/>
    <n v="944"/>
    <n v="2076800"/>
    <n v="981"/>
    <n v="2468750"/>
    <n v="970"/>
    <n v="2624820"/>
    <n v="970"/>
    <n v="2706"/>
    <n v="2624820"/>
    <n v="806"/>
    <n v="2181036"/>
    <n v="834"/>
    <n v="3316.38"/>
    <n v="2765860.92"/>
    <n v="834"/>
    <n v="3316.38"/>
    <n v="2765860.92"/>
    <n v="834"/>
    <n v="3500"/>
    <n v="2919000"/>
    <n v="-183.61999999999989"/>
    <n v="-136"/>
    <n v="-0.14020618556701031"/>
    <n v="28"/>
    <n v="-153139.08000000007"/>
    <n v="3.4739454094292806E-2"/>
    <n v="794"/>
    <n v="0.29342202512934218"/>
    <s v="ОК"/>
    <n v="0.29342202512934223"/>
    <n v="0.22556541019955656"/>
    <n v="-6.7856614929785675E-2"/>
    <n v="3.473945409429291E-2"/>
    <n v="3.473945409429291E-2"/>
    <n v="0"/>
    <b v="0"/>
    <n v="1987.8932316491896"/>
    <n v="2200"/>
    <n v="2516.5647298674821"/>
    <n v="2706"/>
    <n v="3316.38"/>
    <n v="0.10669927588356587"/>
    <n v="0.14389305903067373"/>
    <n v="7.5275341772151894E-2"/>
    <n v="0.22556541019955656"/>
    <n v="1049"/>
    <n v="944"/>
    <n v="981"/>
    <n v="806"/>
    <n v="834"/>
    <n v="-0.100095328884652"/>
    <n v="3.9194915254237239E-2"/>
    <n v="-0.17838939857288483"/>
    <n v="3.473945409429291E-2"/>
    <n v="2624820"/>
    <n v="3216888.6"/>
    <n v="3216888.6"/>
    <n v="3395000"/>
  </r>
  <r>
    <x v="1"/>
    <x v="4"/>
    <s v="P168"/>
    <s v="168"/>
    <s v=" Асистирана с робот хирургия при злокачествени заболявания"/>
    <m/>
    <m/>
    <m/>
    <m/>
    <n v="8000"/>
    <n v="8000"/>
    <n v="8000"/>
    <n v="8000"/>
    <n v="8000"/>
    <n v="8000"/>
    <n v="8000"/>
    <n v="8020"/>
    <n v="479"/>
    <n v="3832000"/>
    <m/>
    <m/>
    <m/>
    <m/>
    <m/>
    <m/>
    <m/>
    <n v="8020"/>
    <m/>
    <m/>
    <m/>
    <m/>
    <n v="0"/>
    <n v="0"/>
    <m/>
    <n v="0"/>
    <n v="0"/>
    <m/>
    <n v="0"/>
    <n v="0"/>
    <n v="0"/>
    <n v="0"/>
    <e v="#DIV/0!"/>
    <n v="0"/>
    <n v="0"/>
    <m/>
    <m/>
    <m/>
    <m/>
    <n v="-1"/>
    <n v="-1"/>
    <n v="0"/>
    <s v=""/>
    <s v=""/>
    <e v="#VALUE!"/>
    <b v="1"/>
    <n v="8000"/>
    <s v=""/>
    <s v=""/>
    <n v="8020"/>
    <n v="0"/>
    <s v=""/>
    <s v=""/>
    <s v=""/>
    <n v="-1"/>
    <n v="479"/>
    <n v="0"/>
    <n v="0"/>
    <n v="0"/>
    <n v="0"/>
    <n v="-1"/>
    <s v=""/>
    <s v=""/>
    <s v=""/>
    <n v="0"/>
    <n v="0"/>
    <n v="0"/>
    <n v="0"/>
  </r>
  <r>
    <x v="1"/>
    <x v="4"/>
    <s v="P168.1 "/>
    <s v="168.1 "/>
    <s v="Асистирана с робот хирургия при злокачествени заболявания в акушерството и гинекологията "/>
    <m/>
    <m/>
    <m/>
    <m/>
    <n v="0"/>
    <n v="0"/>
    <m/>
    <m/>
    <m/>
    <m/>
    <m/>
    <n v="8020"/>
    <n v="0"/>
    <n v="0"/>
    <n v="396"/>
    <n v="3168000"/>
    <n v="348"/>
    <n v="2786440"/>
    <n v="350"/>
    <n v="2807000"/>
    <n v="350"/>
    <n v="8020"/>
    <n v="2807000"/>
    <n v="371"/>
    <n v="2981512"/>
    <n v="480"/>
    <n v="8020"/>
    <n v="3849600"/>
    <n v="300"/>
    <n v="8020"/>
    <n v="2406000"/>
    <n v="480"/>
    <n v="8020"/>
    <n v="3849600"/>
    <n v="0"/>
    <n v="130"/>
    <n v="0.37142857142857144"/>
    <n v="109"/>
    <n v="0"/>
    <n v="0.29380053908355797"/>
    <n v="0"/>
    <n v="0"/>
    <s v="ОК"/>
    <n v="0"/>
    <n v="0"/>
    <n v="0"/>
    <n v="0.29380053908355785"/>
    <n v="0.29380053908355785"/>
    <n v="0"/>
    <b v="0"/>
    <s v=""/>
    <n v="8000"/>
    <n v="8007.0114942528735"/>
    <n v="8020"/>
    <n v="8020"/>
    <s v=""/>
    <n v="8.7643678160920224E-4"/>
    <n v="1.6221415139030526E-3"/>
    <n v="0"/>
    <n v="0"/>
    <n v="396"/>
    <n v="348"/>
    <n v="371"/>
    <n v="480"/>
    <s v=""/>
    <n v="-0.12121212121212122"/>
    <n v="6.6091954022988508E-2"/>
    <n v="0.29380053908355785"/>
    <n v="2807000"/>
    <n v="2807000"/>
    <n v="2807000"/>
    <n v="2807000"/>
  </r>
  <r>
    <x v="1"/>
    <x v="24"/>
    <s v="P168.2 "/>
    <s v="168.2 "/>
    <s v="Асистирана с робот хирургия при злокачестве­ни заболявания в коремната хирургия, гръдната хирургия, детската хирургия и урологията "/>
    <s v="Педиатрични пътеки"/>
    <m/>
    <m/>
    <m/>
    <n v="0"/>
    <n v="0"/>
    <m/>
    <m/>
    <m/>
    <m/>
    <m/>
    <n v="8020"/>
    <n v="0"/>
    <n v="0"/>
    <n v="0"/>
    <n v="0"/>
    <n v="0"/>
    <n v="0"/>
    <n v="500"/>
    <n v="4010000"/>
    <n v="500"/>
    <n v="8020"/>
    <n v="4010000"/>
    <n v="417"/>
    <n v="3341132"/>
    <n v="700"/>
    <n v="8020"/>
    <n v="5614000"/>
    <n v="500"/>
    <n v="8020"/>
    <n v="4010000"/>
    <n v="700"/>
    <n v="8020"/>
    <n v="5614000"/>
    <n v="0"/>
    <n v="200"/>
    <n v="0.4"/>
    <n v="283"/>
    <n v="0"/>
    <n v="0.67865707434052758"/>
    <n v="0"/>
    <n v="0"/>
    <m/>
    <n v="0"/>
    <n v="0"/>
    <n v="0"/>
    <n v="0.67865707434052758"/>
    <n v="0.67865707434052758"/>
    <n v="0"/>
    <b v="0"/>
    <s v=""/>
    <s v=""/>
    <s v=""/>
    <n v="8020"/>
    <n v="8020"/>
    <s v=""/>
    <s v=""/>
    <s v=""/>
    <n v="0"/>
    <n v="0"/>
    <n v="0"/>
    <n v="0"/>
    <n v="417"/>
    <n v="700"/>
    <s v=""/>
    <s v=""/>
    <s v=""/>
    <n v="0.67865707434052758"/>
    <n v="4010000"/>
    <n v="4010000"/>
    <n v="4010000"/>
    <n v="4010000"/>
  </r>
  <r>
    <x v="1"/>
    <x v="4"/>
    <s v="P169"/>
    <s v="169"/>
    <s v="Интензивно лечение на интра- и постпартални усложнения, довели до шок"/>
    <m/>
    <m/>
    <m/>
    <m/>
    <n v="1109"/>
    <n v="1500"/>
    <n v="1500"/>
    <n v="1500"/>
    <n v="1500"/>
    <n v="1888"/>
    <n v="1888"/>
    <n v="2098.8000000000002"/>
    <n v="145"/>
    <n v="192085"/>
    <n v="162"/>
    <n v="243000"/>
    <n v="346"/>
    <n v="673536"/>
    <n v="349"/>
    <n v="732481.20000000007"/>
    <n v="349"/>
    <n v="2098.8000000000002"/>
    <n v="732481.20000000007"/>
    <n v="436"/>
    <n v="915076.79999999993"/>
    <n v="436"/>
    <n v="2600"/>
    <n v="1133600"/>
    <n v="297"/>
    <n v="2612.3000000000002"/>
    <n v="775853.10000000009"/>
    <n v="436"/>
    <n v="2800"/>
    <n v="1220800"/>
    <n v="-200"/>
    <n v="87"/>
    <n v="0.24928366762177651"/>
    <n v="0"/>
    <n v="-87200"/>
    <n v="0"/>
    <n v="701.19999999999982"/>
    <n v="0.33409567371831511"/>
    <s v="ОК"/>
    <n v="0.33409567371831517"/>
    <n v="0.23880312559557826"/>
    <n v="-9.5292548122736909E-2"/>
    <n v="0"/>
    <n v="0"/>
    <n v="0"/>
    <b v="1"/>
    <n v="1324.7241379310344"/>
    <n v="1500"/>
    <n v="1946.6358381502889"/>
    <n v="2098.8000000000002"/>
    <n v="2600"/>
    <n v="0.13231121638857801"/>
    <n v="0.2977572254335259"/>
    <n v="7.816775940706977E-2"/>
    <n v="0.23880312559557826"/>
    <n v="145"/>
    <n v="162"/>
    <n v="346"/>
    <n v="436"/>
    <n v="436"/>
    <n v="0.11724137931034484"/>
    <n v="1.1358024691358026"/>
    <n v="0.26011560693641611"/>
    <n v="0"/>
    <n v="732481.20000000007"/>
    <n v="907400"/>
    <n v="911692.70000000007"/>
    <n v="977200"/>
  </r>
  <r>
    <x v="1"/>
    <x v="4"/>
    <s v="P170"/>
    <s v="170"/>
    <s v="Интензивно лечение на интра- и постпартални усложнения, довели до шок, с приложение на рекомбинантни фактори на кръвосъсирването"/>
    <m/>
    <m/>
    <m/>
    <m/>
    <n v="6800"/>
    <n v="6800"/>
    <n v="6800"/>
    <n v="6800"/>
    <n v="6800"/>
    <n v="8558"/>
    <n v="8558"/>
    <n v="9435.7999999999993"/>
    <n v="26"/>
    <n v="176800"/>
    <n v="13"/>
    <n v="88400"/>
    <n v="13"/>
    <n v="113887.4"/>
    <n v="14"/>
    <n v="132101.19999999998"/>
    <n v="14"/>
    <n v="9435.7999999999993"/>
    <n v="132101.19999999998"/>
    <n v="16"/>
    <n v="150972.79999999999"/>
    <n v="16"/>
    <n v="11763.67"/>
    <n v="188218.72"/>
    <n v="12"/>
    <n v="11763.67"/>
    <n v="141164.04"/>
    <n v="16"/>
    <n v="11763.67"/>
    <n v="188218.72"/>
    <n v="0"/>
    <n v="2"/>
    <n v="0.14285714285714285"/>
    <n v="0"/>
    <n v="0"/>
    <n v="0"/>
    <n v="2327.8700000000008"/>
    <n v="0.24670616163971268"/>
    <s v="ОК"/>
    <n v="0.2467061616397126"/>
    <n v="0.2467061616397126"/>
    <n v="0"/>
    <n v="0"/>
    <n v="0"/>
    <n v="0"/>
    <b v="1"/>
    <n v="6800"/>
    <n v="6800"/>
    <n v="8760.5692307692298"/>
    <n v="9435.7999999999993"/>
    <n v="11763.67"/>
    <n v="0"/>
    <n v="0.28831900452488668"/>
    <n v="7.7076129580620822E-2"/>
    <n v="0.2467061616397126"/>
    <n v="26"/>
    <n v="13"/>
    <n v="13"/>
    <n v="16"/>
    <n v="16"/>
    <n v="-0.5"/>
    <n v="0"/>
    <n v="0.23076923076923084"/>
    <n v="0"/>
    <n v="132101.19999999998"/>
    <n v="164691.38"/>
    <n v="164691.38"/>
    <n v="164691.38"/>
  </r>
  <r>
    <x v="1"/>
    <x v="24"/>
    <s v="P171"/>
    <s v="171"/>
    <s v="Оперативни процедури на хранопровод, стомах и дуоденум с голям и много голям обем и сложност, при лица над 18 години"/>
    <m/>
    <m/>
    <m/>
    <s v="да - ушиватели"/>
    <n v="2700"/>
    <n v="2800"/>
    <n v="2800"/>
    <n v="2800"/>
    <n v="2800"/>
    <n v="3220"/>
    <n v="3220"/>
    <n v="3564"/>
    <n v="2879"/>
    <n v="7956900"/>
    <n v="2927"/>
    <n v="8195040"/>
    <n v="2574"/>
    <n v="8455754"/>
    <n v="2897"/>
    <n v="10324908"/>
    <n v="2897"/>
    <n v="3564"/>
    <n v="10324908"/>
    <n v="2515"/>
    <n v="8934989.1999999993"/>
    <n v="2515"/>
    <n v="3900"/>
    <n v="9808500"/>
    <n v="2488"/>
    <n v="4686.32"/>
    <n v="11659564.16"/>
    <n v="2515"/>
    <n v="4100"/>
    <n v="10311500"/>
    <n v="-200"/>
    <n v="-382"/>
    <n v="-0.1318605453917846"/>
    <n v="0"/>
    <n v="-503000"/>
    <n v="0"/>
    <n v="536"/>
    <n v="0.15039281705948374"/>
    <m/>
    <n v="0.15039281705948371"/>
    <n v="9.4276094276094291E-2"/>
    <n v="-5.6116722783389417E-2"/>
    <n v="0"/>
    <n v="0"/>
    <n v="0"/>
    <b v="1"/>
    <n v="2763.772143105245"/>
    <n v="2799.8086778271268"/>
    <n v="3285.0637140637141"/>
    <n v="3564"/>
    <n v="3900"/>
    <n v="1.3038894979740423E-2"/>
    <n v="0.17331721273654455"/>
    <n v="8.4910464519190043E-2"/>
    <n v="9.4276094276094291E-2"/>
    <n v="2879"/>
    <n v="2927"/>
    <n v="2574"/>
    <n v="2515"/>
    <n v="2515"/>
    <n v="1.6672455713789613E-2"/>
    <n v="-0.12060129825760169"/>
    <n v="-2.2921522921522941E-2"/>
    <n v="0"/>
    <n v="10324908"/>
    <n v="11298300"/>
    <n v="13576269.039999999"/>
    <n v="11877700"/>
  </r>
  <r>
    <x v="1"/>
    <x v="24"/>
    <s v="P172"/>
    <s v="172"/>
    <s v="Оперативни процедури на хранопровод, стомах и дуоденум с голям и много голям обем и сложност, при лица под 18 години"/>
    <s v="Педиатрични пътеки"/>
    <m/>
    <m/>
    <s v="да"/>
    <n v="2900"/>
    <n v="3100"/>
    <n v="3100"/>
    <n v="4650"/>
    <n v="4650"/>
    <n v="5057"/>
    <n v="5057"/>
    <n v="5584.7"/>
    <n v="30"/>
    <n v="90400"/>
    <n v="20"/>
    <n v="75950"/>
    <n v="22"/>
    <n v="115596.3"/>
    <n v="25"/>
    <n v="139617.5"/>
    <n v="25"/>
    <n v="5584.7"/>
    <n v="139617.5"/>
    <n v="28"/>
    <n v="156371.59999999998"/>
    <n v="28"/>
    <n v="6200"/>
    <n v="173600"/>
    <n v="22"/>
    <n v="6859.45"/>
    <n v="150907.9"/>
    <n v="28"/>
    <n v="6859.45"/>
    <n v="192064.6"/>
    <n v="-659.44999999999982"/>
    <n v="3"/>
    <n v="0.12"/>
    <n v="0"/>
    <n v="-18464.600000000006"/>
    <n v="0"/>
    <n v="1274.75"/>
    <n v="0.22825756083585511"/>
    <m/>
    <n v="0.22825756083585502"/>
    <n v="0.11017601661682819"/>
    <n v="-0.11808154421902683"/>
    <n v="0"/>
    <n v="0"/>
    <n v="0"/>
    <b v="1"/>
    <n v="3013.3333333333335"/>
    <n v="3797.5"/>
    <n v="5254.3772727272726"/>
    <n v="5584.7"/>
    <n v="6200"/>
    <n v="0.26023230088495564"/>
    <n v="0.38364115147525291"/>
    <n v="6.28661990046393E-2"/>
    <n v="0.11017601661682819"/>
    <n v="30"/>
    <n v="20"/>
    <n v="22"/>
    <n v="28"/>
    <n v="28"/>
    <n v="-0.33333333333333337"/>
    <n v="0.10000000000000009"/>
    <n v="0.27272727272727271"/>
    <n v="0"/>
    <n v="139617.5"/>
    <n v="155000"/>
    <n v="171486.25"/>
    <n v="171486.25"/>
  </r>
  <r>
    <x v="1"/>
    <x v="24"/>
    <s v="P173"/>
    <s v="173"/>
    <s v="Оперативни процедури на хранопровод, стомах и дуоденум със среден обем и сложност, при лица над 18 години"/>
    <m/>
    <m/>
    <m/>
    <s v="да"/>
    <n v="1621"/>
    <n v="1780"/>
    <n v="1780"/>
    <n v="1780"/>
    <n v="1780"/>
    <n v="2062"/>
    <n v="2062"/>
    <n v="2290.1999999999998"/>
    <n v="264"/>
    <n v="454497"/>
    <n v="270"/>
    <n v="480600"/>
    <n v="223"/>
    <n v="469625.36"/>
    <n v="268"/>
    <n v="613773.6"/>
    <n v="268"/>
    <n v="2290.1999999999998"/>
    <n v="613773.6"/>
    <n v="220"/>
    <n v="484923.99999999994"/>
    <n v="228"/>
    <n v="2633.7299999999996"/>
    <n v="600490.43999999994"/>
    <n v="228"/>
    <n v="3027.73"/>
    <n v="690322.44000000006"/>
    <n v="228"/>
    <n v="3027.73"/>
    <n v="690322.44000000006"/>
    <n v="-394.00000000000045"/>
    <n v="-40"/>
    <n v="-0.14925373134328357"/>
    <n v="8"/>
    <n v="-89832.000000000116"/>
    <n v="3.6363636363636362E-2"/>
    <n v="737.5300000000002"/>
    <n v="0.32203737664832777"/>
    <m/>
    <n v="0.32203737664832777"/>
    <n v="0.14999999999999991"/>
    <n v="-0.17203737664832786"/>
    <n v="3.6363636363636376E-2"/>
    <n v="3.6363636363636376E-2"/>
    <n v="0"/>
    <b v="0"/>
    <n v="1721.5795454545455"/>
    <n v="1780"/>
    <n v="2105.9433183856499"/>
    <n v="2290.1999999999998"/>
    <n v="2633.7299999999996"/>
    <n v="3.3934217387573407E-2"/>
    <n v="0.1831142238121628"/>
    <n v="8.7493656645799556E-2"/>
    <n v="0.14999999999999991"/>
    <n v="264"/>
    <n v="270"/>
    <n v="223"/>
    <n v="220"/>
    <n v="228"/>
    <n v="2.2727272727272707E-2"/>
    <n v="-0.17407407407407405"/>
    <n v="-1.3452914798206317E-2"/>
    <n v="3.6363636363636376E-2"/>
    <n v="613773.6"/>
    <n v="705839.6399999999"/>
    <n v="811431.64"/>
    <n v="811431.64"/>
  </r>
  <r>
    <x v="1"/>
    <x v="24"/>
    <s v="P174"/>
    <s v="174"/>
    <s v="Оперативни процедури на хранопровод, стомах и дуоденум със среден обем и сложност, при лица под 18 години"/>
    <s v="Педиатрични пътеки"/>
    <m/>
    <m/>
    <m/>
    <n v="1621"/>
    <n v="1780"/>
    <n v="1780"/>
    <n v="2670"/>
    <n v="2670"/>
    <n v="2990"/>
    <n v="2990"/>
    <n v="3311"/>
    <n v="58"/>
    <n v="100378"/>
    <n v="71"/>
    <n v="160200"/>
    <n v="64"/>
    <n v="195331"/>
    <n v="69"/>
    <n v="228459"/>
    <n v="69"/>
    <n v="3311"/>
    <n v="228459"/>
    <n v="39"/>
    <n v="129129"/>
    <n v="59"/>
    <n v="3877.51"/>
    <n v="228773.09000000003"/>
    <n v="59"/>
    <n v="3877.51"/>
    <n v="228773.09000000003"/>
    <n v="59"/>
    <n v="3877.51"/>
    <n v="228773.09000000003"/>
    <n v="0"/>
    <n v="-10"/>
    <n v="-0.14492753623188406"/>
    <n v="20"/>
    <n v="0"/>
    <n v="0.51282051282051277"/>
    <n v="566.51000000000022"/>
    <n v="0.17109936575052861"/>
    <m/>
    <n v="0.17109936575052864"/>
    <n v="0.17109936575052864"/>
    <n v="0"/>
    <n v="0.51282051282051277"/>
    <n v="0.51282051282051277"/>
    <n v="0"/>
    <b v="0"/>
    <n v="1730.655172413793"/>
    <n v="2256.3380281690143"/>
    <n v="3052.046875"/>
    <n v="3311"/>
    <n v="3877.51"/>
    <n v="0.30374788931641228"/>
    <n v="0.35265498205368284"/>
    <n v="8.4845723413078389E-2"/>
    <n v="0.17109936575052864"/>
    <n v="58"/>
    <n v="71"/>
    <n v="64"/>
    <n v="39"/>
    <n v="59"/>
    <n v="0.22413793103448265"/>
    <n v="-9.8591549295774628E-2"/>
    <n v="-0.390625"/>
    <n v="0.51282051282051277"/>
    <n v="228459"/>
    <n v="267548.19"/>
    <n v="267548.19"/>
    <n v="267548.19"/>
  </r>
  <r>
    <x v="1"/>
    <x v="24"/>
    <s v="P175"/>
    <s v="175"/>
    <s v="Оперативни процедури на тънки и дебели черва, вкл. при заболявания на мезентериума и ретроперитонеума с голям и много голям обем и сложност, при лица над 18 години"/>
    <m/>
    <s v="Да"/>
    <m/>
    <s v="да"/>
    <n v="2453"/>
    <n v="2600"/>
    <n v="2600"/>
    <n v="2600"/>
    <n v="2600"/>
    <n v="2936"/>
    <n v="2936"/>
    <n v="3251.6"/>
    <n v="11552"/>
    <n v="29395309"/>
    <n v="12359"/>
    <n v="32131320"/>
    <n v="12009.5"/>
    <n v="36147997.240000002"/>
    <n v="12093"/>
    <n v="39321598.799999997"/>
    <n v="12093"/>
    <n v="3251.6"/>
    <n v="39321598.799999997"/>
    <n v="11966"/>
    <n v="38894316.24000001"/>
    <n v="12000"/>
    <n v="4000"/>
    <n v="48000000"/>
    <n v="10506"/>
    <n v="4366.09"/>
    <n v="45870141.539999999"/>
    <n v="10506"/>
    <n v="4366.09"/>
    <n v="45870141.539999999"/>
    <n v="-366.09000000000015"/>
    <n v="-1587"/>
    <n v="-0.13123294467873978"/>
    <n v="-1460"/>
    <n v="2129858.4600000009"/>
    <n v="-0.12201236837706836"/>
    <n v="1114.4900000000002"/>
    <n v="0.34275126091770214"/>
    <m/>
    <n v="0.34275126091770214"/>
    <n v="0.23016361176036426"/>
    <n v="-0.11258764915733788"/>
    <n v="-0.12201236837706841"/>
    <n v="2.8413839211098857E-3"/>
    <n v="0.1248537522981783"/>
    <b v="0"/>
    <n v="2544.6077735457066"/>
    <n v="2599.8317015939801"/>
    <n v="3009.9502260710274"/>
    <n v="3251.6"/>
    <n v="4000"/>
    <n v="2.1702334097377873E-2"/>
    <n v="0.15774810508911008"/>
    <n v="8.0283644505445784E-2"/>
    <n v="0.23016361176036426"/>
    <n v="11552"/>
    <n v="12359"/>
    <n v="12009.5"/>
    <n v="11966"/>
    <n v="12000"/>
    <n v="6.9858033240997264E-2"/>
    <n v="-2.8278986973056086E-2"/>
    <n v="-3.6221324784545539E-3"/>
    <n v="2.8413839211098857E-3"/>
    <n v="39321598.799999997"/>
    <n v="48372000"/>
    <n v="52799126.370000005"/>
    <n v="52799126.370000005"/>
  </r>
  <r>
    <x v="1"/>
    <x v="24"/>
    <s v="P176"/>
    <s v="176"/>
    <s v="Оперативни процедури на тънки и дебели черва, вкл. при заболявания на мезентериума и ретроперитонеума с голям и много голям обем и сложност, при лица под 18 години"/>
    <s v="Педиатрични пътеки"/>
    <m/>
    <m/>
    <s v="да"/>
    <n v="2600"/>
    <n v="2650"/>
    <n v="2650"/>
    <n v="3975"/>
    <n v="3975"/>
    <n v="4110"/>
    <n v="4110"/>
    <n v="4543"/>
    <n v="190"/>
    <n v="499950"/>
    <n v="187"/>
    <n v="608175"/>
    <n v="159"/>
    <n v="675983"/>
    <n v="187"/>
    <n v="849541"/>
    <n v="187"/>
    <n v="4543"/>
    <n v="849541"/>
    <n v="234"/>
    <n v="1063062"/>
    <n v="234"/>
    <n v="5676.76"/>
    <n v="1328361.8400000001"/>
    <n v="159"/>
    <n v="5676.76"/>
    <n v="902604.84000000008"/>
    <n v="159"/>
    <n v="5676.76"/>
    <n v="902604.84000000008"/>
    <n v="0"/>
    <n v="-28"/>
    <n v="-0.1497326203208556"/>
    <n v="-75"/>
    <n v="425757"/>
    <n v="-0.32051282051282054"/>
    <n v="1133.7600000000002"/>
    <n v="0.2495619634602686"/>
    <m/>
    <n v="0.2495619634602686"/>
    <n v="0.2495619634602686"/>
    <n v="0"/>
    <n v="-0.32051282051282048"/>
    <n v="0"/>
    <n v="0.32051282051282048"/>
    <b v="1"/>
    <n v="2631.3157894736842"/>
    <n v="3252.2727272727275"/>
    <n v="4251.4654088050311"/>
    <n v="4543"/>
    <n v="5676.76"/>
    <n v="0.23598723508714525"/>
    <n v="0.3072290565158724"/>
    <n v="6.8572730379314439E-2"/>
    <n v="0.2495619634602686"/>
    <n v="190"/>
    <n v="187"/>
    <n v="159"/>
    <n v="234"/>
    <n v="234"/>
    <n v="-1.5789473684210575E-2"/>
    <n v="-0.14973262032085566"/>
    <n v="0.47169811320754707"/>
    <n v="0"/>
    <n v="849541"/>
    <n v="1061554.1200000001"/>
    <n v="1061554.1200000001"/>
    <n v="1061554.1200000001"/>
  </r>
  <r>
    <x v="1"/>
    <x v="24"/>
    <s v="P177"/>
    <s v="177"/>
    <s v="Оперативни процедури на тънки и дебели черва със среден обем и сложност, при лица над 18 години"/>
    <m/>
    <m/>
    <s v="общинска"/>
    <m/>
    <n v="939"/>
    <n v="1100"/>
    <n v="1100"/>
    <n v="1100"/>
    <n v="1100"/>
    <n v="1199"/>
    <n v="1199"/>
    <n v="1340.9"/>
    <n v="2984"/>
    <n v="3103121.2"/>
    <n v="3291"/>
    <n v="3619821"/>
    <n v="3346"/>
    <n v="4133880.5200000005"/>
    <n v="3477"/>
    <n v="4662309.3000000007"/>
    <n v="3477"/>
    <n v="1340.9"/>
    <n v="4662309.3000000007"/>
    <n v="3085"/>
    <n v="4140103.4400000004"/>
    <n v="3085"/>
    <n v="1542.0350000000001"/>
    <n v="4757177.9750000006"/>
    <n v="2956"/>
    <n v="2156.88"/>
    <n v="6375737.2800000003"/>
    <n v="2956"/>
    <n v="1800"/>
    <n v="5320800"/>
    <n v="-257.96499999999992"/>
    <n v="-521"/>
    <n v="-0.14984181765890134"/>
    <n v="-129"/>
    <n v="-563622.02499999944"/>
    <n v="-4.1815235008103725E-2"/>
    <n v="459.09999999999991"/>
    <n v="0.34238198225072702"/>
    <m/>
    <n v="0.34238198225072702"/>
    <n v="0.14999999999999991"/>
    <n v="-0.19238198225072711"/>
    <n v="-4.1815235008103691E-2"/>
    <n v="0"/>
    <n v="4.1815235008103691E-2"/>
    <b v="1"/>
    <n v="1039.9199731903486"/>
    <n v="1099.915223336372"/>
    <n v="1235.4693723849373"/>
    <n v="1340.9"/>
    <n v="1542.0350000000001"/>
    <n v="5.7692179872231186E-2"/>
    <n v="0.12324054270054474"/>
    <n v="8.5336496372662385E-2"/>
    <n v="0.14999999999999991"/>
    <n v="2984"/>
    <n v="3291"/>
    <n v="3346"/>
    <n v="3085"/>
    <n v="3085"/>
    <n v="0.10288203753351199"/>
    <n v="1.6712245518079705E-2"/>
    <n v="-7.800358637178717E-2"/>
    <n v="0"/>
    <n v="4662309.3000000007"/>
    <n v="5361655.6950000003"/>
    <n v="7499471.7600000007"/>
    <n v="6258600"/>
  </r>
  <r>
    <x v="1"/>
    <x v="24"/>
    <s v="P178"/>
    <s v="178"/>
    <s v="Оперативни процедури на тънки и дебели черва със среден обем и сложност, при лица под 18 години"/>
    <s v="Педиатрични пътеки"/>
    <m/>
    <m/>
    <s v="да"/>
    <n v="1000"/>
    <n v="1150"/>
    <n v="1150"/>
    <n v="1725"/>
    <n v="1725"/>
    <n v="1890"/>
    <n v="1890"/>
    <n v="2101"/>
    <n v="56"/>
    <n v="60650"/>
    <n v="52"/>
    <n v="77625"/>
    <n v="43"/>
    <n v="84995"/>
    <n v="52"/>
    <n v="109252"/>
    <n v="52"/>
    <n v="2101"/>
    <n v="109252"/>
    <n v="57"/>
    <n v="119757"/>
    <n v="57"/>
    <n v="2250"/>
    <n v="128250"/>
    <n v="45"/>
    <n v="2685.66"/>
    <n v="120854.7"/>
    <n v="45"/>
    <n v="2685.66"/>
    <n v="120854.7"/>
    <n v="-435.65999999999985"/>
    <n v="-7"/>
    <n v="-0.13461538461538461"/>
    <n v="-12"/>
    <n v="7395.3000000000029"/>
    <n v="-0.21052631578947367"/>
    <n v="584.65999999999985"/>
    <n v="0.27827701094716795"/>
    <m/>
    <n v="0.27827701094716795"/>
    <n v="7.0918610185625841E-2"/>
    <n v="-0.20735840076154211"/>
    <n v="-0.21052631578947367"/>
    <n v="0"/>
    <n v="0.21052631578947367"/>
    <b v="1"/>
    <n v="1083.0357142857142"/>
    <n v="1492.7884615384614"/>
    <n v="1976.6279069767443"/>
    <n v="2101"/>
    <n v="2250"/>
    <n v="0.37833724395966772"/>
    <n v="0.32411788937572572"/>
    <n v="6.2921348314606718E-2"/>
    <n v="7.0918610185625841E-2"/>
    <n v="56"/>
    <n v="52"/>
    <n v="43"/>
    <n v="57"/>
    <n v="57"/>
    <n v="-7.1428571428571397E-2"/>
    <n v="-0.17307692307692313"/>
    <n v="0.32558139534883712"/>
    <n v="0"/>
    <n v="109252"/>
    <n v="117000"/>
    <n v="139654.32"/>
    <n v="139654.32"/>
  </r>
  <r>
    <x v="1"/>
    <x v="24"/>
    <s v="P179"/>
    <s v="179"/>
    <s v="Оперативни процедури върху апендикс"/>
    <s v="КП с изискване за педиатрична структура или спазване на сандарт &quot;Педиатрия"/>
    <m/>
    <m/>
    <s v="да"/>
    <n v="558"/>
    <n v="650"/>
    <n v="650"/>
    <n v="650"/>
    <n v="650"/>
    <n v="728"/>
    <n v="728"/>
    <n v="822.8"/>
    <n v="3424"/>
    <n v="2105816"/>
    <n v="3391"/>
    <n v="2203814"/>
    <n v="2694"/>
    <n v="2020521.68"/>
    <n v="3391"/>
    <n v="2790114.8"/>
    <n v="3391"/>
    <n v="822.8"/>
    <n v="2790114.8"/>
    <n v="2342"/>
    <n v="1925845.68"/>
    <n v="2883"/>
    <n v="930"/>
    <n v="2681190"/>
    <n v="2883"/>
    <n v="1180.93"/>
    <n v="3404621.1900000004"/>
    <n v="2883"/>
    <n v="1100"/>
    <n v="3171300"/>
    <n v="-170"/>
    <n v="-508"/>
    <n v="-0.14980831613093482"/>
    <n v="541"/>
    <n v="-490110"/>
    <n v="0.23099914602903501"/>
    <n v="277.20000000000005"/>
    <n v="0.3368983957219252"/>
    <m/>
    <n v="0.33689839572192515"/>
    <n v="0.13028682547399129"/>
    <n v="-0.20661157024793386"/>
    <n v="0.23099914602903504"/>
    <n v="0.23099914602903504"/>
    <n v="0"/>
    <b v="0"/>
    <n v="615.01635514018687"/>
    <n v="649.90091418460634"/>
    <n v="750.00804751299177"/>
    <n v="822.8"/>
    <n v="930"/>
    <n v="5.672135180286042E-2"/>
    <n v="0.15403445531998394"/>
    <n v="9.7054895248636974E-2"/>
    <n v="0.13028682547399129"/>
    <n v="3424"/>
    <n v="3391"/>
    <n v="2694"/>
    <n v="2342"/>
    <n v="2883"/>
    <n v="-9.6378504672897103E-3"/>
    <n v="-0.20554408728988494"/>
    <n v="-0.13066072754268743"/>
    <n v="0.23099914602903504"/>
    <n v="2790114.8"/>
    <n v="3153630"/>
    <n v="4004533.6300000004"/>
    <n v="3730100"/>
  </r>
  <r>
    <x v="1"/>
    <x v="24"/>
    <s v="P180"/>
    <s v="180"/>
    <s v="Хирургични интервенции за затваряне на стома"/>
    <s v="КП с изискване за педиатрична структура или спазване на сандарт &quot;Педиатрия"/>
    <m/>
    <m/>
    <s v="да"/>
    <n v="624"/>
    <n v="650"/>
    <n v="650"/>
    <n v="650"/>
    <n v="650"/>
    <n v="710"/>
    <n v="710"/>
    <n v="803"/>
    <n v="197"/>
    <n v="126178"/>
    <n v="220"/>
    <n v="143000"/>
    <n v="147"/>
    <n v="107589"/>
    <n v="210"/>
    <n v="168630"/>
    <n v="210"/>
    <n v="803"/>
    <n v="168630"/>
    <n v="117"/>
    <n v="93790.399999999994"/>
    <n v="179"/>
    <n v="930"/>
    <n v="166470"/>
    <n v="179"/>
    <n v="1025.52"/>
    <n v="183568.08"/>
    <n v="179"/>
    <n v="1025.52"/>
    <n v="183568.08"/>
    <n v="-95.519999999999982"/>
    <n v="-31"/>
    <n v="-0.14761904761904762"/>
    <n v="62"/>
    <n v="-17098.079999999987"/>
    <n v="0.52991452991452992"/>
    <n v="222.51999999999998"/>
    <n v="0.27711083437110834"/>
    <m/>
    <n v="0.27711083437110839"/>
    <n v="0.15815691158156908"/>
    <n v="-0.11895392278953931"/>
    <n v="0.52991452991452981"/>
    <n v="0.52991452991452981"/>
    <n v="0"/>
    <b v="0"/>
    <n v="640.49746192893406"/>
    <n v="650"/>
    <n v="731.89795918367349"/>
    <n v="803"/>
    <n v="930"/>
    <n v="1.483618380383267E-2"/>
    <n v="0.12599686028257451"/>
    <n v="9.7147477902016055E-2"/>
    <n v="0.15815691158156908"/>
    <n v="197"/>
    <n v="220"/>
    <n v="147"/>
    <n v="117"/>
    <n v="179"/>
    <n v="0.11675126903553301"/>
    <n v="-0.33181818181818179"/>
    <n v="-0.20408163265306123"/>
    <n v="0.52991452991452981"/>
    <n v="168630"/>
    <n v="195300"/>
    <n v="215359.19999999998"/>
    <n v="215359.19999999998"/>
  </r>
  <r>
    <x v="1"/>
    <x v="24"/>
    <s v="P181"/>
    <s v="181"/>
    <s v="Хирургични интервенции на ануса и перианалното пространство"/>
    <s v="КП с изискване за педиатрична структура или спазване на сандарт &quot;Педиатрия"/>
    <m/>
    <m/>
    <s v="да"/>
    <n v="426"/>
    <n v="500"/>
    <n v="500"/>
    <n v="500"/>
    <n v="500"/>
    <n v="530"/>
    <n v="530"/>
    <n v="605"/>
    <n v="13591"/>
    <n v="6442563.2000000002"/>
    <n v="13496"/>
    <n v="6741400"/>
    <n v="11540"/>
    <n v="6348597.7999999998"/>
    <n v="13496"/>
    <n v="8165080"/>
    <n v="13496"/>
    <n v="605"/>
    <n v="8165080"/>
    <n v="10172"/>
    <n v="6151745.0999999996"/>
    <n v="10172"/>
    <n v="695.75"/>
    <n v="7077169"/>
    <n v="9000"/>
    <n v="744.67"/>
    <n v="6702030"/>
    <n v="9000"/>
    <n v="744.67"/>
    <n v="6702030"/>
    <n v="-48.919999999999959"/>
    <n v="-4496"/>
    <n v="-0.33313574392412565"/>
    <n v="-1172"/>
    <n v="375139"/>
    <n v="-0.11521824616594574"/>
    <n v="139.66999999999996"/>
    <n v="0.23085950413223133"/>
    <m/>
    <n v="0.23085950413223144"/>
    <n v="0.14999999999999991"/>
    <n v="-8.085950413223153E-2"/>
    <n v="-0.11521824616594578"/>
    <n v="0"/>
    <n v="0.11521824616594578"/>
    <b v="1"/>
    <n v="474.03157972187478"/>
    <n v="499.51096621221103"/>
    <n v="550.13845753899477"/>
    <n v="605"/>
    <n v="695.75"/>
    <n v="5.3750398876981187E-2"/>
    <n v="0.10135411382595216"/>
    <n v="9.9723154615338983E-2"/>
    <n v="0.14999999999999991"/>
    <n v="13591"/>
    <n v="13496"/>
    <n v="11540"/>
    <n v="10172"/>
    <n v="10172"/>
    <n v="-6.9899197998675167E-3"/>
    <n v="-0.1449318316538234"/>
    <n v="-0.11854419410745232"/>
    <n v="0"/>
    <n v="8165080"/>
    <n v="9389842"/>
    <n v="10050066.32"/>
    <n v="10050066.32"/>
  </r>
  <r>
    <x v="1"/>
    <x v="24"/>
    <s v="P182"/>
    <s v="182"/>
    <s v="Оперативни процедури при хернии"/>
    <s v="КП с изискване за педиатрична структура или спазване на сандарт &quot;Педиатрия"/>
    <m/>
    <m/>
    <s v="да"/>
    <n v="574"/>
    <n v="650"/>
    <n v="650"/>
    <n v="650"/>
    <n v="650"/>
    <n v="710"/>
    <n v="710"/>
    <n v="803"/>
    <n v="14680"/>
    <n v="9126964"/>
    <n v="13673"/>
    <n v="8887320"/>
    <n v="9004"/>
    <n v="6568587.2000000002"/>
    <n v="11179"/>
    <n v="8976737"/>
    <n v="11179"/>
    <n v="803"/>
    <n v="8976737"/>
    <n v="7357"/>
    <n v="5906710.4000000004"/>
    <n v="11623"/>
    <n v="930"/>
    <n v="10809390"/>
    <n v="11623"/>
    <n v="946.29"/>
    <n v="10998728.67"/>
    <n v="11623"/>
    <n v="1050"/>
    <n v="12204150"/>
    <n v="-120"/>
    <n v="444"/>
    <n v="3.9717327131228199E-2"/>
    <n v="4266"/>
    <n v="-1394760"/>
    <n v="0.57985591953241811"/>
    <n v="247"/>
    <n v="0.30759651307596514"/>
    <m/>
    <n v="0.30759651307596503"/>
    <n v="0.15815691158156908"/>
    <n v="-0.14943960149439595"/>
    <n v="0.579855919532418"/>
    <n v="0.579855919532418"/>
    <n v="0"/>
    <b v="0"/>
    <n v="621.72779291553138"/>
    <n v="649.99049221092662"/>
    <n v="729.51879164815637"/>
    <n v="803"/>
    <n v="930"/>
    <n v="4.5458317317390806E-2"/>
    <n v="0.12235301960605027"/>
    <n v="0.10072558677458066"/>
    <n v="0.15815691158156908"/>
    <n v="14680"/>
    <n v="13673"/>
    <n v="9004"/>
    <n v="7357"/>
    <n v="11623"/>
    <n v="-6.8596730245231607E-2"/>
    <n v="-0.34147590141154094"/>
    <n v="-0.18291870279875611"/>
    <n v="0.579855919532418"/>
    <n v="8976737"/>
    <n v="10396470"/>
    <n v="10578575.91"/>
    <n v="11737950"/>
  </r>
  <r>
    <x v="1"/>
    <x v="24"/>
    <s v="P183"/>
    <s v="183"/>
    <s v="Оперативни процедури при хернии с инкарцерация"/>
    <s v="КП с изискване за педиатрична структура или спазване на сандарт &quot;Педиатрия"/>
    <m/>
    <m/>
    <s v="да"/>
    <n v="601"/>
    <n v="700"/>
    <n v="700"/>
    <n v="700"/>
    <n v="700"/>
    <n v="790"/>
    <n v="790"/>
    <n v="891"/>
    <n v="3240"/>
    <n v="2147814"/>
    <n v="3274"/>
    <n v="2291957"/>
    <n v="3096"/>
    <n v="2531953.7999999998"/>
    <n v="3274"/>
    <n v="2917134"/>
    <n v="3274"/>
    <n v="891"/>
    <n v="2917134"/>
    <n v="3420"/>
    <n v="3044815.3999999994"/>
    <n v="2783"/>
    <n v="1000"/>
    <n v="2783000"/>
    <n v="2783"/>
    <n v="1234.6500000000001"/>
    <n v="3436030.95"/>
    <n v="2783"/>
    <n v="1234.6500000000001"/>
    <n v="3436030.95"/>
    <n v="-234.65000000000009"/>
    <n v="-491"/>
    <n v="-0.14996945632254124"/>
    <n v="-637"/>
    <n v="-653030.95000000019"/>
    <n v="-0.18625730994152045"/>
    <n v="343.65000000000009"/>
    <n v="0.38569023569023581"/>
    <m/>
    <n v="0.38569023569023586"/>
    <n v="0.122334455667789"/>
    <n v="-0.26335578002244686"/>
    <n v="-0.18625730994152045"/>
    <n v="-0.18625730994152045"/>
    <n v="0"/>
    <b v="0"/>
    <n v="662.90555555555557"/>
    <n v="700.04795357361024"/>
    <n v="817.81453488372085"/>
    <n v="891"/>
    <n v="1000"/>
    <n v="5.6029697906102349E-2"/>
    <n v="0.16822644892958372"/>
    <n v="8.9489073615798276E-2"/>
    <n v="0.122334455667789"/>
    <n v="3240"/>
    <n v="3274"/>
    <n v="3096"/>
    <n v="3420"/>
    <n v="2783"/>
    <n v="1.0493827160493741E-2"/>
    <n v="-5.4367745876603535E-2"/>
    <n v="0.10465116279069764"/>
    <n v="-0.18625730994152045"/>
    <n v="2917134"/>
    <n v="3274000"/>
    <n v="4042244.1"/>
    <n v="4042244.1"/>
  </r>
  <r>
    <x v="1"/>
    <x v="24"/>
    <s v="P184"/>
    <s v="184"/>
    <s v="Конвенционална холецистектомия"/>
    <s v="КП с изискване за педиатрична структура или спазване на сандарт &quot;Педиатрия"/>
    <m/>
    <m/>
    <m/>
    <n v="1127"/>
    <n v="1150"/>
    <n v="1150"/>
    <n v="1150"/>
    <n v="1150"/>
    <n v="1240"/>
    <n v="1240"/>
    <n v="1386"/>
    <n v="783"/>
    <n v="893688"/>
    <n v="703"/>
    <n v="807990"/>
    <n v="550"/>
    <n v="695067.6"/>
    <n v="703"/>
    <n v="974358"/>
    <n v="703"/>
    <n v="1386"/>
    <n v="974358"/>
    <n v="354"/>
    <n v="490644"/>
    <n v="598"/>
    <n v="1550"/>
    <n v="926900"/>
    <n v="598"/>
    <n v="1779.73"/>
    <n v="1064278.54"/>
    <n v="598"/>
    <n v="1779.73"/>
    <n v="1064278.54"/>
    <n v="-229.73000000000002"/>
    <n v="-105"/>
    <n v="-0.14935988620199148"/>
    <n v="244"/>
    <n v="-137378.54000000004"/>
    <n v="0.68926553672316382"/>
    <n v="393.73"/>
    <n v="0.28407647907647909"/>
    <m/>
    <n v="0.28407647907647915"/>
    <n v="0.11832611832611839"/>
    <n v="-0.16575036075036076"/>
    <n v="0.68926553672316393"/>
    <n v="0.68926553672316393"/>
    <n v="0"/>
    <b v="0"/>
    <n v="1141.3639846743295"/>
    <n v="1149.3456614509246"/>
    <n v="1263.7592727272727"/>
    <n v="1386"/>
    <n v="1550"/>
    <n v="6.9931037633648163E-3"/>
    <n v="9.9546737864667501E-2"/>
    <n v="9.672785783713711E-2"/>
    <n v="0.11832611832611839"/>
    <n v="783"/>
    <n v="703"/>
    <n v="550"/>
    <n v="354"/>
    <n v="598"/>
    <n v="-0.10217113665389532"/>
    <n v="-0.21763869132290181"/>
    <n v="-0.35636363636363633"/>
    <n v="0.68926553672316393"/>
    <n v="974358"/>
    <n v="1089650"/>
    <n v="1251150.19"/>
    <n v="1251150.19"/>
  </r>
  <r>
    <x v="1"/>
    <x v="24"/>
    <s v="P185"/>
    <s v="185"/>
    <s v="Лапароскопска холецистектомия"/>
    <s v="КП с изискване за педиатрична структура или спазване на сандарт &quot;Педиатрия"/>
    <m/>
    <m/>
    <s v="да - консумавите да влизат"/>
    <n v="880"/>
    <n v="950"/>
    <n v="950"/>
    <n v="950"/>
    <n v="950"/>
    <n v="1010"/>
    <n v="1010"/>
    <n v="1133"/>
    <n v="4628"/>
    <n v="4268080"/>
    <n v="4689"/>
    <n v="4454900"/>
    <n v="3676"/>
    <n v="3829716"/>
    <n v="4689"/>
    <n v="5312637"/>
    <n v="4689"/>
    <n v="1133"/>
    <n v="5312637"/>
    <n v="3183"/>
    <n v="3605826.8"/>
    <n v="3986"/>
    <n v="1380"/>
    <n v="5500680"/>
    <n v="3986"/>
    <n v="1379.68"/>
    <n v="5499404.4800000004"/>
    <n v="3986"/>
    <n v="1380"/>
    <n v="5500680"/>
    <n v="0"/>
    <n v="-703"/>
    <n v="-0.14992535721902325"/>
    <n v="803"/>
    <n v="0"/>
    <n v="0.25227772541627397"/>
    <n v="247"/>
    <n v="0.21800529567519858"/>
    <m/>
    <n v="0.21800529567519855"/>
    <n v="0.21800529567519855"/>
    <n v="0"/>
    <n v="0.25227772541627402"/>
    <n v="0.25227772541627402"/>
    <n v="0"/>
    <b v="0"/>
    <n v="922.22990492653412"/>
    <n v="950.07464278097677"/>
    <n v="1041.816104461371"/>
    <n v="1133"/>
    <n v="1380"/>
    <n v="3.0192837713997944E-2"/>
    <n v="9.6562372627751136E-2"/>
    <n v="8.7523983501648805E-2"/>
    <n v="0.21800529567519855"/>
    <n v="4628"/>
    <n v="4689"/>
    <n v="3676"/>
    <n v="3183"/>
    <n v="3986"/>
    <n v="1.3180639585133935E-2"/>
    <n v="-0.21603753465557685"/>
    <n v="-0.13411316648531013"/>
    <n v="0.25227772541627402"/>
    <n v="5312637"/>
    <n v="6470820"/>
    <n v="6469319.5200000005"/>
    <n v="6470820"/>
  </r>
  <r>
    <x v="1"/>
    <x v="24"/>
    <s v="P186"/>
    <s v="186"/>
    <s v="Оперативни процедури върху екстрахепаталните жлъчни пътища"/>
    <s v="КП с изискване за педиатрична структура или спазване на сандарт &quot;Педиатрия"/>
    <m/>
    <m/>
    <s v="да"/>
    <n v="2138"/>
    <n v="2300"/>
    <n v="2300"/>
    <n v="2300"/>
    <n v="2300"/>
    <n v="2480"/>
    <n v="2480"/>
    <n v="2750"/>
    <n v="1528"/>
    <n v="3411692"/>
    <n v="1388"/>
    <n v="3192562"/>
    <n v="1226"/>
    <n v="3119036.4"/>
    <n v="1388"/>
    <n v="3817000"/>
    <n v="1388"/>
    <n v="2750"/>
    <n v="3817000"/>
    <n v="1081"/>
    <n v="2971403"/>
    <n v="1200"/>
    <n v="3162.4999999999995"/>
    <n v="3794999.9999999995"/>
    <n v="1180"/>
    <n v="3470.86"/>
    <n v="4095614.8000000003"/>
    <n v="1180"/>
    <n v="3470.86"/>
    <n v="4095614.8000000003"/>
    <n v="-308.36000000000058"/>
    <n v="-208"/>
    <n v="-0.14985590778097982"/>
    <n v="99"/>
    <n v="-300614.80000000075"/>
    <n v="9.1581868640148015E-2"/>
    <n v="720.86000000000013"/>
    <n v="0.26213090909090914"/>
    <m/>
    <n v="0.26213090909090919"/>
    <n v="0.14999999999999991"/>
    <n v="-0.11213090909090928"/>
    <n v="9.1581868640147945E-2"/>
    <n v="0.11008325624421822"/>
    <n v="1.8501387604070274E-2"/>
    <b v="0"/>
    <n v="2232.7827225130891"/>
    <n v="2300.1167146974062"/>
    <n v="2544.0753670473082"/>
    <n v="2750"/>
    <n v="3162.4999999999995"/>
    <n v="3.0156983707098073E-2"/>
    <n v="0.10606359703011692"/>
    <n v="8.0942819391271126E-2"/>
    <n v="0.14999999999999991"/>
    <n v="1528"/>
    <n v="1388"/>
    <n v="1226"/>
    <n v="1081"/>
    <n v="1200"/>
    <n v="-9.1623036649214673E-2"/>
    <n v="-0.11671469740634011"/>
    <n v="-0.11827079934747142"/>
    <n v="0.11008325624421822"/>
    <n v="3817000"/>
    <n v="4389549.9999999991"/>
    <n v="4817553.6800000006"/>
    <n v="4817553.6800000006"/>
  </r>
  <r>
    <x v="1"/>
    <x v="24"/>
    <s v="P187"/>
    <s v="187"/>
    <s v="Оперативни процедури върху черен дроб"/>
    <s v="КП с изискване за педиатрична структура или спазване на сандарт &quot;Педиатрия"/>
    <m/>
    <m/>
    <s v="да"/>
    <n v="3000"/>
    <n v="3350"/>
    <n v="3350"/>
    <n v="3350"/>
    <n v="3350"/>
    <n v="3560"/>
    <n v="3560"/>
    <n v="3938"/>
    <n v="1543"/>
    <n v="4965350"/>
    <n v="2163"/>
    <n v="7246050"/>
    <n v="2254"/>
    <n v="8255284"/>
    <n v="2219"/>
    <n v="8738422"/>
    <n v="2219"/>
    <n v="3938"/>
    <n v="8738422"/>
    <n v="2255"/>
    <n v="8875669"/>
    <n v="2255"/>
    <n v="4200"/>
    <n v="9471000"/>
    <n v="1928"/>
    <n v="4658.8599999999997"/>
    <n v="8982282.0800000001"/>
    <n v="1928"/>
    <n v="4658.8599999999997"/>
    <n v="8982282.0800000001"/>
    <n v="-458.85999999999967"/>
    <n v="-291"/>
    <n v="-0.13114015322217215"/>
    <n v="-327"/>
    <n v="488717.91999999993"/>
    <n v="-0.14501108647450112"/>
    <n v="720.85999999999967"/>
    <n v="0.18305231081767387"/>
    <m/>
    <n v="0.18305231081767381"/>
    <n v="6.6531234128999417E-2"/>
    <n v="-0.1165210766886744"/>
    <n v="-0.14501108647450112"/>
    <n v="0"/>
    <n v="0.14501108647450112"/>
    <b v="1"/>
    <n v="3217.9844458846405"/>
    <n v="3350"/>
    <n v="3662.5039929015084"/>
    <n v="3938"/>
    <n v="4200"/>
    <n v="4.1024298387827507E-2"/>
    <n v="9.3284774000450321E-2"/>
    <n v="7.5220670784917898E-2"/>
    <n v="6.6531234128999417E-2"/>
    <n v="1543"/>
    <n v="2163"/>
    <n v="2254"/>
    <n v="2255"/>
    <n v="2255"/>
    <n v="0.40181464679196366"/>
    <n v="4.2071197411003292E-2"/>
    <n v="4.4365572315885338E-4"/>
    <n v="0"/>
    <n v="8738422"/>
    <n v="9319800"/>
    <n v="10338010.34"/>
    <n v="10338010.34"/>
  </r>
  <r>
    <x v="1"/>
    <x v="24"/>
    <s v="P188"/>
    <s v="188"/>
    <s v="Оперативни процедури върху черен дроб при ехинококова болест"/>
    <s v="КП с изискване за педиатрична структура или спазване на сандарт &quot;Педиатрия"/>
    <m/>
    <m/>
    <s v="да"/>
    <n v="1355"/>
    <n v="1450"/>
    <n v="1450"/>
    <n v="1450"/>
    <n v="1450"/>
    <n v="1659"/>
    <n v="1659"/>
    <n v="1846.9"/>
    <n v="126"/>
    <n v="178520"/>
    <n v="110"/>
    <n v="159500"/>
    <n v="69"/>
    <n v="118875.10000000002"/>
    <n v="109"/>
    <n v="201312.1"/>
    <n v="109"/>
    <n v="1846.9"/>
    <n v="201312.1"/>
    <n v="69"/>
    <n v="127436.1"/>
    <n v="93"/>
    <n v="2123.9349999999999"/>
    <n v="197525.95499999999"/>
    <n v="93"/>
    <n v="2343.2800000000002"/>
    <n v="217925.04"/>
    <n v="93"/>
    <n v="2343.2800000000002"/>
    <n v="217925.04"/>
    <n v="-219.34500000000025"/>
    <n v="-16"/>
    <n v="-0.14678899082568808"/>
    <n v="24"/>
    <n v="-20399.085000000021"/>
    <n v="0.34782608695652173"/>
    <n v="496.38000000000011"/>
    <n v="0.2687638746006823"/>
    <m/>
    <n v="0.26876387460068218"/>
    <n v="0.14999999999999991"/>
    <n v="-0.11876387460068227"/>
    <n v="0.34782608695652173"/>
    <n v="0.34782608695652173"/>
    <n v="0"/>
    <b v="0"/>
    <n v="1416.8253968253969"/>
    <n v="1450"/>
    <n v="1722.8275362318843"/>
    <n v="1846.9"/>
    <n v="2123.9349999999999"/>
    <n v="2.3414743446112496E-2"/>
    <n v="0.18815692153923047"/>
    <n v="7.2016763813447682E-2"/>
    <n v="0.14999999999999991"/>
    <n v="126"/>
    <n v="110"/>
    <n v="69"/>
    <n v="69"/>
    <n v="93"/>
    <n v="-0.12698412698412698"/>
    <n v="-0.37272727272727268"/>
    <n v="0"/>
    <n v="0.34782608695652173"/>
    <n v="201312.1"/>
    <n v="231508.91500000001"/>
    <n v="255417.52000000002"/>
    <n v="255417.52000000002"/>
  </r>
  <r>
    <x v="1"/>
    <x v="24"/>
    <s v="P189"/>
    <s v="189"/>
    <s v="Оперативни процедури върху панкреас и дистален холедох, с голям и много голям обем и сложност"/>
    <s v="КП с изискване за педиатрична структура или спазване на сандарт &quot;Педиатрия"/>
    <m/>
    <m/>
    <s v="да"/>
    <n v="4500"/>
    <n v="4950"/>
    <n v="4950"/>
    <n v="4950"/>
    <n v="4950"/>
    <n v="4950"/>
    <n v="4950"/>
    <n v="5467"/>
    <n v="843"/>
    <n v="4016250"/>
    <n v="859"/>
    <n v="4252050"/>
    <n v="950"/>
    <n v="4833626.5999999996"/>
    <n v="957"/>
    <n v="5231919"/>
    <n v="957"/>
    <n v="5467"/>
    <n v="5231919"/>
    <n v="969"/>
    <n v="5297523"/>
    <n v="969"/>
    <n v="6300"/>
    <n v="6104700"/>
    <n v="823"/>
    <n v="6431.5"/>
    <n v="5293124.5"/>
    <n v="823"/>
    <n v="6431.5"/>
    <n v="5293124.5"/>
    <n v="-131.5"/>
    <n v="-134"/>
    <n v="-0.14002089864158829"/>
    <n v="-146"/>
    <n v="811575.5"/>
    <n v="-0.15067079463364294"/>
    <n v="964.5"/>
    <n v="0.17642216937991587"/>
    <m/>
    <n v="0.17642216937991595"/>
    <n v="0.15236875800256078"/>
    <n v="-2.4053411377355172E-2"/>
    <n v="-0.15067079463364297"/>
    <n v="0"/>
    <n v="0.15067079463364297"/>
    <b v="1"/>
    <n v="4764.2348754448394"/>
    <n v="4950"/>
    <n v="5088.0279999999993"/>
    <n v="5467"/>
    <n v="6300"/>
    <n v="3.899159663865559E-2"/>
    <n v="2.7884444444444378E-2"/>
    <n v="7.4483080674870639E-2"/>
    <n v="0.15236875800256078"/>
    <n v="843"/>
    <n v="859"/>
    <n v="950"/>
    <n v="969"/>
    <n v="969"/>
    <n v="1.8979833926453082E-2"/>
    <n v="0.10593713620488932"/>
    <n v="2.0000000000000018E-2"/>
    <n v="0"/>
    <n v="5231919"/>
    <n v="6029100"/>
    <n v="6154945.5"/>
    <n v="6154945.5"/>
  </r>
  <r>
    <x v="1"/>
    <x v="24"/>
    <s v="P190"/>
    <s v="190"/>
    <s v="Оперативни процедури върху панкреас и дистален холедох, със среден обем и сложност"/>
    <s v="КП с изискване за педиатрична структура или спазване на сандарт &quot;Педиатрия"/>
    <m/>
    <m/>
    <s v="да"/>
    <n v="1720"/>
    <n v="1820"/>
    <n v="1820"/>
    <n v="1820"/>
    <n v="1820"/>
    <n v="1820"/>
    <n v="1820"/>
    <n v="2024"/>
    <n v="59"/>
    <n v="104880"/>
    <n v="45"/>
    <n v="81900"/>
    <n v="29"/>
    <n v="53800"/>
    <n v="43"/>
    <n v="87032"/>
    <n v="43"/>
    <n v="2024"/>
    <n v="87032"/>
    <n v="33"/>
    <n v="66792"/>
    <n v="37"/>
    <n v="2327.6"/>
    <n v="86121.2"/>
    <n v="37"/>
    <n v="2407.12"/>
    <n v="89063.44"/>
    <n v="37"/>
    <n v="2407.12"/>
    <n v="89063.44"/>
    <n v="-79.519999999999982"/>
    <n v="-6"/>
    <n v="-0.13953488372093023"/>
    <n v="4"/>
    <n v="-2942.2400000000052"/>
    <n v="0.12121212121212122"/>
    <n v="383.11999999999989"/>
    <n v="0.18928853754940705"/>
    <m/>
    <n v="0.18928853754940711"/>
    <n v="0.14999999999999991"/>
    <n v="-3.9288537549407199E-2"/>
    <n v="0.1212121212121211"/>
    <n v="0.1212121212121211"/>
    <n v="0"/>
    <b v="0"/>
    <n v="1777.6271186440679"/>
    <n v="1820"/>
    <n v="1855.1724137931035"/>
    <n v="2024"/>
    <n v="2327.6"/>
    <n v="2.3836765827612405E-2"/>
    <n v="1.9325502084122759E-2"/>
    <n v="9.1003717472118995E-2"/>
    <n v="0.14999999999999991"/>
    <n v="59"/>
    <n v="45"/>
    <n v="29"/>
    <n v="33"/>
    <n v="37"/>
    <n v="-0.23728813559322037"/>
    <n v="-0.35555555555555551"/>
    <n v="0.13793103448275867"/>
    <n v="0.1212121212121211"/>
    <n v="87032"/>
    <n v="100086.8"/>
    <n v="103506.15999999999"/>
    <n v="103506.15999999999"/>
  </r>
  <r>
    <x v="1"/>
    <x v="24"/>
    <s v="P191"/>
    <s v="191"/>
    <s v="Оперативни процедури върху далака"/>
    <m/>
    <m/>
    <m/>
    <s v="да"/>
    <n v="0"/>
    <n v="0"/>
    <m/>
    <m/>
    <m/>
    <m/>
    <m/>
    <s v=""/>
    <n v="0"/>
    <n v="0"/>
    <m/>
    <m/>
    <m/>
    <m/>
    <m/>
    <m/>
    <m/>
    <s v=""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s v=""/>
    <s v=""/>
    <s v=""/>
    <s v=""/>
    <n v="0"/>
    <s v=""/>
    <s v=""/>
    <s v=""/>
    <s v=""/>
    <n v="0"/>
    <n v="0"/>
    <n v="0"/>
    <n v="0"/>
    <n v="0"/>
    <s v=""/>
    <s v=""/>
    <s v=""/>
    <s v=""/>
    <s v=""/>
    <n v="0"/>
    <n v="0"/>
    <n v="0"/>
  </r>
  <r>
    <x v="1"/>
    <x v="24"/>
    <s v="P191.1"/>
    <s v="191.1"/>
    <s v="Оперативни процедури върху далака при лица над 18 години"/>
    <m/>
    <m/>
    <m/>
    <m/>
    <n v="1000"/>
    <n v="1000"/>
    <n v="1000"/>
    <n v="1000"/>
    <n v="1000"/>
    <n v="1180"/>
    <n v="1180"/>
    <n v="1320"/>
    <n v="170"/>
    <n v="170000"/>
    <n v="174"/>
    <n v="174000"/>
    <n v="126"/>
    <n v="151620"/>
    <n v="174"/>
    <n v="229680"/>
    <n v="174"/>
    <n v="1320"/>
    <n v="229680"/>
    <n v="118"/>
    <n v="155496"/>
    <n v="148"/>
    <n v="1600"/>
    <n v="236800"/>
    <n v="148"/>
    <n v="1662.33"/>
    <n v="246024.84"/>
    <n v="148"/>
    <n v="1662.33"/>
    <n v="246024.84"/>
    <n v="-62.329999999999927"/>
    <n v="-26"/>
    <n v="-0.14942528735632185"/>
    <n v="30"/>
    <n v="-9224.8399999999965"/>
    <n v="0.25423728813559321"/>
    <n v="342.32999999999993"/>
    <n v="0.25934090909090901"/>
    <m/>
    <n v="0.25934090909090912"/>
    <n v="0.21212121212121215"/>
    <n v="-4.7219696969696967E-2"/>
    <n v="0.25423728813559321"/>
    <n v="0.25423728813559321"/>
    <n v="0"/>
    <b v="0"/>
    <n v="1000"/>
    <n v="1000"/>
    <n v="1203.3333333333333"/>
    <n v="1320"/>
    <n v="1600"/>
    <n v="0"/>
    <n v="0.20333333333333337"/>
    <n v="9.695290858725758E-2"/>
    <n v="0.21212121212121215"/>
    <n v="170"/>
    <n v="174"/>
    <n v="126"/>
    <n v="118"/>
    <n v="148"/>
    <n v="2.3529411764705799E-2"/>
    <n v="-0.27586206896551724"/>
    <n v="-6.3492063492063489E-2"/>
    <n v="0.25423728813559321"/>
    <n v="229680"/>
    <n v="278400"/>
    <n v="289245.42"/>
    <n v="289245.42"/>
  </r>
  <r>
    <x v="1"/>
    <x v="24"/>
    <s v="P191.2"/>
    <s v="191.2"/>
    <s v="Оперативни процедури върху далака при лица под 18 години"/>
    <s v="Педиатрични пътеки"/>
    <m/>
    <m/>
    <m/>
    <n v="1500"/>
    <n v="1500"/>
    <n v="1500"/>
    <n v="1500"/>
    <n v="1500"/>
    <n v="1560"/>
    <n v="1560"/>
    <n v="1738"/>
    <n v="18"/>
    <n v="27000"/>
    <n v="21"/>
    <n v="31500"/>
    <n v="13"/>
    <n v="21524"/>
    <n v="21"/>
    <n v="36498"/>
    <n v="21"/>
    <n v="1738"/>
    <n v="36498"/>
    <n v="20"/>
    <n v="34760"/>
    <n v="20"/>
    <n v="2100"/>
    <n v="42000"/>
    <n v="18"/>
    <n v="2251.5"/>
    <n v="40527"/>
    <n v="18"/>
    <n v="2251.5"/>
    <n v="40527"/>
    <n v="-151.5"/>
    <n v="-3"/>
    <n v="-0.14285714285714285"/>
    <n v="-2"/>
    <n v="1473"/>
    <n v="-0.1"/>
    <n v="513.5"/>
    <n v="0.29545454545454547"/>
    <m/>
    <n v="0.29545454545454541"/>
    <n v="0.20828538550057529"/>
    <n v="-8.7169159953970121E-2"/>
    <n v="-9.9999999999999978E-2"/>
    <n v="0"/>
    <n v="9.9999999999999978E-2"/>
    <b v="1"/>
    <n v="1500"/>
    <n v="1500"/>
    <n v="1655.6923076923076"/>
    <n v="1738"/>
    <n v="2100"/>
    <n v="0"/>
    <n v="0.10379487179487179"/>
    <n v="4.9711949451774817E-2"/>
    <n v="0.20828538550057529"/>
    <n v="18"/>
    <n v="21"/>
    <n v="13"/>
    <n v="20"/>
    <n v="20"/>
    <n v="0.16666666666666674"/>
    <n v="-0.38095238095238093"/>
    <n v="0.53846153846153855"/>
    <n v="0"/>
    <n v="36498"/>
    <n v="44100"/>
    <n v="47281.5"/>
    <n v="47281.5"/>
  </r>
  <r>
    <x v="1"/>
    <x v="24"/>
    <s v="P192"/>
    <s v="192"/>
    <s v="Оперативни интервенции при диабетно стъпало, без съдово-реконструктивни операции"/>
    <s v="КП с изискване за педиатрична структура или спазване на сандарт &quot;Педиатрия"/>
    <m/>
    <m/>
    <s v="да"/>
    <n v="1200"/>
    <n v="1200"/>
    <n v="1200"/>
    <n v="1200"/>
    <n v="1200"/>
    <n v="1230"/>
    <n v="1230"/>
    <n v="1375"/>
    <n v="7017"/>
    <n v="8418000"/>
    <n v="7812"/>
    <n v="9370080"/>
    <n v="7019"/>
    <n v="8948039"/>
    <n v="7812"/>
    <n v="10741500"/>
    <n v="7812"/>
    <n v="1375"/>
    <n v="10741500"/>
    <n v="5657"/>
    <n v="7774087.5"/>
    <n v="6641"/>
    <n v="1581.2499999999998"/>
    <n v="10501081.249999998"/>
    <n v="6641"/>
    <n v="1785.8"/>
    <n v="11859497.799999999"/>
    <n v="6641"/>
    <n v="1785.8"/>
    <n v="11859497.799999999"/>
    <n v="-204.55000000000018"/>
    <n v="-1171"/>
    <n v="-0.14989759344598055"/>
    <n v="984"/>
    <n v="-1358416.5500000007"/>
    <n v="0.17394378645925401"/>
    <n v="410.79999999999995"/>
    <n v="0.29876363636363634"/>
    <m/>
    <n v="0.29876363636363634"/>
    <n v="0.14999999999999991"/>
    <n v="-0.14876363636363643"/>
    <n v="0.17394378645925412"/>
    <n v="0.17394378645925412"/>
    <n v="0"/>
    <b v="0"/>
    <n v="1199.6579734929458"/>
    <n v="1199.4470046082949"/>
    <n v="1274.8310300612623"/>
    <n v="1375"/>
    <n v="1581.2499999999998"/>
    <n v="-1.758575271554319E-4"/>
    <n v="6.2848983876186759E-2"/>
    <n v="7.8574311086484938E-2"/>
    <n v="0.14999999999999991"/>
    <n v="7017"/>
    <n v="7812"/>
    <n v="7019"/>
    <n v="5657"/>
    <n v="6641"/>
    <n v="0.11329628046173568"/>
    <n v="-0.10151049667178702"/>
    <n v="-0.1940447357173386"/>
    <n v="0.17394378645925412"/>
    <n v="10741500"/>
    <n v="12352724.999999998"/>
    <n v="13950669.6"/>
    <n v="13950669.6"/>
  </r>
  <r>
    <x v="1"/>
    <x v="24"/>
    <s v="P193"/>
    <s v="193"/>
    <s v="Оперативно лечение на онкологично заболяване на гърдата: стадии Tis 1-4 N 0-2 M0-1"/>
    <m/>
    <m/>
    <m/>
    <m/>
    <n v="1100"/>
    <n v="1300"/>
    <n v="1300"/>
    <n v="1300"/>
    <n v="1300"/>
    <n v="1600"/>
    <n v="1600"/>
    <n v="1782"/>
    <n v="4421"/>
    <n v="5413860"/>
    <n v="4682"/>
    <n v="6085180"/>
    <n v="4024"/>
    <n v="6561254"/>
    <n v="4031"/>
    <n v="7183242"/>
    <n v="4031"/>
    <n v="1782"/>
    <n v="7183242"/>
    <n v="3891"/>
    <n v="6937907.2000000002"/>
    <n v="4000"/>
    <n v="2050"/>
    <n v="8200000"/>
    <n v="3427"/>
    <n v="2203.66"/>
    <n v="7551942.8199999994"/>
    <n v="3427"/>
    <n v="2203.66"/>
    <n v="7551942.8199999994"/>
    <n v="-153.65999999999985"/>
    <n v="-604"/>
    <n v="-0.14983874968990324"/>
    <n v="-464"/>
    <n v="648057.18000000063"/>
    <n v="-0.11924955024415318"/>
    <n v="421.65999999999985"/>
    <n v="0.23662177328843986"/>
    <m/>
    <n v="0.23662177328843992"/>
    <n v="0.15039281705948371"/>
    <n v="-8.6228956228956211E-2"/>
    <n v="-0.11924955024415318"/>
    <n v="2.8013364173734345E-2"/>
    <n v="0.14726291441788752"/>
    <b v="0"/>
    <n v="1224.5781497398777"/>
    <n v="1299.6967108073472"/>
    <n v="1630.5303180914514"/>
    <n v="1782"/>
    <n v="2050"/>
    <n v="6.134239867290292E-2"/>
    <n v="0.25454677582325846"/>
    <n v="9.2895961656110249E-2"/>
    <n v="0.15039281705948371"/>
    <n v="4421"/>
    <n v="4682"/>
    <n v="4024"/>
    <n v="3891"/>
    <n v="4000"/>
    <n v="5.9036417100203575E-2"/>
    <n v="-0.14053823152498934"/>
    <n v="-3.3051689860834954E-2"/>
    <n v="2.8013364173734345E-2"/>
    <n v="7183242"/>
    <n v="8263550"/>
    <n v="8882953.459999999"/>
    <n v="8882953.459999999"/>
  </r>
  <r>
    <x v="1"/>
    <x v="24"/>
    <s v="P194"/>
    <s v="194"/>
    <s v="Оперативни интервенции върху гърда с локална ексцизия и биопсия"/>
    <s v="КП с изискване за педиатрична структура или спазване на сандарт &quot;Педиатрия"/>
    <m/>
    <m/>
    <m/>
    <n v="200"/>
    <n v="300"/>
    <n v="300"/>
    <n v="300"/>
    <n v="300"/>
    <n v="336"/>
    <n v="336"/>
    <n v="391.6"/>
    <n v="4019"/>
    <n v="1049200"/>
    <n v="4178"/>
    <n v="1252020"/>
    <n v="3080"/>
    <n v="1073144.3200000001"/>
    <n v="4178"/>
    <n v="1636104.8"/>
    <n v="4178"/>
    <n v="391.6"/>
    <n v="1636104.8"/>
    <n v="2778"/>
    <n v="1088472.0000000002"/>
    <n v="3552"/>
    <n v="450"/>
    <n v="1598400"/>
    <n v="3552"/>
    <n v="596.32000000000005"/>
    <n v="2118128.6400000001"/>
    <n v="3552"/>
    <n v="596.32000000000005"/>
    <n v="2118128.6400000001"/>
    <n v="-146.32000000000005"/>
    <n v="-626"/>
    <n v="-0.14983245572044041"/>
    <n v="774"/>
    <n v="-519728.64000000013"/>
    <n v="0.27861771058315332"/>
    <n v="204.72000000000003"/>
    <n v="0.52277834525025535"/>
    <m/>
    <n v="0.52277834525025546"/>
    <n v="0.1491317671092951"/>
    <n v="-0.37364657814096036"/>
    <n v="0.27861771058315332"/>
    <n v="0.27861771058315332"/>
    <n v="0"/>
    <b v="0"/>
    <n v="261.05996516546406"/>
    <n v="299.66969842029681"/>
    <n v="348.42348051948056"/>
    <n v="391.6"/>
    <n v="450"/>
    <n v="0.14789603312159061"/>
    <n v="0.16269173145028804"/>
    <n v="0.12391966068459448"/>
    <n v="0.1491317671092951"/>
    <n v="4019"/>
    <n v="4178"/>
    <n v="3080"/>
    <n v="2778"/>
    <n v="3552"/>
    <n v="3.9562080119432741E-2"/>
    <n v="-0.26280516993776926"/>
    <n v="-9.8051948051948057E-2"/>
    <n v="0.27861771058315332"/>
    <n v="1636104.8"/>
    <n v="1880100"/>
    <n v="2491424.9600000004"/>
    <n v="2491424.9600000004"/>
  </r>
  <r>
    <x v="1"/>
    <x v="24"/>
    <s v="P195"/>
    <s v="195"/>
    <s v="Оперативно лечение при остър перитонит"/>
    <s v="КП с изискване за педиатрична структура или спазване на сандарт &quot;Педиатрия"/>
    <s v="Да"/>
    <m/>
    <s v="да"/>
    <n v="2000"/>
    <n v="2200"/>
    <n v="2200"/>
    <n v="2200"/>
    <n v="2200"/>
    <n v="2398"/>
    <n v="2398"/>
    <n v="2659.8"/>
    <n v="4202"/>
    <n v="8940800"/>
    <n v="4570"/>
    <n v="10055400"/>
    <n v="4101"/>
    <n v="10098509.080000002"/>
    <n v="4570"/>
    <n v="12155286"/>
    <n v="4570"/>
    <n v="2659.8"/>
    <n v="12155286"/>
    <n v="3870"/>
    <n v="10293938.820000004"/>
    <n v="4000"/>
    <n v="3058.77"/>
    <n v="12235080"/>
    <n v="3885"/>
    <n v="3412.93"/>
    <n v="13259233.049999999"/>
    <n v="3885"/>
    <n v="3412.93"/>
    <n v="13259233.049999999"/>
    <n v="-354.15999999999985"/>
    <n v="-685"/>
    <n v="-0.14989059080962802"/>
    <n v="15"/>
    <n v="-1024153.0499999989"/>
    <n v="3.875968992248062E-3"/>
    <n v="753.12999999999965"/>
    <n v="0.28315286863673944"/>
    <m/>
    <n v="0.2831528686367395"/>
    <n v="0.14999999999999991"/>
    <n v="-0.13315286863673959"/>
    <n v="3.8759689922480689E-3"/>
    <n v="3.3591731266149782E-2"/>
    <n v="2.9715762273901714E-2"/>
    <b v="0"/>
    <n v="2127.7486910994762"/>
    <n v="2200.3063457330418"/>
    <n v="2462.4503974640338"/>
    <n v="2659.8"/>
    <n v="3058.77"/>
    <n v="3.410066937748768E-2"/>
    <n v="0.11913979716477052"/>
    <n v="8.0143584918180633E-2"/>
    <n v="0.14999999999999991"/>
    <n v="4202"/>
    <n v="4570"/>
    <n v="4101"/>
    <n v="3870"/>
    <n v="4000"/>
    <n v="8.7577344121846812E-2"/>
    <n v="-0.10262582056892777"/>
    <n v="-5.6327724945135382E-2"/>
    <n v="3.3591731266149782E-2"/>
    <n v="12155286"/>
    <n v="13978578.9"/>
    <n v="15597090.1"/>
    <n v="15597090.1"/>
  </r>
  <r>
    <x v="1"/>
    <x v="24"/>
    <s v="P196"/>
    <s v="196"/>
    <s v="Оперативно лечение на интраабдоминални абсцеси"/>
    <s v="КП с изискване за педиатрична структура или спазване на сандарт &quot;Педиатрия"/>
    <m/>
    <m/>
    <s v="да"/>
    <n v="1375"/>
    <n v="1500"/>
    <n v="1500"/>
    <n v="1500"/>
    <n v="1500"/>
    <n v="1698"/>
    <n v="1698"/>
    <n v="1889.8"/>
    <n v="175"/>
    <n v="251375"/>
    <n v="157"/>
    <n v="235500"/>
    <n v="190"/>
    <n v="332890.39999999997"/>
    <n v="201"/>
    <n v="379849.8"/>
    <n v="201"/>
    <n v="1889.8"/>
    <n v="379849.8"/>
    <n v="200"/>
    <n v="377960"/>
    <n v="200"/>
    <n v="2173.27"/>
    <n v="434654"/>
    <n v="171"/>
    <n v="2403.3000000000002"/>
    <n v="410964.30000000005"/>
    <n v="171"/>
    <n v="2403.3000000000002"/>
    <n v="410964.30000000005"/>
    <n v="-230.0300000000002"/>
    <n v="-30"/>
    <n v="-0.14925373134328357"/>
    <n v="-29"/>
    <n v="23689.699999999953"/>
    <n v="-0.14499999999999999"/>
    <n v="513.50000000000023"/>
    <n v="0.27172187533072295"/>
    <m/>
    <n v="0.2717218753307229"/>
    <n v="0.14999999999999991"/>
    <n v="-0.12172187533072298"/>
    <n v="-0.14500000000000002"/>
    <n v="0"/>
    <n v="0.14500000000000002"/>
    <b v="1"/>
    <n v="1436.4285714285713"/>
    <n v="1500"/>
    <n v="1752.0547368421051"/>
    <n v="1889.8"/>
    <n v="2173.27"/>
    <n v="4.4256588761810045E-2"/>
    <n v="0.16803649122807007"/>
    <n v="7.861926928502605E-2"/>
    <n v="0.14999999999999991"/>
    <n v="175"/>
    <n v="157"/>
    <n v="190"/>
    <n v="200"/>
    <n v="200"/>
    <n v="-0.10285714285714287"/>
    <n v="0.21019108280254772"/>
    <n v="5.2631578947368363E-2"/>
    <n v="0"/>
    <n v="379849.8"/>
    <n v="436827.27"/>
    <n v="483063.30000000005"/>
    <n v="483063.30000000005"/>
  </r>
  <r>
    <x v="1"/>
    <x v="24"/>
    <s v="P197"/>
    <s v="197"/>
    <s v="Консервативно лечение при остри коремни заболявания"/>
    <s v="КП с изискване за педиатрична структура или спазване на сандарт &quot;Педиатрия"/>
    <s v="Да"/>
    <s v="общинска"/>
    <m/>
    <n v="714"/>
    <n v="750"/>
    <n v="750"/>
    <n v="750"/>
    <n v="750"/>
    <n v="750"/>
    <n v="750"/>
    <n v="847"/>
    <n v="24535"/>
    <n v="18063156"/>
    <n v="26147"/>
    <n v="19580196"/>
    <n v="22895"/>
    <n v="17829964"/>
    <n v="26147"/>
    <n v="22146509"/>
    <n v="26147"/>
    <n v="847"/>
    <n v="22146509"/>
    <n v="21383"/>
    <n v="18069205.500000004"/>
    <n v="22225"/>
    <n v="850"/>
    <n v="18891250"/>
    <n v="22225"/>
    <n v="850"/>
    <n v="18891250"/>
    <n v="21383"/>
    <n v="870"/>
    <n v="18603210"/>
    <n v="-20"/>
    <n v="-4764"/>
    <n v="-0.18220063487206944"/>
    <n v="0"/>
    <n v="288040"/>
    <n v="0"/>
    <n v="23"/>
    <n v="2.7154663518299881E-2"/>
    <m/>
    <n v="2.7154663518299982E-2"/>
    <n v="3.5419126328217754E-3"/>
    <n v="-2.3612750885478206E-2"/>
    <n v="0"/>
    <n v="3.9377075246691318E-2"/>
    <n v="3.9377075246691318E-2"/>
    <b v="0"/>
    <n v="736.21993071122881"/>
    <n v="748.85057559184611"/>
    <n v="778.77108538982316"/>
    <n v="847"/>
    <n v="850"/>
    <n v="1.7156075723752107E-2"/>
    <n v="3.9955247112322345E-2"/>
    <n v="8.7611001345824224E-2"/>
    <n v="3.5419126328217754E-3"/>
    <n v="24535"/>
    <n v="26147"/>
    <n v="22895"/>
    <n v="21383"/>
    <n v="22225"/>
    <n v="6.5702058284083931E-2"/>
    <n v="-0.12437373312425903"/>
    <n v="-6.604062022275603E-2"/>
    <n v="3.9377075246691318E-2"/>
    <n v="22146509"/>
    <n v="22224950"/>
    <n v="22224950"/>
    <n v="22747890"/>
  </r>
  <r>
    <x v="1"/>
    <x v="24"/>
    <s v="P198"/>
    <s v="198"/>
    <s v="Хирургично лечение при животозастрашаващи инфекции на меките и костни тъкани"/>
    <s v="КП с изискване за педиатрична структура или спазване на сандарт &quot;Педиатрия"/>
    <s v="Да"/>
    <m/>
    <m/>
    <n v="2000"/>
    <n v="2200"/>
    <n v="2200"/>
    <n v="2200"/>
    <n v="2200"/>
    <n v="2200"/>
    <n v="2200"/>
    <n v="2442"/>
    <n v="7787"/>
    <n v="16633000"/>
    <n v="8811"/>
    <n v="19384000"/>
    <n v="8748.5"/>
    <n v="19962635"/>
    <n v="9019"/>
    <n v="22024398"/>
    <n v="9019"/>
    <n v="2442"/>
    <n v="22024398"/>
    <n v="8020"/>
    <n v="19554832"/>
    <n v="8020"/>
    <n v="2800"/>
    <n v="22456000"/>
    <n v="6000"/>
    <n v="3195.13"/>
    <n v="19170780"/>
    <n v="6000"/>
    <n v="3000"/>
    <n v="18000000"/>
    <n v="-200"/>
    <n v="-3019"/>
    <n v="-0.33473777580663044"/>
    <n v="-2020"/>
    <n v="4456000"/>
    <n v="-0.25187032418952621"/>
    <n v="558"/>
    <n v="0.2285012285012285"/>
    <m/>
    <n v="0.22850122850122845"/>
    <n v="0.14660114660114654"/>
    <n v="-8.1900081900081911E-2"/>
    <n v="-0.25187032418952615"/>
    <n v="0"/>
    <n v="0.25187032418952615"/>
    <b v="1"/>
    <n v="2135.9958905868757"/>
    <n v="2199.9773011008965"/>
    <n v="2281.8351717437276"/>
    <n v="2442"/>
    <n v="2800"/>
    <n v="2.9953901501393654E-2"/>
    <n v="3.7208506924989004E-2"/>
    <n v="7.0191234774367173E-2"/>
    <n v="0.14660114660114654"/>
    <n v="7787"/>
    <n v="8811"/>
    <n v="8748.5"/>
    <n v="8020"/>
    <n v="8020"/>
    <n v="0.13150121998202136"/>
    <n v="-7.0934059698104512E-3"/>
    <n v="-8.3271417957364147E-2"/>
    <n v="0"/>
    <n v="22024398"/>
    <n v="25253200"/>
    <n v="28816877.470000003"/>
    <n v="27057000"/>
  </r>
  <r>
    <x v="1"/>
    <x v="24"/>
    <s v="P199"/>
    <s v="199"/>
    <s v="Лечение на тумори на кожа и лигавици - злокачествени и доброкачествени новообразувания"/>
    <m/>
    <m/>
    <m/>
    <m/>
    <n v="0"/>
    <n v="0"/>
    <m/>
    <m/>
    <m/>
    <m/>
    <m/>
    <m/>
    <n v="-7"/>
    <n v="-3178"/>
    <m/>
    <m/>
    <m/>
    <m/>
    <m/>
    <m/>
    <m/>
    <m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n v="454"/>
    <s v=""/>
    <s v=""/>
    <n v="0"/>
    <n v="0"/>
    <s v=""/>
    <s v=""/>
    <s v=""/>
    <s v=""/>
    <n v="-7"/>
    <n v="0"/>
    <n v="0"/>
    <n v="0"/>
    <n v="0"/>
    <n v="-1"/>
    <s v=""/>
    <s v=""/>
    <s v=""/>
    <n v="0"/>
    <n v="0"/>
    <n v="0"/>
    <n v="0"/>
  </r>
  <r>
    <x v="1"/>
    <x v="24"/>
    <s v="P199.1"/>
    <s v="199.1"/>
    <s v="Лечение на тумори на кожа и лигавици - злокачествени новообразувания"/>
    <s v="КП с изискване за педиатрична структура или спазване на сандарт &quot;Педиатрия"/>
    <m/>
    <m/>
    <m/>
    <n v="550"/>
    <n v="550"/>
    <n v="550"/>
    <n v="550"/>
    <n v="550"/>
    <n v="618"/>
    <n v="618"/>
    <n v="701.8"/>
    <n v="4406"/>
    <n v="2421320"/>
    <n v="4465"/>
    <n v="2452326"/>
    <n v="3801"/>
    <n v="2439172.7999999998"/>
    <n v="4465"/>
    <n v="3133537"/>
    <n v="4465"/>
    <n v="701.8"/>
    <n v="3133537"/>
    <n v="3591"/>
    <n v="2521935.5999999996"/>
    <n v="3796"/>
    <n v="780"/>
    <n v="2960880"/>
    <n v="3796"/>
    <n v="887.54"/>
    <n v="3369101.84"/>
    <n v="3796"/>
    <n v="887.54"/>
    <n v="3369101.84"/>
    <n v="-107.53999999999996"/>
    <n v="-669"/>
    <n v="-0.14983202687569988"/>
    <n v="205"/>
    <n v="-408221.83999999985"/>
    <n v="5.7087162350320242E-2"/>
    <n v="185.74"/>
    <n v="0.26466229695069826"/>
    <m/>
    <n v="0.26466229695069821"/>
    <n v="0.11142775719578224"/>
    <n v="-0.15323453975491597"/>
    <n v="5.7087162350320186E-2"/>
    <n v="5.7087162350320186E-2"/>
    <n v="0"/>
    <b v="0"/>
    <n v="549.5506128007263"/>
    <n v="549.23314669652859"/>
    <n v="641.71870560378841"/>
    <n v="701.8"/>
    <n v="780"/>
    <n v="-5.7768310470940332E-4"/>
    <n v="0.16839034472615588"/>
    <n v="9.3625593069913027E-2"/>
    <n v="0.11142775719578224"/>
    <n v="4406"/>
    <n v="4465"/>
    <n v="3801"/>
    <n v="3591"/>
    <n v="3796"/>
    <n v="1.3390830685428901E-2"/>
    <n v="-0.1487122060470325"/>
    <n v="-5.5248618784530357E-2"/>
    <n v="5.7087162350320186E-2"/>
    <n v="3133537"/>
    <n v="3482700"/>
    <n v="3962866.0999999996"/>
    <n v="3962866.0999999996"/>
  </r>
  <r>
    <x v="1"/>
    <x v="24"/>
    <s v="P199.2"/>
    <s v="199.2"/>
    <s v="Лечение на тумори на кожа и лигавици - доброкачествени новообразувания"/>
    <s v="КП с изискване за педиатрична структура или спазване на сандарт &quot;Педиатрия"/>
    <m/>
    <m/>
    <m/>
    <n v="305"/>
    <n v="305"/>
    <n v="305"/>
    <n v="305"/>
    <n v="305"/>
    <n v="305"/>
    <n v="305"/>
    <n v="357.5"/>
    <n v="6499"/>
    <n v="1977864"/>
    <n v="6163"/>
    <n v="1875811"/>
    <n v="4303"/>
    <n v="1386851.5"/>
    <n v="6163"/>
    <n v="2203272.5"/>
    <n v="6163"/>
    <n v="357.5"/>
    <n v="2203272.5"/>
    <n v="3311"/>
    <n v="1181495"/>
    <n v="5239"/>
    <n v="400"/>
    <n v="2095600"/>
    <n v="5239"/>
    <n v="429.34"/>
    <n v="2249312.2599999998"/>
    <n v="5239"/>
    <n v="429.34"/>
    <n v="2249312.2599999998"/>
    <n v="-29.339999999999975"/>
    <n v="-924"/>
    <n v="-0.14992698361187734"/>
    <n v="1928"/>
    <n v="-153712.25999999978"/>
    <n v="0.58230141951072178"/>
    <n v="71.839999999999975"/>
    <n v="0.20095104895104887"/>
    <m/>
    <n v="0.20095104895104887"/>
    <n v="0.11888111888111896"/>
    <n v="-8.2069930069929908E-2"/>
    <n v="0.5823014195107219"/>
    <n v="0.5823014195107219"/>
    <n v="0"/>
    <b v="0"/>
    <n v="304.33358978304352"/>
    <n v="304.36654226837578"/>
    <n v="322.29874506158495"/>
    <n v="357.5"/>
    <n v="400"/>
    <n v="1.0827751664144181E-4"/>
    <n v="5.8916471763172273E-2"/>
    <n v="0.10921933602840683"/>
    <n v="0.11888111888111896"/>
    <n v="6499"/>
    <n v="6163"/>
    <n v="4303"/>
    <n v="3311"/>
    <n v="5239"/>
    <n v="-5.1700261578704443E-2"/>
    <n v="-0.30180107090702579"/>
    <n v="-0.23053683476644204"/>
    <n v="0.5823014195107219"/>
    <n v="2203272.5"/>
    <n v="2465200"/>
    <n v="2646022.42"/>
    <n v="2646022.42"/>
  </r>
  <r>
    <x v="1"/>
    <x v="26"/>
    <s v="P200"/>
    <s v="200"/>
    <s v="Реконструктивни операции на гърдата по медицински показания след доброкачествени и злокачествени тумори, вродени заболявания и последици от травми и изгаряния"/>
    <m/>
    <m/>
    <m/>
    <m/>
    <n v="554"/>
    <n v="800"/>
    <n v="800"/>
    <n v="800"/>
    <n v="800"/>
    <n v="920"/>
    <n v="920"/>
    <n v="1034"/>
    <n v="154"/>
    <n v="112376"/>
    <n v="152"/>
    <n v="121440"/>
    <n v="105"/>
    <n v="99858"/>
    <n v="152"/>
    <n v="157168"/>
    <n v="152"/>
    <n v="1034"/>
    <n v="157168"/>
    <n v="129"/>
    <n v="148874"/>
    <n v="130"/>
    <n v="1300"/>
    <n v="169000"/>
    <n v="130"/>
    <n v="1715.19"/>
    <n v="222974.7"/>
    <n v="130"/>
    <n v="1500"/>
    <n v="195000"/>
    <n v="-200"/>
    <n v="-22"/>
    <n v="-0.14473684210526316"/>
    <n v="1"/>
    <n v="-26000"/>
    <n v="7.7519379844961239E-3"/>
    <n v="466"/>
    <n v="0.45067698259187622"/>
    <m/>
    <n v="0.45067698259187616"/>
    <n v="0.25725338491295946"/>
    <n v="-0.1934235976789167"/>
    <n v="7.7519379844961378E-3"/>
    <n v="7.7519379844961378E-3"/>
    <n v="0"/>
    <b v="0"/>
    <n v="729.71428571428567"/>
    <n v="798.9473684210526"/>
    <n v="951.02857142857147"/>
    <n v="1034"/>
    <n v="1300"/>
    <n v="9.4876973169022882E-2"/>
    <n v="0.19035196687370615"/>
    <n v="8.7243886318572272E-2"/>
    <n v="0.25725338491295946"/>
    <n v="154"/>
    <n v="152"/>
    <n v="105"/>
    <n v="129"/>
    <n v="130"/>
    <n v="-1.2987012987012991E-2"/>
    <n v="-0.30921052631578949"/>
    <n v="0.22857142857142865"/>
    <n v="7.7519379844961378E-3"/>
    <n v="157168"/>
    <n v="197600"/>
    <n v="260708.88"/>
    <n v="228000"/>
  </r>
  <r>
    <x v="1"/>
    <x v="24"/>
    <s v="P201"/>
    <s v="201"/>
    <s v="Оперативни процедури върху щитовидна и паращитовидни жлези, с голям и много голям обем и сложност"/>
    <s v="КП с изискване за педиатрична структура или спазване на сандарт &quot;Педиатрия"/>
    <m/>
    <m/>
    <m/>
    <n v="900"/>
    <n v="1000"/>
    <n v="1000"/>
    <n v="1000"/>
    <n v="1000"/>
    <n v="1500"/>
    <n v="1500"/>
    <n v="1672"/>
    <n v="884"/>
    <n v="843900"/>
    <n v="973"/>
    <n v="973000"/>
    <n v="830"/>
    <n v="1250752"/>
    <n v="973"/>
    <n v="1626856"/>
    <n v="973"/>
    <n v="1672"/>
    <n v="1626856"/>
    <n v="760"/>
    <n v="1270720"/>
    <n v="828"/>
    <n v="1922.8"/>
    <n v="1592078.4"/>
    <n v="828"/>
    <n v="1969.49"/>
    <n v="1630737.72"/>
    <n v="828"/>
    <n v="1969.49"/>
    <n v="1630737.72"/>
    <n v="-46.690000000000055"/>
    <n v="-145"/>
    <n v="-0.14902363823227133"/>
    <n v="68"/>
    <n v="-38659.320000000065"/>
    <n v="8.9473684210526316E-2"/>
    <n v="297.49"/>
    <n v="0.17792464114832537"/>
    <m/>
    <n v="0.17792464114832529"/>
    <n v="0.14999999999999991"/>
    <n v="-2.792464114832538E-2"/>
    <n v="8.9473684210526372E-2"/>
    <n v="8.9473684210526372E-2"/>
    <n v="0"/>
    <b v="0"/>
    <n v="954.6380090497737"/>
    <n v="1000"/>
    <n v="1506.9301204819278"/>
    <n v="1672"/>
    <n v="1922.8"/>
    <n v="4.7517478374214939E-2"/>
    <n v="0.50693012048192787"/>
    <n v="0.10954050043493835"/>
    <n v="0.14999999999999991"/>
    <n v="884"/>
    <n v="973"/>
    <n v="830"/>
    <n v="760"/>
    <n v="828"/>
    <n v="0.10067873303167429"/>
    <n v="-0.14696813977389522"/>
    <n v="-8.4337349397590411E-2"/>
    <n v="8.9473684210526372E-2"/>
    <n v="1626856"/>
    <n v="1870884.4"/>
    <n v="1916313.77"/>
    <n v="1916313.77"/>
  </r>
  <r>
    <x v="1"/>
    <x v="24"/>
    <s v="P202"/>
    <s v="202"/>
    <s v="Оперативни процедури върху щитовидна и паращитовидни жлези, със среден обем и сложност"/>
    <s v="КП с изискване за педиатрична структура или спазване на сандарт &quot;Педиатрия"/>
    <m/>
    <m/>
    <s v="да"/>
    <n v="700"/>
    <n v="800"/>
    <n v="800"/>
    <n v="800"/>
    <n v="800"/>
    <n v="879"/>
    <n v="879"/>
    <n v="988.9"/>
    <n v="1127"/>
    <n v="864500"/>
    <n v="968"/>
    <n v="774400"/>
    <n v="612"/>
    <n v="549837.00000000012"/>
    <n v="968"/>
    <n v="957255.2"/>
    <n v="968"/>
    <n v="988.9"/>
    <n v="957255.2"/>
    <n v="504"/>
    <n v="498207.82000000012"/>
    <n v="823"/>
    <n v="1137.2349999999999"/>
    <n v="935944.40499999991"/>
    <n v="823"/>
    <n v="1286.3900000000001"/>
    <n v="1058698.97"/>
    <n v="823"/>
    <n v="1286.3900000000001"/>
    <n v="1058698.97"/>
    <n v="-149.1550000000002"/>
    <n v="-145"/>
    <n v="-0.14979338842975207"/>
    <n v="319"/>
    <n v="-122754.56500000006"/>
    <n v="0.63293650793650791"/>
    <n v="297.49000000000012"/>
    <n v="0.30082920416624548"/>
    <m/>
    <n v="0.30082920416624548"/>
    <n v="0.14999999999999991"/>
    <n v="-0.15082920416624557"/>
    <n v="0.63293650793650791"/>
    <n v="0.63293650793650791"/>
    <n v="0"/>
    <b v="0"/>
    <n v="767.08074534161494"/>
    <n v="800"/>
    <n v="898.42647058823547"/>
    <n v="988.9"/>
    <n v="1137.2349999999999"/>
    <n v="4.2914979757084915E-2"/>
    <n v="0.12303308823529435"/>
    <n v="0.10070220810894837"/>
    <n v="0.14999999999999991"/>
    <n v="1127"/>
    <n v="968"/>
    <n v="612"/>
    <n v="504"/>
    <n v="823"/>
    <n v="-0.14108251996450749"/>
    <n v="-0.36776859504132231"/>
    <n v="-0.17647058823529416"/>
    <n v="0.63293650793650791"/>
    <n v="957255.2"/>
    <n v="1100843.48"/>
    <n v="1245225.52"/>
    <n v="1245225.52"/>
  </r>
  <r>
    <x v="1"/>
    <x v="24"/>
    <s v="P203"/>
    <s v="203"/>
    <s v="Хирургично лечение при надбъбречни заболявания"/>
    <s v="КП с изискване за педиатрична структура или спазване на сандарт &quot;Педиатрия"/>
    <m/>
    <m/>
    <s v="да"/>
    <n v="1500"/>
    <n v="1500"/>
    <n v="1500"/>
    <n v="1500"/>
    <n v="1500"/>
    <n v="1742"/>
    <n v="1742"/>
    <n v="1938.2"/>
    <n v="103"/>
    <n v="154500"/>
    <n v="88"/>
    <n v="132000"/>
    <n v="75"/>
    <n v="131970.79999999999"/>
    <n v="86"/>
    <n v="166685.20000000001"/>
    <n v="86"/>
    <n v="1938.2"/>
    <n v="166685.20000000001"/>
    <n v="51"/>
    <n v="98848.2"/>
    <n v="74"/>
    <n v="2228.9299999999998"/>
    <n v="164940.81999999998"/>
    <n v="74"/>
    <n v="2393.75"/>
    <n v="177137.5"/>
    <n v="74"/>
    <n v="2393.75"/>
    <n v="177137.5"/>
    <n v="-164.82000000000016"/>
    <n v="-12"/>
    <n v="-0.13953488372093023"/>
    <n v="23"/>
    <n v="-12196.680000000022"/>
    <n v="0.45098039215686275"/>
    <n v="455.54999999999995"/>
    <n v="0.23503766381178409"/>
    <m/>
    <n v="0.23503766381178415"/>
    <n v="0.14999999999999991"/>
    <n v="-8.5037663811784237E-2"/>
    <n v="0.4509803921568627"/>
    <n v="0.4509803921568627"/>
    <n v="0"/>
    <b v="0"/>
    <n v="1500"/>
    <n v="1500"/>
    <n v="1759.6106666666665"/>
    <n v="1938.2"/>
    <n v="2228.9299999999998"/>
    <n v="0"/>
    <n v="0.17307377777777755"/>
    <n v="0.10149366374986002"/>
    <n v="0.14999999999999991"/>
    <n v="103"/>
    <n v="88"/>
    <n v="75"/>
    <n v="51"/>
    <n v="74"/>
    <n v="-0.14563106796116509"/>
    <n v="-0.14772727272727271"/>
    <n v="-0.31999999999999995"/>
    <n v="0.4509803921568627"/>
    <n v="166685.20000000001"/>
    <n v="191687.97999999998"/>
    <n v="205862.5"/>
    <n v="205862.5"/>
  </r>
  <r>
    <x v="1"/>
    <x v="27"/>
    <s v="P204"/>
    <s v="204"/>
    <s v="Тежка черепно-мозъчна травма - оперативно лечение"/>
    <s v="КП с изискване за педиатрична структура или спазване на сандарт &quot;Педиатрия"/>
    <m/>
    <m/>
    <s v="да"/>
    <n v="3300"/>
    <n v="3400"/>
    <n v="3400"/>
    <n v="3400"/>
    <n v="3400"/>
    <n v="3880"/>
    <n v="3880"/>
    <n v="4290"/>
    <n v="594"/>
    <n v="2000000"/>
    <n v="591"/>
    <n v="2008720"/>
    <n v="548"/>
    <n v="2176304"/>
    <n v="591"/>
    <n v="2535390"/>
    <n v="591"/>
    <n v="4290"/>
    <n v="2535390"/>
    <n v="468"/>
    <n v="2006862"/>
    <n v="503"/>
    <n v="4800"/>
    <n v="2414400"/>
    <n v="503"/>
    <n v="5453.93"/>
    <n v="2743326.79"/>
    <n v="503"/>
    <n v="5453.93"/>
    <n v="2743326.79"/>
    <n v="-653.93000000000029"/>
    <n v="-88"/>
    <n v="-0.14890016920473773"/>
    <n v="35"/>
    <n v="-328926.79000000004"/>
    <n v="7.4786324786324784E-2"/>
    <n v="1163.9300000000003"/>
    <n v="0.2713123543123544"/>
    <m/>
    <n v="0.27131235431235434"/>
    <n v="0.11888111888111896"/>
    <n v="-0.15243123543123538"/>
    <n v="7.4786324786324743E-2"/>
    <n v="7.4786324786324743E-2"/>
    <n v="0"/>
    <b v="0"/>
    <n v="3367.0033670033672"/>
    <n v="3398.849407783418"/>
    <n v="3971.3576642335765"/>
    <n v="4290"/>
    <n v="4800"/>
    <n v="9.4582741116751023E-3"/>
    <n v="0.16844178360450623"/>
    <n v="8.0235114211985037E-2"/>
    <n v="0.11888111888111896"/>
    <n v="594"/>
    <n v="591"/>
    <n v="548"/>
    <n v="468"/>
    <n v="503"/>
    <n v="-5.050505050505083E-3"/>
    <n v="-7.275803722504226E-2"/>
    <n v="-0.14598540145985406"/>
    <n v="7.4786324786324743E-2"/>
    <n v="2535390"/>
    <n v="2836800"/>
    <n v="3223272.6300000004"/>
    <n v="3223272.6300000004"/>
  </r>
  <r>
    <x v="1"/>
    <x v="27"/>
    <s v="P205"/>
    <s v="205"/>
    <s v="Тежка черепно-мозъчна травма - консервативно поведение"/>
    <s v="КП с изискване за педиатрична структура или спазване на сандарт &quot;Педиатрия"/>
    <m/>
    <m/>
    <m/>
    <n v="1330"/>
    <n v="1330"/>
    <n v="1330"/>
    <n v="1330"/>
    <n v="1330"/>
    <n v="1552"/>
    <n v="1552"/>
    <n v="1729.2"/>
    <n v="499"/>
    <n v="663670"/>
    <n v="568"/>
    <n v="753844"/>
    <n v="472"/>
    <n v="743989.20000000007"/>
    <n v="568"/>
    <n v="982185.6"/>
    <n v="568"/>
    <n v="1729.2"/>
    <n v="982185.6"/>
    <n v="405"/>
    <n v="694619.64"/>
    <n v="483"/>
    <n v="1988.58"/>
    <n v="960484.14"/>
    <n v="483"/>
    <n v="2184.5"/>
    <n v="1055113.5"/>
    <n v="483"/>
    <n v="2184.5"/>
    <n v="1055113.5"/>
    <n v="-195.92000000000007"/>
    <n v="-85"/>
    <n v="-0.14964788732394366"/>
    <n v="78"/>
    <n v="-94629.359999999986"/>
    <n v="0.19259259259259259"/>
    <n v="455.29999999999995"/>
    <n v="0.26330094841545221"/>
    <m/>
    <n v="0.26330094841545226"/>
    <n v="0.14999999999999991"/>
    <n v="-0.11330094841545235"/>
    <n v="0.19259259259259265"/>
    <n v="0.19259259259259265"/>
    <n v="0"/>
    <b v="0"/>
    <n v="1330"/>
    <n v="1327.1901408450703"/>
    <n v="1576.2483050847459"/>
    <n v="1729.2"/>
    <n v="1988.58"/>
    <n v="-2.1126760563381364E-3"/>
    <n v="0.18765823869147424"/>
    <n v="9.7035279544380515E-2"/>
    <n v="0.14999999999999991"/>
    <n v="499"/>
    <n v="568"/>
    <n v="472"/>
    <n v="405"/>
    <n v="483"/>
    <n v="0.13827655310621245"/>
    <n v="-0.16901408450704225"/>
    <n v="-0.14194915254237284"/>
    <n v="0.19259259259259265"/>
    <n v="982185.6"/>
    <n v="1129513.44"/>
    <n v="1240796"/>
    <n v="1240796"/>
  </r>
  <r>
    <x v="1"/>
    <x v="27"/>
    <s v="P206"/>
    <s v="206"/>
    <s v="Краниотомии, неиндицирани от травма, чрез съвременни технологии (невронавигация, невроендоскопия и интраоперативен ултразвук)"/>
    <m/>
    <m/>
    <m/>
    <m/>
    <n v="3550"/>
    <n v="3900"/>
    <m/>
    <m/>
    <m/>
    <m/>
    <m/>
    <m/>
    <n v="2848"/>
    <n v="10736550"/>
    <m/>
    <m/>
    <m/>
    <m/>
    <m/>
    <m/>
    <m/>
    <m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n v="3769.8560393258426"/>
    <s v=""/>
    <s v=""/>
    <n v="0"/>
    <n v="0"/>
    <s v=""/>
    <s v=""/>
    <s v=""/>
    <s v=""/>
    <n v="2848"/>
    <n v="0"/>
    <n v="0"/>
    <n v="0"/>
    <n v="0"/>
    <n v="-1"/>
    <s v=""/>
    <s v=""/>
    <s v=""/>
    <n v="0"/>
    <n v="0"/>
    <n v="0"/>
    <n v="0"/>
  </r>
  <r>
    <x v="1"/>
    <x v="27"/>
    <s v="P206.1"/>
    <s v="206.1"/>
    <s v="Краниотомии, неиндицирани от травма, чрез съвременни технологиии (невроендоскопия и интраоперативен ултразвук)"/>
    <m/>
    <m/>
    <m/>
    <s v="да"/>
    <n v="0"/>
    <n v="0"/>
    <n v="3800"/>
    <n v="3800"/>
    <n v="3800"/>
    <n v="3980"/>
    <n v="3980"/>
    <n v="4400"/>
    <n v="0"/>
    <n v="0"/>
    <n v="2640"/>
    <n v="10065400"/>
    <n v="2049"/>
    <n v="8369968"/>
    <n v="2063"/>
    <n v="9077200"/>
    <n v="2063"/>
    <n v="4400"/>
    <n v="9077200"/>
    <n v="1899"/>
    <n v="8353740"/>
    <n v="1899"/>
    <n v="4400"/>
    <n v="8355600"/>
    <n v="1754"/>
    <n v="4400"/>
    <n v="7717600"/>
    <n v="1754"/>
    <n v="4400"/>
    <n v="7717600"/>
    <n v="0"/>
    <n v="-309"/>
    <n v="-0.14978187106156082"/>
    <n v="-145"/>
    <n v="638000"/>
    <n v="-7.635597682991048E-2"/>
    <n v="0"/>
    <n v="0"/>
    <m/>
    <n v="0"/>
    <n v="0"/>
    <n v="0"/>
    <n v="-7.6355976829910466E-2"/>
    <n v="0"/>
    <n v="7.6355976829910466E-2"/>
    <b v="1"/>
    <s v=""/>
    <n v="3812.651515151515"/>
    <n v="4084.9038555392876"/>
    <n v="4400"/>
    <n v="4400"/>
    <s v=""/>
    <n v="7.1407612079372962E-2"/>
    <n v="7.713673457293968E-2"/>
    <n v="0"/>
    <n v="0"/>
    <n v="2640"/>
    <n v="2049"/>
    <n v="1899"/>
    <n v="1899"/>
    <s v=""/>
    <n v="-0.22386363636363638"/>
    <n v="-7.3206442166910635E-2"/>
    <n v="0"/>
    <n v="9077200"/>
    <n v="9077200"/>
    <n v="9077200"/>
    <n v="9077200"/>
  </r>
  <r>
    <x v="1"/>
    <x v="27"/>
    <s v="P206.2"/>
    <s v="206.2"/>
    <s v="Краниотомии, неиндицирани от травма, чрез съвременни технологиии (невронавигация)"/>
    <m/>
    <m/>
    <m/>
    <s v="да"/>
    <n v="0"/>
    <n v="0"/>
    <n v="4900"/>
    <n v="4900"/>
    <n v="4900"/>
    <n v="5200"/>
    <n v="5200"/>
    <n v="5742"/>
    <n v="0"/>
    <n v="0"/>
    <n v="240"/>
    <n v="1141900"/>
    <n v="477"/>
    <n v="2558246"/>
    <n v="501"/>
    <n v="2876742"/>
    <n v="501"/>
    <n v="5742"/>
    <n v="2876742"/>
    <n v="562"/>
    <n v="3222296"/>
    <n v="562"/>
    <n v="5742"/>
    <n v="3227004"/>
    <n v="426"/>
    <n v="5742"/>
    <n v="2446092"/>
    <n v="426"/>
    <n v="5742"/>
    <n v="2446092"/>
    <n v="0"/>
    <n v="-75"/>
    <n v="-0.1497005988023952"/>
    <n v="-136"/>
    <n v="780912"/>
    <n v="-0.24199288256227758"/>
    <n v="0"/>
    <n v="0"/>
    <m/>
    <n v="0"/>
    <n v="0"/>
    <n v="0"/>
    <n v="-0.24199288256227758"/>
    <n v="0"/>
    <n v="0.24199288256227758"/>
    <b v="1"/>
    <s v=""/>
    <n v="4757.916666666667"/>
    <n v="5363.1991614255767"/>
    <n v="5742"/>
    <n v="5742"/>
    <s v=""/>
    <n v="0.12721586718814115"/>
    <n v="7.0629642340885201E-2"/>
    <n v="0"/>
    <n v="0"/>
    <n v="240"/>
    <n v="477"/>
    <n v="562"/>
    <n v="562"/>
    <s v=""/>
    <n v="0.98750000000000004"/>
    <n v="0.17819706498951793"/>
    <n v="0"/>
    <n v="2876742"/>
    <n v="2876742"/>
    <n v="2876742"/>
    <n v="2876742"/>
  </r>
  <r>
    <x v="1"/>
    <x v="27"/>
    <s v="P206.3"/>
    <s v="206.3"/>
    <s v="Краниотомии, неиндицирани от травма, чрез съвременни технологиии (невроендоскопия и интраоперативен ултразвук), след клинична процедура &quot;Ендоваскуларно лечение на нетравматични мозъчни кръвоизливи, аневризми и артериовенозни малформации на мозъчните съдове&quot;"/>
    <m/>
    <m/>
    <m/>
    <s v="да"/>
    <m/>
    <m/>
    <m/>
    <m/>
    <m/>
    <n v="1730"/>
    <n v="1730"/>
    <n v="1925"/>
    <m/>
    <m/>
    <m/>
    <m/>
    <n v="135"/>
    <n v="247590"/>
    <n v="150"/>
    <n v="288750"/>
    <n v="150"/>
    <n v="1925"/>
    <n v="288750"/>
    <n v="289"/>
    <n v="556325"/>
    <n v="289"/>
    <n v="2050"/>
    <n v="592450"/>
    <n v="128"/>
    <n v="2361.2800000000002"/>
    <n v="302243.84000000003"/>
    <n v="128"/>
    <n v="2361.2800000000002"/>
    <n v="302243.84000000003"/>
    <n v="-311.2800000000002"/>
    <n v="-22"/>
    <n v="-0.14666666666666667"/>
    <n v="-161"/>
    <n v="290206.15999999997"/>
    <n v="-0.55709342560553632"/>
    <n v="436.2800000000002"/>
    <n v="0.22663896103896114"/>
    <m/>
    <n v="0.2266389610389612"/>
    <n v="6.4935064935064846E-2"/>
    <n v="-0.16170389610389635"/>
    <n v="-0.55709342560553632"/>
    <n v="0"/>
    <n v="0.55709342560553632"/>
    <b v="1"/>
    <s v=""/>
    <s v=""/>
    <n v="1834"/>
    <n v="1925"/>
    <n v="2050"/>
    <s v=""/>
    <s v=""/>
    <n v="4.961832061068705E-2"/>
    <n v="6.4935064935064846E-2"/>
    <n v="0"/>
    <n v="0"/>
    <n v="135"/>
    <n v="289"/>
    <n v="289"/>
    <s v=""/>
    <s v=""/>
    <n v="1.1407407407407408"/>
    <n v="0"/>
    <n v="288750"/>
    <n v="307500"/>
    <n v="354192.00000000006"/>
    <n v="354192.00000000006"/>
  </r>
  <r>
    <x v="1"/>
    <x v="27"/>
    <s v="P207"/>
    <s v="207"/>
    <s v="Краниотомии, неиндицирани от травма, по класически начин"/>
    <m/>
    <m/>
    <m/>
    <s v="да"/>
    <n v="2300"/>
    <n v="2300"/>
    <n v="2300"/>
    <n v="2300"/>
    <n v="2300"/>
    <n v="2480"/>
    <n v="2480"/>
    <n v="2750"/>
    <n v="893"/>
    <n v="2053440"/>
    <n v="961"/>
    <n v="2209380"/>
    <n v="927"/>
    <n v="2365738"/>
    <n v="961"/>
    <n v="2642750"/>
    <n v="961"/>
    <n v="2750"/>
    <n v="2642750"/>
    <n v="843"/>
    <n v="2315500"/>
    <n v="843"/>
    <n v="3162.4999999999995"/>
    <n v="2665987.4999999995"/>
    <n v="817"/>
    <n v="3093.95"/>
    <n v="2527757.15"/>
    <n v="817"/>
    <n v="3160"/>
    <n v="2581720"/>
    <n v="2.4999999999995453"/>
    <n v="-144"/>
    <n v="-0.14984391259105098"/>
    <n v="-26"/>
    <n v="84267.499999999534"/>
    <n v="-3.084223013048636E-2"/>
    <n v="410"/>
    <n v="0.14909090909090908"/>
    <m/>
    <n v="0.14909090909090916"/>
    <n v="0.14999999999999991"/>
    <n v="9.0909090909074841E-4"/>
    <n v="-3.084223013048637E-2"/>
    <n v="0"/>
    <n v="3.084223013048637E-2"/>
    <b v="1"/>
    <n v="2299.484882418813"/>
    <n v="2299.0426638917793"/>
    <n v="2552.0366774541531"/>
    <n v="2750"/>
    <n v="3162.4999999999995"/>
    <n v="-1.9231199579294866E-4"/>
    <n v="0.11004320082260244"/>
    <n v="7.7570720003652172E-2"/>
    <n v="0.14999999999999991"/>
    <n v="893"/>
    <n v="961"/>
    <n v="927"/>
    <n v="843"/>
    <n v="843"/>
    <n v="7.6147816349384057E-2"/>
    <n v="-3.5379812695109258E-2"/>
    <n v="-9.061488673139162E-2"/>
    <n v="0"/>
    <n v="2642750"/>
    <n v="3039162.4999999995"/>
    <n v="2973285.9499999997"/>
    <n v="3036760"/>
  </r>
  <r>
    <x v="1"/>
    <x v="27"/>
    <s v="P208"/>
    <s v="208"/>
    <s v="Консервативно поведение при леки и средно тежки черепно-мозъчни травми"/>
    <s v="КП с изискване за педиатрична структура или спазване на сандарт &quot;Педиатрия"/>
    <m/>
    <m/>
    <m/>
    <n v="384"/>
    <n v="400"/>
    <n v="400"/>
    <n v="400"/>
    <n v="400"/>
    <n v="415"/>
    <n v="415"/>
    <n v="478.5"/>
    <n v="13410"/>
    <n v="5291372.8000000007"/>
    <n v="13370"/>
    <n v="5334576"/>
    <n v="11144"/>
    <n v="4816569"/>
    <n v="13370"/>
    <n v="6397545"/>
    <n v="13370"/>
    <n v="478.5"/>
    <n v="6397545"/>
    <n v="9361"/>
    <n v="4516836.5999999996"/>
    <n v="9829.0500000000011"/>
    <n v="550.27499999999998"/>
    <n v="5408680.4887500005"/>
    <n v="9000"/>
    <n v="615.42999999999995"/>
    <n v="5538870"/>
    <n v="9000"/>
    <n v="615.42999999999995"/>
    <n v="5538870"/>
    <n v="-65.154999999999973"/>
    <n v="-4370"/>
    <n v="-0.32685115931189229"/>
    <n v="-361"/>
    <n v="-130189.51124999952"/>
    <n v="-3.8564255955560303E-2"/>
    <n v="136.92999999999995"/>
    <n v="0.28616509926854744"/>
    <m/>
    <n v="0.28616509926854738"/>
    <n v="0.14999999999999991"/>
    <n v="-0.13616509926854747"/>
    <n v="-3.8564255955560345E-2"/>
    <n v="5.0000000000000044E-2"/>
    <n v="8.8564255955560389E-2"/>
    <b v="0"/>
    <n v="394.58410141685317"/>
    <n v="398.99596110695586"/>
    <n v="432.21186288585784"/>
    <n v="478.5"/>
    <n v="550.27499999999998"/>
    <n v="1.1181037640038749E-2"/>
    <n v="8.3248716820965685E-2"/>
    <n v="0.10709594319109739"/>
    <n v="0.14999999999999991"/>
    <n v="13410"/>
    <n v="13370"/>
    <n v="11144"/>
    <n v="9361"/>
    <n v="9829.0500000000011"/>
    <n v="-2.9828486204325211E-3"/>
    <n v="-0.16649214659685863"/>
    <n v="-0.15999641062455128"/>
    <n v="5.0000000000000044E-2"/>
    <n v="6397545"/>
    <n v="7357176.75"/>
    <n v="8228299.0999999996"/>
    <n v="8228299.0999999996"/>
  </r>
  <r>
    <x v="1"/>
    <x v="27"/>
    <s v="P209"/>
    <s v="209"/>
    <s v="Хирургично лечение при травма на главата"/>
    <s v="КП с изискване за педиатрична структура или спазване на сандарт &quot;Педиатрия"/>
    <m/>
    <m/>
    <s v="да"/>
    <n v="1052"/>
    <n v="1052"/>
    <n v="1052"/>
    <n v="1052"/>
    <n v="1052"/>
    <n v="1111"/>
    <n v="1111"/>
    <n v="1244.0999999999999"/>
    <n v="1197"/>
    <n v="1257981.5999999999"/>
    <n v="1181"/>
    <n v="1235468.8"/>
    <n v="1186"/>
    <n v="1351666.3399999999"/>
    <n v="1242"/>
    <n v="1545172.2"/>
    <n v="1242"/>
    <n v="1244.0999999999999"/>
    <n v="1545172.2"/>
    <n v="1097"/>
    <n v="1341015.3900000001"/>
    <n v="1151.8500000000001"/>
    <n v="1430.7149999999997"/>
    <n v="1647969.0727499998"/>
    <n v="1056"/>
    <n v="1604.23"/>
    <n v="1694066.8800000001"/>
    <n v="1056"/>
    <n v="1604.23"/>
    <n v="1694066.8800000001"/>
    <n v="-173.51500000000033"/>
    <n v="-186"/>
    <n v="-0.14975845410628019"/>
    <n v="-41"/>
    <n v="-46097.807250000304"/>
    <n v="-3.7374658158614404E-2"/>
    <n v="360.13000000000011"/>
    <n v="0.28947029981512751"/>
    <m/>
    <n v="0.28947029981512751"/>
    <n v="0.14999999999999991"/>
    <n v="-0.1394702998151276"/>
    <n v="-3.7374658158614404E-2"/>
    <n v="5.0000000000000044E-2"/>
    <n v="8.7374658158614449E-2"/>
    <b v="0"/>
    <n v="1050.9453634085212"/>
    <n v="1046.1209144792549"/>
    <n v="1139.6849409780775"/>
    <n v="1244.0999999999999"/>
    <n v="1430.7149999999997"/>
    <n v="-4.5905801550132352E-3"/>
    <n v="8.9439017233870599E-2"/>
    <n v="9.161747713566637E-2"/>
    <n v="0.14999999999999991"/>
    <n v="1197"/>
    <n v="1181"/>
    <n v="1186"/>
    <n v="1097"/>
    <n v="1151.8500000000001"/>
    <n v="-1.3366750208855471E-2"/>
    <n v="4.2337002540220325E-3"/>
    <n v="-7.5042158516020252E-2"/>
    <n v="5.0000000000000044E-2"/>
    <n v="1545172.2"/>
    <n v="1776948.0299999996"/>
    <n v="1992453.66"/>
    <n v="1992453.66"/>
  </r>
  <r>
    <x v="1"/>
    <x v="27"/>
    <s v="P210"/>
    <s v="210"/>
    <s v="Периферни и черепно-мозъчни нерви (екстракраниална част) - оперативно лечение"/>
    <m/>
    <m/>
    <m/>
    <s v="да"/>
    <n v="800"/>
    <n v="800"/>
    <n v="800"/>
    <n v="800"/>
    <n v="800"/>
    <n v="830"/>
    <n v="830"/>
    <n v="935"/>
    <n v="2526"/>
    <n v="2020640"/>
    <n v="2640"/>
    <n v="2111360"/>
    <n v="2094"/>
    <n v="1795364"/>
    <n v="2640"/>
    <n v="2468400"/>
    <n v="2640"/>
    <n v="935"/>
    <n v="2468400"/>
    <n v="1889"/>
    <n v="1763371.5"/>
    <n v="2244"/>
    <n v="1075.25"/>
    <n v="2412861"/>
    <n v="2244"/>
    <n v="1208.8699999999999"/>
    <n v="2712704.28"/>
    <n v="2244"/>
    <n v="1208.8699999999999"/>
    <n v="2712704.28"/>
    <n v="-133.61999999999989"/>
    <n v="-396"/>
    <n v="-0.15"/>
    <n v="355"/>
    <n v="-299843.2799999998"/>
    <n v="0.18793012175754367"/>
    <n v="273.86999999999989"/>
    <n v="0.29290909090909079"/>
    <m/>
    <n v="0.29290909090909079"/>
    <n v="0.14999999999999991"/>
    <n v="-0.14290909090909087"/>
    <n v="0.18793012175754376"/>
    <n v="0.18793012175754376"/>
    <n v="0"/>
    <b v="0"/>
    <n v="799.93665874901035"/>
    <n v="799.75757575757575"/>
    <n v="857.38490926456541"/>
    <n v="935"/>
    <n v="1075.25"/>
    <n v="-2.2387146466651409E-4"/>
    <n v="7.2056002035869149E-2"/>
    <n v="9.0525375355638316E-2"/>
    <n v="0.14999999999999991"/>
    <n v="2526"/>
    <n v="2640"/>
    <n v="2094"/>
    <n v="1889"/>
    <n v="2244"/>
    <n v="4.5130641330166199E-2"/>
    <n v="-0.20681818181818179"/>
    <n v="-9.7898758357211069E-2"/>
    <n v="0.18793012175754376"/>
    <n v="2468400"/>
    <n v="2838660"/>
    <n v="3191416.8"/>
    <n v="3191416.8"/>
  </r>
  <r>
    <x v="1"/>
    <x v="27"/>
    <s v="P211"/>
    <s v="211"/>
    <s v="Гръбначни и гръбначномозъчни оперативни интервенции с голям и много голям обем и сложност"/>
    <m/>
    <m/>
    <m/>
    <m/>
    <n v="2300"/>
    <n v="2450"/>
    <n v="2450"/>
    <n v="2450"/>
    <n v="2450"/>
    <m/>
    <m/>
    <m/>
    <n v="2504"/>
    <n v="6001150"/>
    <m/>
    <m/>
    <m/>
    <m/>
    <m/>
    <m/>
    <m/>
    <m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n v="2396.6253993610226"/>
    <s v=""/>
    <s v=""/>
    <n v="0"/>
    <n v="0"/>
    <s v=""/>
    <s v=""/>
    <s v=""/>
    <s v=""/>
    <n v="2504"/>
    <n v="0"/>
    <n v="0"/>
    <n v="0"/>
    <n v="0"/>
    <n v="-1"/>
    <s v=""/>
    <s v=""/>
    <s v=""/>
    <n v="0"/>
    <n v="0"/>
    <n v="0"/>
    <n v="0"/>
  </r>
  <r>
    <x v="1"/>
    <x v="27"/>
    <s v="P211.1"/>
    <s v="211.1"/>
    <s v="Гръбначни и гръбначномозъчни оперативни интервенции с голям и много голям обем и сложност"/>
    <m/>
    <s v="Да"/>
    <m/>
    <s v="да"/>
    <n v="2300"/>
    <n v="2450"/>
    <m/>
    <m/>
    <m/>
    <n v="2950"/>
    <n v="2950"/>
    <n v="3267"/>
    <n v="2504"/>
    <n v="6001150"/>
    <n v="2502"/>
    <n v="6128920"/>
    <n v="2761"/>
    <n v="8344520"/>
    <n v="2617"/>
    <n v="8549739"/>
    <n v="2617"/>
    <n v="3267"/>
    <n v="8549739"/>
    <n v="3148"/>
    <n v="10242902.1"/>
    <n v="3305.4"/>
    <n v="3430.3500000000004"/>
    <n v="11338678.890000001"/>
    <n v="2225"/>
    <n v="5119.8500000000004"/>
    <n v="11391666.25"/>
    <n v="3305.4"/>
    <n v="3700"/>
    <n v="12229980"/>
    <n v="-269.64999999999964"/>
    <n v="688.40000000000009"/>
    <n v="0.26304929308368363"/>
    <n v="157.40000000000009"/>
    <n v="-891301.1099999994"/>
    <n v="5.0000000000000031E-2"/>
    <n v="433"/>
    <n v="0.13253749617385982"/>
    <m/>
    <n v="0.1325374961738599"/>
    <n v="5.0000000000000044E-2"/>
    <n v="-8.2537496173859859E-2"/>
    <n v="5.0000000000000044E-2"/>
    <n v="5.0000000000000044E-2"/>
    <n v="0"/>
    <b v="0"/>
    <n v="2396.6253993610226"/>
    <n v="2449.6083133493207"/>
    <n v="3022.2817819630568"/>
    <n v="3267"/>
    <n v="3430.3500000000004"/>
    <n v="2.2107298872166004E-2"/>
    <n v="0.23378164806712554"/>
    <n v="8.097134406772355E-2"/>
    <n v="5.0000000000000044E-2"/>
    <n v="2504"/>
    <n v="2502"/>
    <n v="2761"/>
    <n v="3148"/>
    <n v="3305.4"/>
    <n v="-7.9872204472841712E-4"/>
    <n v="0.10351718625099915"/>
    <n v="0.14016660630206457"/>
    <n v="5.0000000000000044E-2"/>
    <n v="8549739"/>
    <n v="8977225.9500000011"/>
    <n v="13398647.450000001"/>
    <n v="9682900"/>
  </r>
  <r>
    <x v="1"/>
    <x v="27"/>
    <s v="P211.2"/>
    <s v="211.2"/>
    <s v="Гръбначни и гръбначномозъчни оперативни интервенции с голям и много голям обем и сложност - с невронавигация и интраоперативен 3D контрол"/>
    <m/>
    <m/>
    <m/>
    <s v="да"/>
    <n v="0"/>
    <n v="0"/>
    <m/>
    <m/>
    <m/>
    <n v="3300"/>
    <n v="3300"/>
    <n v="3652"/>
    <n v="0"/>
    <n v="0"/>
    <n v="250"/>
    <n v="612500"/>
    <n v="244"/>
    <n v="815956"/>
    <n v="500"/>
    <n v="1826000"/>
    <n v="500"/>
    <n v="3652"/>
    <n v="1826000"/>
    <n v="354"/>
    <n v="1278948"/>
    <n v="425"/>
    <n v="3900"/>
    <n v="1657500"/>
    <n v="425"/>
    <n v="5504.85"/>
    <n v="2339561.25"/>
    <n v="425"/>
    <n v="4100"/>
    <n v="1742500"/>
    <n v="-200"/>
    <n v="-75"/>
    <n v="-0.15"/>
    <n v="71"/>
    <n v="-85000"/>
    <n v="0.20056497175141244"/>
    <n v="448"/>
    <n v="0.12267250821467689"/>
    <m/>
    <n v="0.1226725082146769"/>
    <n v="6.790799561883909E-2"/>
    <n v="-5.4764512595837811E-2"/>
    <n v="0.20056497175141241"/>
    <n v="0.20056497175141241"/>
    <n v="0"/>
    <b v="0"/>
    <s v=""/>
    <n v="2450"/>
    <n v="3344.0819672131147"/>
    <n v="3652"/>
    <n v="3900"/>
    <s v=""/>
    <n v="0.36493141518902639"/>
    <n v="9.207849442862126E-2"/>
    <n v="6.790799561883909E-2"/>
    <n v="0"/>
    <n v="250"/>
    <n v="244"/>
    <n v="354"/>
    <n v="425"/>
    <s v=""/>
    <n v="-2.4000000000000021E-2"/>
    <n v="0.45081967213114749"/>
    <n v="0.20056497175141241"/>
    <n v="1826000"/>
    <n v="1950000"/>
    <n v="2752425"/>
    <n v="2050000"/>
  </r>
  <r>
    <x v="1"/>
    <x v="27"/>
    <s v="P212"/>
    <s v="212"/>
    <s v="Гръбначни и гръбначномозъчни оперативни интервенции с малък и среден обем и сложност"/>
    <m/>
    <m/>
    <m/>
    <s v="да"/>
    <n v="1819"/>
    <n v="1819"/>
    <n v="1819"/>
    <n v="1819"/>
    <n v="1819"/>
    <n v="1950"/>
    <n v="1950"/>
    <n v="2167"/>
    <n v="3797"/>
    <n v="6906743"/>
    <n v="4131"/>
    <n v="7485912.6000000006"/>
    <n v="3847"/>
    <n v="7750851.4000000004"/>
    <n v="4131"/>
    <n v="8951877"/>
    <n v="4131"/>
    <n v="2167"/>
    <n v="8951877"/>
    <n v="4277"/>
    <n v="9302350.1999999993"/>
    <n v="4490.8500000000004"/>
    <n v="2300"/>
    <n v="10328955"/>
    <n v="3512"/>
    <n v="2370"/>
    <n v="8323440"/>
    <n v="3512"/>
    <n v="2370"/>
    <n v="8323440"/>
    <n v="-70"/>
    <n v="-619"/>
    <n v="-0.14984265311062697"/>
    <n v="-765"/>
    <n v="2005515"/>
    <n v="-0.17886368950198736"/>
    <n v="203"/>
    <n v="9.3677895708352554E-2"/>
    <m/>
    <n v="9.367789570835261E-2"/>
    <n v="6.1375173050300047E-2"/>
    <n v="-3.2302722658052563E-2"/>
    <n v="-0.17886368950198739"/>
    <n v="5.0000000000000044E-2"/>
    <n v="0.22886368950198743"/>
    <b v="0"/>
    <n v="1819"/>
    <n v="1812.1308641975311"/>
    <n v="2014.7781128151807"/>
    <n v="2167"/>
    <n v="2300"/>
    <n v="-3.7763253449526468E-3"/>
    <n v="0.11182815359606391"/>
    <n v="7.5552680573904407E-2"/>
    <n v="6.1375173050300047E-2"/>
    <n v="3797"/>
    <n v="4131"/>
    <n v="3847"/>
    <n v="4277"/>
    <n v="4490.8500000000004"/>
    <n v="8.7964182249144152E-2"/>
    <n v="-6.8748487049140605E-2"/>
    <n v="0.11177540940992992"/>
    <n v="5.0000000000000044E-2"/>
    <n v="8951877"/>
    <n v="9501300"/>
    <n v="9790470"/>
    <n v="9790470"/>
  </r>
  <r>
    <x v="1"/>
    <x v="28"/>
    <s v="P213"/>
    <s v="213"/>
    <s v="Оперативно лечение на тумори на бял дроб, медиастинум, плевра и гръдна стена"/>
    <s v="КП с изискване за педиатрична структура или спазване на сандарт &quot;Педиатрия"/>
    <m/>
    <m/>
    <s v="да"/>
    <n v="2500"/>
    <n v="2700"/>
    <n v="2700"/>
    <n v="2700"/>
    <n v="2700"/>
    <n v="2700"/>
    <n v="2700"/>
    <n v="2992"/>
    <n v="1979"/>
    <n v="5196160"/>
    <n v="2134"/>
    <n v="5761260"/>
    <n v="1947"/>
    <n v="5434677.5999999996"/>
    <n v="2093"/>
    <n v="6262256"/>
    <n v="2093"/>
    <n v="2992"/>
    <n v="6262256"/>
    <n v="1914"/>
    <n v="5722200.0000000009"/>
    <n v="2009.7"/>
    <n v="3400"/>
    <n v="6832980"/>
    <n v="1814"/>
    <n v="3600"/>
    <n v="6530400"/>
    <n v="1814"/>
    <n v="3600"/>
    <n v="6530400"/>
    <n v="-200"/>
    <n v="-279"/>
    <n v="-0.13330148112756809"/>
    <n v="-100"/>
    <n v="302580"/>
    <n v="-5.2246603970741899E-2"/>
    <n v="608"/>
    <n v="0.20320855614973263"/>
    <m/>
    <n v="0.20320855614973254"/>
    <n v="0.13636363636363646"/>
    <n v="-6.684491978609608E-2"/>
    <n v="-5.2246603970741878E-2"/>
    <n v="5.0000000000000044E-2"/>
    <n v="0.10224660397074192"/>
    <b v="0"/>
    <n v="2625.6493178372916"/>
    <n v="2699.7469540768511"/>
    <n v="2791.3084745762708"/>
    <n v="2992"/>
    <n v="3400"/>
    <n v="2.8220690301701268E-2"/>
    <n v="3.391485278320383E-2"/>
    <n v="7.1898726798439894E-2"/>
    <n v="0.13636363636363646"/>
    <n v="1979"/>
    <n v="2134"/>
    <n v="1947"/>
    <n v="1914"/>
    <n v="2009.7"/>
    <n v="7.8322385042951082E-2"/>
    <n v="-8.7628865979381465E-2"/>
    <n v="-1.6949152542372836E-2"/>
    <n v="5.0000000000000044E-2"/>
    <n v="6262256"/>
    <n v="7116200"/>
    <n v="7534800"/>
    <n v="7534800"/>
  </r>
  <r>
    <x v="1"/>
    <x v="28"/>
    <s v="P214"/>
    <s v="214"/>
    <s v="Разширени (големи) операции с пълно или частично отстраняване на повече от един интраторакален орган, включително медиастинален тумор или гръдна стена. Едноетапни операции при белодробни болести, засягащи двата бели дроба при болести със съчетана белодробна и друга локализация"/>
    <s v="КП с изискване за педиатрична структура или спазване на сандарт &quot;Педиатрия"/>
    <m/>
    <m/>
    <s v="да"/>
    <n v="3000"/>
    <n v="3300"/>
    <n v="3300"/>
    <n v="3300"/>
    <n v="3300"/>
    <n v="3480"/>
    <n v="3480"/>
    <n v="3850"/>
    <n v="389"/>
    <n v="1240200"/>
    <n v="435"/>
    <n v="1435500"/>
    <n v="367"/>
    <n v="1321920"/>
    <n v="423"/>
    <n v="1628550"/>
    <n v="423"/>
    <n v="3850"/>
    <n v="1628550"/>
    <n v="752"/>
    <n v="2887220.6"/>
    <n v="500"/>
    <n v="4000"/>
    <n v="2000000"/>
    <n v="370"/>
    <n v="5800"/>
    <n v="2146000"/>
    <n v="500"/>
    <n v="4500"/>
    <n v="2250000"/>
    <n v="-500"/>
    <n v="77"/>
    <n v="0.18203309692671396"/>
    <n v="-252"/>
    <n v="-250000"/>
    <n v="-0.33510638297872342"/>
    <n v="650"/>
    <n v="0.16883116883116883"/>
    <m/>
    <n v="0.16883116883116878"/>
    <n v="3.8961038961038863E-2"/>
    <n v="-0.12987012987012991"/>
    <n v="-0.33510638297872342"/>
    <n v="-0.33510638297872342"/>
    <n v="0"/>
    <b v="0"/>
    <n v="3188.1748071979437"/>
    <n v="3300"/>
    <n v="3601.9618528610354"/>
    <n v="3850"/>
    <n v="4000"/>
    <n v="3.5074987905176602E-2"/>
    <n v="9.1503591776071369E-2"/>
    <n v="6.8861958363592324E-2"/>
    <n v="3.8961038961038863E-2"/>
    <n v="389"/>
    <n v="435"/>
    <n v="367"/>
    <n v="752"/>
    <n v="500"/>
    <n v="0.11825192802056561"/>
    <n v="-0.15632183908045982"/>
    <n v="1.0490463215258856"/>
    <n v="-0.33510638297872342"/>
    <n v="1628550"/>
    <n v="1692000"/>
    <n v="2453400"/>
    <n v="1903500"/>
  </r>
  <r>
    <x v="1"/>
    <x v="28"/>
    <s v="P215"/>
    <s v="215"/>
    <s v="Оперативно лечение на болести на бял дроб, медиастинум, плевра и гръдна стена, без онкологични заболявания"/>
    <s v="КП с изискване за педиатрична структура или спазване на сандарт &quot;Педиатрия"/>
    <m/>
    <m/>
    <s v="да"/>
    <n v="1550"/>
    <n v="1650"/>
    <n v="1650"/>
    <n v="1650"/>
    <n v="1650"/>
    <n v="1755"/>
    <n v="1755"/>
    <n v="1952.5"/>
    <n v="2486"/>
    <n v="4012500"/>
    <n v="2514"/>
    <n v="4147770"/>
    <n v="2399"/>
    <n v="4355513.5"/>
    <n v="2514"/>
    <n v="4908585"/>
    <n v="2514"/>
    <n v="1952.5"/>
    <n v="4908585"/>
    <n v="2304"/>
    <n v="4496802.75"/>
    <n v="2304"/>
    <n v="2150"/>
    <n v="4953600"/>
    <n v="2137"/>
    <n v="2517.35"/>
    <n v="5379576.9500000002"/>
    <n v="2137"/>
    <n v="2517.35"/>
    <n v="5379576.9500000002"/>
    <n v="-367.34999999999991"/>
    <n v="-377"/>
    <n v="-0.14996022275258553"/>
    <n v="-167"/>
    <n v="-425976.95000000019"/>
    <n v="-7.2482638888888895E-2"/>
    <n v="564.84999999999991"/>
    <n v="0.2892957746478873"/>
    <m/>
    <n v="0.28929577464788725"/>
    <n v="0.10115236875800249"/>
    <n v="-0.18814340588988476"/>
    <n v="-7.248263888888884E-2"/>
    <n v="0"/>
    <n v="7.248263888888884E-2"/>
    <b v="1"/>
    <n v="1614.0386162510056"/>
    <n v="1649.8687350835323"/>
    <n v="1815.5537724051687"/>
    <n v="1952.5"/>
    <n v="2150"/>
    <n v="2.2199046833061953E-2"/>
    <n v="0.10042316324834633"/>
    <n v="7.5429452807344033E-2"/>
    <n v="0.10115236875800249"/>
    <n v="2486"/>
    <n v="2514"/>
    <n v="2399"/>
    <n v="2304"/>
    <n v="2304"/>
    <n v="1.1263073209975882E-2"/>
    <n v="-4.5743834526650762E-2"/>
    <n v="-3.9599833263859963E-2"/>
    <n v="0"/>
    <n v="4908585"/>
    <n v="5405100"/>
    <n v="6328617.8999999994"/>
    <n v="6328617.8999999994"/>
  </r>
  <r>
    <x v="1"/>
    <x v="28"/>
    <s v="P216"/>
    <s v="216"/>
    <s v="Спешни състояния в гръдната хирургия"/>
    <s v="КП с изискване за педиатрична структура или спазване на сандарт &quot;Педиатрия"/>
    <m/>
    <m/>
    <m/>
    <n v="450"/>
    <n v="550"/>
    <n v="550"/>
    <n v="550"/>
    <n v="550"/>
    <n v="635"/>
    <n v="635"/>
    <n v="720.5"/>
    <n v="2027"/>
    <n v="1045620"/>
    <n v="2172"/>
    <n v="1193000"/>
    <n v="2027"/>
    <n v="1324581.9999999998"/>
    <n v="2172"/>
    <n v="1564926"/>
    <n v="2172"/>
    <n v="720.5"/>
    <n v="1564926"/>
    <n v="1995"/>
    <n v="1492836.6500000001"/>
    <n v="1995"/>
    <n v="828.57499999999993"/>
    <n v="1653007.1249999998"/>
    <n v="1847"/>
    <n v="908.78"/>
    <n v="1678516.66"/>
    <n v="1847"/>
    <n v="908.78"/>
    <n v="1678516.66"/>
    <n v="-80.205000000000041"/>
    <n v="-325"/>
    <n v="-0.1496316758747698"/>
    <n v="-148"/>
    <n v="-25509.535000000149"/>
    <n v="-7.4185463659147868E-2"/>
    <n v="188.27999999999997"/>
    <n v="0.26131852879944478"/>
    <m/>
    <n v="0.26131852879944484"/>
    <n v="0.14999999999999991"/>
    <n v="-0.11131852879944493"/>
    <n v="-7.418546365914791E-2"/>
    <n v="0"/>
    <n v="7.418546365914791E-2"/>
    <b v="1"/>
    <n v="515.84607794770602"/>
    <n v="549.26335174953954"/>
    <n v="653.46916625554991"/>
    <n v="720.5"/>
    <n v="828.57499999999993"/>
    <n v="6.4781482753119235E-2"/>
    <n v="0.18971921970415306"/>
    <n v="0.10257688840705992"/>
    <n v="0.14999999999999991"/>
    <n v="2027"/>
    <n v="2172"/>
    <n v="2027"/>
    <n v="1995"/>
    <n v="1995"/>
    <n v="7.1534287123828255E-2"/>
    <n v="-6.6758747697974186E-2"/>
    <n v="-1.5786877158362134E-2"/>
    <n v="0"/>
    <n v="1564926"/>
    <n v="1799664.9"/>
    <n v="1973870.16"/>
    <n v="1973870.16"/>
  </r>
  <r>
    <x v="1"/>
    <x v="25"/>
    <s v="P217"/>
    <s v="217"/>
    <s v="Оперативни процедури с голям обем и сложност на таза и долния крайник"/>
    <m/>
    <m/>
    <m/>
    <m/>
    <n v="0"/>
    <n v="0"/>
    <m/>
    <m/>
    <m/>
    <m/>
    <m/>
    <s v=""/>
    <n v="0"/>
    <n v="0"/>
    <m/>
    <m/>
    <m/>
    <m/>
    <m/>
    <m/>
    <m/>
    <s v=""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s v=""/>
    <s v=""/>
    <s v=""/>
    <s v=""/>
    <n v="0"/>
    <s v=""/>
    <s v=""/>
    <s v=""/>
    <s v=""/>
    <n v="0"/>
    <n v="0"/>
    <n v="0"/>
    <n v="0"/>
    <n v="0"/>
    <s v=""/>
    <s v=""/>
    <s v=""/>
    <s v=""/>
    <s v=""/>
    <n v="0"/>
    <n v="0"/>
    <n v="0"/>
  </r>
  <r>
    <x v="1"/>
    <x v="25"/>
    <s v="P217.1"/>
    <s v="217.1"/>
    <s v="Оперативни процедури с голям обем и сложност на таза и долния крайник"/>
    <m/>
    <s v="Да"/>
    <m/>
    <s v="да"/>
    <n v="0"/>
    <n v="0"/>
    <n v="2050"/>
    <n v="2050"/>
    <n v="2050"/>
    <n v="2200"/>
    <n v="2200"/>
    <n v="2442"/>
    <n v="0"/>
    <n v="0"/>
    <n v="18613"/>
    <n v="38155010"/>
    <n v="15534"/>
    <n v="35183419.600000001"/>
    <n v="17104"/>
    <n v="41767968"/>
    <n v="17104"/>
    <n v="2442"/>
    <n v="41767968"/>
    <n v="15761"/>
    <n v="38478973.900000006"/>
    <n v="16000"/>
    <n v="2700"/>
    <n v="43200000"/>
    <n v="12000"/>
    <n v="3210.78"/>
    <n v="38529360"/>
    <n v="14000"/>
    <n v="3000"/>
    <n v="42000000"/>
    <n v="-300"/>
    <n v="-3104"/>
    <n v="-0.1814780168381665"/>
    <n v="-1761"/>
    <n v="1200000"/>
    <n v="-0.11173148911871074"/>
    <n v="558"/>
    <n v="0.2285012285012285"/>
    <m/>
    <n v="0.22850122850122845"/>
    <n v="0.10565110565110558"/>
    <n v="-0.12285012285012287"/>
    <n v="-0.11173148911871078"/>
    <n v="1.5164012435759044E-2"/>
    <n v="0.12689550155446983"/>
    <b v="0"/>
    <s v=""/>
    <n v="2049.9118895395691"/>
    <n v="2264.929805587743"/>
    <n v="2442"/>
    <n v="2700"/>
    <s v=""/>
    <n v="0.10489129661883623"/>
    <n v="7.8179109116499834E-2"/>
    <n v="0.10565110565110558"/>
    <n v="0"/>
    <n v="18613"/>
    <n v="15534"/>
    <n v="15761"/>
    <n v="16000"/>
    <s v=""/>
    <n v="-0.16542201686992963"/>
    <n v="1.4613106733616599E-2"/>
    <n v="1.5164012435759044E-2"/>
    <n v="41767968"/>
    <n v="46180800"/>
    <n v="54917181.120000005"/>
    <n v="51312000"/>
  </r>
  <r>
    <x v="1"/>
    <x v="25"/>
    <s v="P217.2"/>
    <s v="217.2"/>
    <s v="Оперативни процедури с много голям обем и сложност на таза, тазобедрената и колянната става"/>
    <m/>
    <m/>
    <m/>
    <s v="да"/>
    <n v="4700"/>
    <n v="4700"/>
    <n v="4700"/>
    <n v="4700"/>
    <n v="4700"/>
    <n v="4880"/>
    <n v="4880"/>
    <n v="5390"/>
    <n v="1024"/>
    <n v="4812800"/>
    <n v="1030"/>
    <n v="4841000"/>
    <n v="961"/>
    <n v="4817452.7"/>
    <n v="1030"/>
    <n v="5551700"/>
    <n v="1030"/>
    <n v="5390"/>
    <n v="5551700"/>
    <n v="1005"/>
    <n v="5382264"/>
    <n v="1005"/>
    <n v="5700"/>
    <n v="5728500"/>
    <n v="876"/>
    <n v="6696"/>
    <n v="5865696"/>
    <n v="876"/>
    <n v="6000"/>
    <n v="5256000"/>
    <n v="-300"/>
    <n v="-154"/>
    <n v="-0.14951456310679612"/>
    <n v="-129"/>
    <n v="472500"/>
    <n v="-0.12835820895522387"/>
    <n v="610"/>
    <n v="0.11317254174397032"/>
    <m/>
    <n v="0.1131725417439704"/>
    <n v="5.7513914656771803E-2"/>
    <n v="-5.5658627087198598E-2"/>
    <n v="-0.12835820895522387"/>
    <n v="0"/>
    <n v="0.12835820895522387"/>
    <b v="1"/>
    <n v="4700"/>
    <n v="4700"/>
    <n v="5012.9580645161295"/>
    <n v="5390"/>
    <n v="5700"/>
    <n v="0"/>
    <n v="6.6586822237474363E-2"/>
    <n v="7.5213462915785234E-2"/>
    <n v="5.7513914656771803E-2"/>
    <n v="1024"/>
    <n v="1030"/>
    <n v="961"/>
    <n v="1005"/>
    <n v="1005"/>
    <n v="5.859375E-3"/>
    <n v="-6.6990291262135959E-2"/>
    <n v="4.57856399583767E-2"/>
    <n v="0"/>
    <n v="5551700"/>
    <n v="5871000"/>
    <n v="6896880"/>
    <n v="6180000"/>
  </r>
  <r>
    <x v="1"/>
    <x v="25"/>
    <s v="P217.3"/>
    <s v="217.3"/>
    <s v="Оперативни процедури при множествени счупвания и/или луксации на таза, горни и долни крайници"/>
    <m/>
    <m/>
    <m/>
    <s v="да"/>
    <n v="5350"/>
    <n v="5350"/>
    <n v="5350"/>
    <n v="5350"/>
    <n v="5350"/>
    <n v="5500"/>
    <n v="5500"/>
    <n v="6072"/>
    <n v="101"/>
    <n v="540350"/>
    <n v="126"/>
    <n v="673030"/>
    <n v="156"/>
    <n v="886316"/>
    <n v="163"/>
    <n v="989736"/>
    <n v="163"/>
    <n v="6072"/>
    <n v="989736"/>
    <n v="229"/>
    <n v="1390488"/>
    <n v="229"/>
    <n v="6400"/>
    <n v="1465600"/>
    <n v="139"/>
    <n v="6758.48"/>
    <n v="939428.72"/>
    <n v="139"/>
    <n v="6600"/>
    <n v="917400"/>
    <n v="-200"/>
    <n v="-24"/>
    <n v="-0.14723926380368099"/>
    <n v="-90"/>
    <n v="548200"/>
    <n v="-0.3930131004366812"/>
    <n v="528"/>
    <n v="8.6956521739130432E-2"/>
    <m/>
    <n v="8.6956521739130377E-2"/>
    <n v="5.4018445322793207E-2"/>
    <n v="-3.293807641633717E-2"/>
    <n v="-0.39301310043668125"/>
    <n v="0"/>
    <n v="0.39301310043668125"/>
    <b v="1"/>
    <n v="5350"/>
    <n v="5341.5079365079364"/>
    <n v="5681.5128205128203"/>
    <n v="6072"/>
    <n v="6400"/>
    <n v="-1.5873015873015817E-3"/>
    <n v="6.3653351833670602E-2"/>
    <n v="6.8729437356428225E-2"/>
    <n v="5.4018445322793207E-2"/>
    <n v="101"/>
    <n v="126"/>
    <n v="156"/>
    <n v="229"/>
    <n v="229"/>
    <n v="0.24752475247524752"/>
    <n v="0.23809523809523814"/>
    <n v="0.46794871794871784"/>
    <n v="0"/>
    <n v="989736"/>
    <n v="1043200"/>
    <n v="1101632.24"/>
    <n v="1075800"/>
  </r>
  <r>
    <x v="1"/>
    <x v="25"/>
    <s v="P218"/>
    <s v="218"/>
    <s v="Оперативни процедури с алопластика на тазобедрена и колянна става"/>
    <m/>
    <s v="Да"/>
    <m/>
    <m/>
    <n v="1257"/>
    <n v="1257"/>
    <n v="1257"/>
    <n v="1257"/>
    <n v="1257"/>
    <n v="1315"/>
    <n v="1315"/>
    <n v="1468.5"/>
    <n v="10120"/>
    <n v="12720840"/>
    <n v="10724"/>
    <n v="13479565.199999999"/>
    <n v="9389"/>
    <n v="12741453.5"/>
    <n v="10724"/>
    <n v="15748194"/>
    <n v="10724"/>
    <n v="1468.5"/>
    <n v="15748194"/>
    <n v="9848"/>
    <n v="14468603.050000001"/>
    <n v="10000"/>
    <n v="1700"/>
    <n v="17000000"/>
    <n v="9116"/>
    <n v="1987.87"/>
    <n v="18121422.919999998"/>
    <n v="9116"/>
    <n v="1750"/>
    <n v="15953000"/>
    <n v="-50"/>
    <n v="-1608"/>
    <n v="-0.14994405072734054"/>
    <n v="-732"/>
    <n v="1047000"/>
    <n v="-7.4329813160032496E-2"/>
    <n v="281.5"/>
    <n v="0.19169220292815797"/>
    <m/>
    <n v="0.19169220292815803"/>
    <n v="0.15764385427306782"/>
    <n v="-3.404834865509021E-2"/>
    <n v="-7.432981316003251E-2"/>
    <n v="1.5434606011372809E-2"/>
    <n v="8.9764419171405319E-2"/>
    <b v="0"/>
    <n v="1257"/>
    <n v="1256.9531145095114"/>
    <n v="1357.0618276706784"/>
    <n v="1468.5"/>
    <n v="1700"/>
    <n v="-3.7299515106337111E-5"/>
    <n v="7.9643951715917094E-2"/>
    <n v="8.2117240391765378E-2"/>
    <n v="0.15764385427306782"/>
    <n v="10120"/>
    <n v="10724"/>
    <n v="9389"/>
    <n v="9848"/>
    <n v="10000"/>
    <n v="5.9683794466403262E-2"/>
    <n v="-0.12448713166728831"/>
    <n v="4.8886995420172497E-2"/>
    <n v="1.5434606011372809E-2"/>
    <n v="15748194"/>
    <n v="18230800"/>
    <n v="21317917.879999999"/>
    <n v="18767000"/>
  </r>
  <r>
    <x v="1"/>
    <x v="25"/>
    <s v="P219"/>
    <s v="219"/>
    <s v="Оперативни процедури на таза и долния крайник със среден обем и сложност"/>
    <m/>
    <s v="Да"/>
    <m/>
    <s v="да"/>
    <n v="910"/>
    <n v="910"/>
    <n v="910"/>
    <n v="910"/>
    <n v="910"/>
    <n v="964"/>
    <n v="964"/>
    <n v="1082.4000000000001"/>
    <n v="20455"/>
    <n v="18601128"/>
    <n v="20739"/>
    <n v="18850104"/>
    <n v="15734"/>
    <n v="15670118.079999996"/>
    <n v="20739"/>
    <n v="22447893.600000001"/>
    <n v="20739"/>
    <n v="1082.4000000000001"/>
    <n v="22447893.600000001"/>
    <n v="14524"/>
    <n v="15694832.799999995"/>
    <n v="15000"/>
    <n v="1190.6400000000001"/>
    <n v="17859600"/>
    <n v="15000"/>
    <n v="1300"/>
    <n v="19500000"/>
    <n v="15000"/>
    <n v="1300"/>
    <n v="19500000"/>
    <n v="-109.3599999999999"/>
    <n v="-5739"/>
    <n v="-0.27672501084912482"/>
    <n v="476"/>
    <n v="-1640400"/>
    <n v="3.2773340677499312E-2"/>
    <n v="217.59999999999991"/>
    <n v="0.20103473762010338"/>
    <m/>
    <n v="0.20103473762010338"/>
    <n v="0.10000000000000009"/>
    <n v="-0.10103473762010329"/>
    <n v="3.2773340677499263E-2"/>
    <n v="3.2773340677499263E-2"/>
    <n v="0"/>
    <b v="0"/>
    <n v="909.36827181618185"/>
    <n v="908.92058440619121"/>
    <n v="995.93988051353733"/>
    <n v="1082.4000000000001"/>
    <n v="1190.6400000000001"/>
    <n v="-4.9230594893812096E-4"/>
    <n v="9.5739163135134531E-2"/>
    <n v="8.6812588970612614E-2"/>
    <n v="0.10000000000000009"/>
    <n v="20455"/>
    <n v="20739"/>
    <n v="15734"/>
    <n v="14524"/>
    <n v="15000"/>
    <n v="1.3884135908091011E-2"/>
    <n v="-0.24133275471334203"/>
    <n v="-7.6903521037244182E-2"/>
    <n v="3.2773340677499263E-2"/>
    <n v="22447893.600000001"/>
    <n v="24692682.960000001"/>
    <n v="26960700"/>
    <n v="26960700"/>
  </r>
  <r>
    <x v="1"/>
    <x v="25"/>
    <s v="P220"/>
    <s v="220"/>
    <s v="Оперативни процедури в областта на раменния пояс и горния крайник с голям обем и сложност"/>
    <m/>
    <m/>
    <m/>
    <m/>
    <n v="1000"/>
    <n v="1000"/>
    <n v="1000"/>
    <n v="1000"/>
    <n v="1000"/>
    <m/>
    <m/>
    <m/>
    <n v="12829"/>
    <n v="12822600"/>
    <m/>
    <m/>
    <m/>
    <m/>
    <m/>
    <m/>
    <m/>
    <m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n v="999.50113025177336"/>
    <s v=""/>
    <s v=""/>
    <n v="0"/>
    <n v="0"/>
    <s v=""/>
    <s v=""/>
    <s v=""/>
    <s v=""/>
    <n v="12829"/>
    <n v="0"/>
    <n v="0"/>
    <n v="0"/>
    <n v="0"/>
    <n v="-1"/>
    <s v=""/>
    <s v=""/>
    <s v=""/>
    <n v="0"/>
    <n v="0"/>
    <n v="0"/>
    <n v="0"/>
  </r>
  <r>
    <x v="1"/>
    <x v="25"/>
    <s v="P220.1"/>
    <s v="220.1"/>
    <s v="Оперативни процедури в областта на раменния пояс и горния крайник с голям обем и сложност"/>
    <m/>
    <s v="Да"/>
    <m/>
    <s v="да"/>
    <n v="1000"/>
    <n v="1000"/>
    <m/>
    <m/>
    <m/>
    <n v="1048"/>
    <n v="1048"/>
    <n v="1174.8"/>
    <n v="12829"/>
    <n v="12822600"/>
    <n v="13641"/>
    <n v="13636200"/>
    <n v="12669"/>
    <n v="13780477.880000001"/>
    <n v="13600"/>
    <n v="15977280"/>
    <n v="13600"/>
    <n v="1174.8"/>
    <n v="15977280"/>
    <n v="12951"/>
    <n v="15210127.840000002"/>
    <n v="13000"/>
    <n v="1260"/>
    <n v="16380000"/>
    <n v="10000"/>
    <n v="1508.43"/>
    <n v="15084300"/>
    <n v="11000"/>
    <n v="1400"/>
    <n v="15400000"/>
    <n v="-140"/>
    <n v="-2600"/>
    <n v="-0.19117647058823528"/>
    <n v="-1951"/>
    <n v="980000"/>
    <n v="-0.15064473785808047"/>
    <n v="225.20000000000005"/>
    <n v="0.19169220292815803"/>
    <m/>
    <n v="0.19169220292815803"/>
    <n v="7.2522982635342181E-2"/>
    <n v="-0.11916922029281585"/>
    <n v="-0.15064473785808041"/>
    <n v="3.7834916222685422E-3"/>
    <n v="0.15442822948034896"/>
    <b v="0"/>
    <n v="999.50113025177336"/>
    <n v="999.64811963932266"/>
    <n v="1087.7320925092747"/>
    <n v="1174.8"/>
    <n v="1260"/>
    <n v="1.470627527078161E-4"/>
    <n v="8.8114978800473365E-2"/>
    <n v="8.0045360516916908E-2"/>
    <n v="7.2522982635342181E-2"/>
    <n v="12829"/>
    <n v="13641"/>
    <n v="12669"/>
    <n v="12951"/>
    <n v="13000"/>
    <n v="6.3294099306259177E-2"/>
    <n v="-7.1255773037167347E-2"/>
    <n v="2.2259057542031835E-2"/>
    <n v="3.7834916222685422E-3"/>
    <n v="15977280"/>
    <n v="17136000"/>
    <n v="20514648"/>
    <n v="19040000"/>
  </r>
  <r>
    <x v="1"/>
    <x v="25"/>
    <s v="P220.2"/>
    <s v="220.2"/>
    <s v="Оперативни процедури в областта на раменния пояс и горния крайник с голям обем и сложност при повече от един пръст (лъч)"/>
    <m/>
    <m/>
    <m/>
    <s v="да"/>
    <n v="0"/>
    <n v="0"/>
    <m/>
    <m/>
    <m/>
    <n v="1250"/>
    <n v="1250"/>
    <n v="1397"/>
    <n v="0"/>
    <n v="0"/>
    <n v="250"/>
    <n v="250000"/>
    <n v="245"/>
    <n v="317127"/>
    <n v="248"/>
    <n v="346456"/>
    <n v="248"/>
    <n v="1397"/>
    <n v="346456"/>
    <n v="256"/>
    <n v="357632"/>
    <n v="256"/>
    <n v="1500"/>
    <n v="384000"/>
    <n v="211"/>
    <n v="1730.63"/>
    <n v="365162.93000000005"/>
    <n v="211"/>
    <n v="1600"/>
    <n v="337600"/>
    <n v="-100"/>
    <n v="-37"/>
    <n v="-0.14919354838709678"/>
    <n v="-45"/>
    <n v="46400"/>
    <n v="-0.17578125"/>
    <n v="203"/>
    <n v="0.14531138153185397"/>
    <m/>
    <n v="0.14531138153185408"/>
    <n v="7.372942018611317E-2"/>
    <n v="-7.1581961345740908E-2"/>
    <n v="-0.17578125"/>
    <n v="0"/>
    <n v="0.17578125"/>
    <b v="1"/>
    <s v=""/>
    <n v="1000"/>
    <n v="1294.3959183673469"/>
    <n v="1397"/>
    <n v="1500"/>
    <s v=""/>
    <n v="0.2943959183673468"/>
    <n v="7.9267927360332058E-2"/>
    <n v="7.372942018611317E-2"/>
    <n v="0"/>
    <n v="250"/>
    <n v="245"/>
    <n v="256"/>
    <n v="256"/>
    <s v=""/>
    <n v="-2.0000000000000018E-2"/>
    <n v="4.4897959183673564E-2"/>
    <n v="0"/>
    <n v="346456"/>
    <n v="372000"/>
    <n v="429196.24000000005"/>
    <n v="396800"/>
  </r>
  <r>
    <x v="1"/>
    <x v="25"/>
    <s v="P221"/>
    <s v="221"/>
    <s v="Оперативни процедури в областта на раменния пояс и горния крайник с много голям обем и сложност"/>
    <m/>
    <m/>
    <m/>
    <s v="да"/>
    <n v="1326"/>
    <n v="1326"/>
    <n v="1326"/>
    <n v="1326"/>
    <n v="1326"/>
    <n v="1438"/>
    <n v="1438"/>
    <n v="1603.8"/>
    <n v="1495"/>
    <n v="1982370"/>
    <n v="1563"/>
    <n v="2072538"/>
    <n v="800"/>
    <n v="1161015.2000000002"/>
    <n v="1563"/>
    <n v="2506739.4"/>
    <n v="1563"/>
    <n v="1603.8"/>
    <n v="2506739.4"/>
    <n v="421"/>
    <n v="672625.79999999993"/>
    <n v="1329"/>
    <n v="1764.18"/>
    <n v="2344595.2200000002"/>
    <n v="1329"/>
    <n v="2149.2800000000002"/>
    <n v="2856393.12"/>
    <n v="1329"/>
    <n v="2000"/>
    <n v="2658000"/>
    <n v="-235.81999999999994"/>
    <n v="-234"/>
    <n v="-0.14971209213051823"/>
    <n v="908"/>
    <n v="-313404.7799999998"/>
    <n v="2.156769596199525"/>
    <n v="396.20000000000005"/>
    <n v="0.24703828407532114"/>
    <m/>
    <n v="0.24703828407532114"/>
    <n v="0.10000000000000009"/>
    <n v="-0.14703828407532105"/>
    <n v="2.156769596199525"/>
    <n v="2.156769596199525"/>
    <n v="0"/>
    <b v="0"/>
    <n v="1326"/>
    <n v="1326"/>
    <n v="1451.2690000000002"/>
    <n v="1603.8"/>
    <n v="1764.18"/>
    <n v="0"/>
    <n v="9.4471342383107171E-2"/>
    <n v="0.10510181089791049"/>
    <n v="0.10000000000000009"/>
    <n v="1495"/>
    <n v="1563"/>
    <n v="800"/>
    <n v="421"/>
    <n v="1329"/>
    <n v="4.5484949832775845E-2"/>
    <n v="-0.48816378758797185"/>
    <n v="-0.47375"/>
    <n v="2.156769596199525"/>
    <n v="2506739.4"/>
    <n v="2757413.3400000003"/>
    <n v="3359324.64"/>
    <n v="3126000"/>
  </r>
  <r>
    <x v="1"/>
    <x v="25"/>
    <s v="P222"/>
    <s v="222"/>
    <s v="Средни оперативни процедури в областта на раменния пояс и горния крайник"/>
    <m/>
    <m/>
    <m/>
    <s v="да"/>
    <n v="460"/>
    <n v="460"/>
    <n v="460"/>
    <n v="460"/>
    <n v="460"/>
    <n v="494"/>
    <n v="494"/>
    <n v="565.4"/>
    <n v="11175"/>
    <n v="5139856"/>
    <n v="10734"/>
    <n v="4936076"/>
    <n v="9211"/>
    <n v="4748385.7600000007"/>
    <n v="10734"/>
    <n v="6069003.5999999996"/>
    <n v="10734"/>
    <n v="565.4"/>
    <n v="6069003.5999999996"/>
    <n v="8321"/>
    <n v="4702460.1600000011"/>
    <n v="9124"/>
    <n v="621.94000000000005"/>
    <n v="5674580.5600000005"/>
    <n v="9124"/>
    <n v="771.09"/>
    <n v="7035425.1600000001"/>
    <n v="9124"/>
    <n v="700"/>
    <n v="6386800"/>
    <n v="-78.059999999999945"/>
    <n v="-1610"/>
    <n v="-0.14999068380845909"/>
    <n v="803"/>
    <n v="-712219.43999999948"/>
    <n v="9.650282417978609E-2"/>
    <n v="134.60000000000002"/>
    <n v="0.23806154934559609"/>
    <m/>
    <n v="0.23806154934559598"/>
    <n v="0.10000000000000009"/>
    <n v="-0.13806154934559589"/>
    <n v="9.6502824179786062E-2"/>
    <n v="9.6502824179786062E-2"/>
    <n v="0"/>
    <b v="0"/>
    <n v="459.94237136465324"/>
    <n v="459.85429476430033"/>
    <n v="515.51251329931608"/>
    <n v="565.4"/>
    <n v="621.94000000000005"/>
    <n v="-1.9149486073999356E-4"/>
    <n v="0.1210344649788333"/>
    <n v="9.6772600884895033E-2"/>
    <n v="0.10000000000000009"/>
    <n v="11175"/>
    <n v="10734"/>
    <n v="9211"/>
    <n v="8321"/>
    <n v="9124"/>
    <n v="-3.9463087248322148E-2"/>
    <n v="-0.14188559716787774"/>
    <n v="-9.6623602214743198E-2"/>
    <n v="9.6502824179786062E-2"/>
    <n v="6069003.5999999996"/>
    <n v="6675903.9600000009"/>
    <n v="8276880.0600000005"/>
    <n v="7513800"/>
  </r>
  <r>
    <x v="1"/>
    <x v="28"/>
    <s v="P223"/>
    <s v="223"/>
    <s v="Оперативни процедури при заболявания на гръдния кош"/>
    <s v="КП с изискване за педиатрична структура или спазване на сандарт &quot;Педиатрия"/>
    <m/>
    <m/>
    <s v="да"/>
    <n v="660"/>
    <n v="720"/>
    <n v="720"/>
    <n v="720"/>
    <n v="720"/>
    <n v="720"/>
    <n v="720"/>
    <n v="814"/>
    <n v="431"/>
    <n v="300900"/>
    <n v="417"/>
    <n v="299232"/>
    <n v="290"/>
    <n v="216547.20000000001"/>
    <n v="417"/>
    <n v="339438"/>
    <n v="417"/>
    <n v="814"/>
    <n v="339438"/>
    <n v="315"/>
    <n v="255596.00000000003"/>
    <n v="355"/>
    <n v="936.09999999999991"/>
    <n v="332315.49999999994"/>
    <n v="355"/>
    <n v="978.17"/>
    <n v="347250.35"/>
    <n v="355"/>
    <n v="978.17"/>
    <n v="347250.35"/>
    <n v="-42.07000000000005"/>
    <n v="-62"/>
    <n v="-0.14868105515587529"/>
    <n v="40"/>
    <n v="-14934.850000000035"/>
    <n v="0.12698412698412698"/>
    <n v="164.16999999999996"/>
    <n v="0.20168304668304662"/>
    <m/>
    <n v="0.2016830466830466"/>
    <n v="0.14999999999999991"/>
    <n v="-5.1683046683046685E-2"/>
    <n v="0.12698412698412698"/>
    <n v="0.12698412698412698"/>
    <n v="0"/>
    <b v="0"/>
    <n v="698.14385150812063"/>
    <n v="717.58273381294964"/>
    <n v="746.71448275862076"/>
    <n v="814"/>
    <n v="936.09999999999991"/>
    <n v="2.7843663254839779E-2"/>
    <n v="4.0597059506820354E-2"/>
    <n v="9.0108761507883717E-2"/>
    <n v="0.14999999999999991"/>
    <n v="431"/>
    <n v="417"/>
    <n v="290"/>
    <n v="315"/>
    <n v="355"/>
    <n v="-3.2482598607888602E-2"/>
    <n v="-0.30455635491606714"/>
    <n v="8.6206896551724199E-2"/>
    <n v="0.12698412698412698"/>
    <n v="339438"/>
    <n v="390353.69999999995"/>
    <n v="407896.88999999996"/>
    <n v="407896.88999999996"/>
  </r>
  <r>
    <x v="1"/>
    <x v="25"/>
    <s v="P224"/>
    <s v="224"/>
    <s v="Септични (бактериални) артрити и остеомиелити при лица под 18 години"/>
    <s v="Педиатрични пътеки"/>
    <m/>
    <m/>
    <m/>
    <n v="1200"/>
    <n v="1200"/>
    <n v="1200"/>
    <n v="2400"/>
    <n v="2400"/>
    <n v="2460"/>
    <n v="2460"/>
    <n v="2728"/>
    <n v="34"/>
    <n v="40800"/>
    <n v="43"/>
    <n v="96000"/>
    <n v="35"/>
    <n v="88748"/>
    <n v="43"/>
    <n v="117304"/>
    <n v="43"/>
    <n v="2728"/>
    <n v="117304"/>
    <n v="32"/>
    <n v="87296"/>
    <n v="37"/>
    <n v="2830"/>
    <n v="104710"/>
    <n v="37"/>
    <n v="2830"/>
    <n v="104710"/>
    <n v="37"/>
    <n v="2830"/>
    <n v="104710"/>
    <n v="0"/>
    <n v="-6"/>
    <n v="-0.13953488372093023"/>
    <n v="5"/>
    <n v="0"/>
    <n v="0.15625"/>
    <n v="102"/>
    <n v="3.7390029325513198E-2"/>
    <s v="ОК"/>
    <n v="3.7390029325513163E-2"/>
    <n v="3.7390029325513163E-2"/>
    <n v="0"/>
    <n v="0.15625"/>
    <n v="0.15625"/>
    <n v="0"/>
    <b v="0"/>
    <n v="1200"/>
    <n v="2232.5581395348836"/>
    <n v="2535.6571428571428"/>
    <n v="2728"/>
    <n v="2830"/>
    <n v="0.86046511627906974"/>
    <n v="0.13576309523809527"/>
    <n v="7.5855230540406549E-2"/>
    <n v="3.7390029325513163E-2"/>
    <n v="34"/>
    <n v="43"/>
    <n v="35"/>
    <n v="32"/>
    <n v="37"/>
    <n v="0.26470588235294112"/>
    <n v="-0.18604651162790697"/>
    <n v="-8.5714285714285743E-2"/>
    <n v="0.15625"/>
    <n v="117304"/>
    <n v="121690"/>
    <n v="121690"/>
    <n v="121690"/>
  </r>
  <r>
    <x v="1"/>
    <x v="29"/>
    <s v="P225"/>
    <s v="225"/>
    <s v="Хирургично лечение в лицево-челюстната област с много голям обем и сложност"/>
    <m/>
    <m/>
    <m/>
    <s v="да"/>
    <n v="1000"/>
    <n v="1000"/>
    <n v="1000"/>
    <n v="1000"/>
    <n v="1000"/>
    <n v="1240"/>
    <n v="1240"/>
    <n v="1386"/>
    <n v="394"/>
    <n v="394000"/>
    <n v="345"/>
    <n v="344800"/>
    <n v="186"/>
    <n v="236196"/>
    <n v="345"/>
    <n v="478170"/>
    <n v="345"/>
    <n v="1386"/>
    <n v="478170"/>
    <n v="269"/>
    <n v="372834"/>
    <n v="294"/>
    <n v="1750"/>
    <n v="514500"/>
    <n v="294"/>
    <n v="2429.92"/>
    <n v="714396.48"/>
    <n v="294"/>
    <n v="1900"/>
    <n v="558600"/>
    <n v="-150"/>
    <n v="-51"/>
    <n v="-0.14782608695652175"/>
    <n v="25"/>
    <n v="-44100"/>
    <n v="9.2936802973977689E-2"/>
    <n v="514"/>
    <n v="0.37085137085137088"/>
    <m/>
    <n v="0.37085137085137077"/>
    <n v="0.26262626262626254"/>
    <n v="-0.10822510822510822"/>
    <n v="9.2936802973977661E-2"/>
    <n v="9.2936802973977661E-2"/>
    <n v="0"/>
    <b v="0"/>
    <n v="1000"/>
    <n v="999.4202898550725"/>
    <n v="1269.8709677419354"/>
    <n v="1386"/>
    <n v="1750"/>
    <n v="-5.7971014492752548E-4"/>
    <n v="0.27060755182995266"/>
    <n v="9.1449474165523625E-2"/>
    <n v="0.26262626262626254"/>
    <n v="394"/>
    <n v="345"/>
    <n v="186"/>
    <n v="269"/>
    <n v="294"/>
    <n v="-0.12436548223350252"/>
    <n v="-0.46086956521739131"/>
    <n v="0.44623655913978499"/>
    <n v="9.2936802973977661E-2"/>
    <n v="478170"/>
    <n v="603750"/>
    <n v="838322.4"/>
    <n v="655500"/>
  </r>
  <r>
    <x v="1"/>
    <x v="29"/>
    <s v="P226"/>
    <s v="226"/>
    <s v="Оперативно лечение в лицево-челюстната област с голям обем и сложност"/>
    <s v="КП с изискване за педиатрична структура или спазване на сандарт &quot;Педиатрия"/>
    <m/>
    <m/>
    <s v="да"/>
    <n v="705"/>
    <n v="705"/>
    <n v="705"/>
    <n v="705"/>
    <n v="705"/>
    <n v="822"/>
    <n v="822"/>
    <n v="926.2"/>
    <n v="990"/>
    <n v="695553"/>
    <n v="684"/>
    <n v="480246"/>
    <n v="556"/>
    <n v="468432.19999999995"/>
    <n v="684"/>
    <n v="633520.80000000005"/>
    <n v="684"/>
    <n v="926.2"/>
    <n v="633520.80000000005"/>
    <n v="453"/>
    <n v="419012.88"/>
    <n v="582"/>
    <n v="1018.8200000000002"/>
    <n v="592953.24000000011"/>
    <n v="582"/>
    <n v="1093.4100000000001"/>
    <n v="636364.62"/>
    <n v="582"/>
    <n v="1093.4100000000001"/>
    <n v="636364.62"/>
    <n v="-74.589999999999918"/>
    <n v="-102"/>
    <n v="-0.14912280701754385"/>
    <n v="129"/>
    <n v="-43411.379999999888"/>
    <n v="0.28476821192052981"/>
    <n v="167.21000000000004"/>
    <n v="0.18053336212481108"/>
    <m/>
    <n v="0.18053336212481108"/>
    <n v="0.10000000000000009"/>
    <n v="-8.0533362124810992E-2"/>
    <n v="0.2847682119205297"/>
    <n v="0.2847682119205297"/>
    <n v="0"/>
    <b v="0"/>
    <n v="702.57878787878792"/>
    <n v="702.11403508771934"/>
    <n v="842.50395683453235"/>
    <n v="926.2"/>
    <n v="1018.8200000000002"/>
    <n v="-6.6149562025885622E-4"/>
    <n v="0.19995316249343054"/>
    <n v="9.9342017905686308E-2"/>
    <n v="0.10000000000000009"/>
    <n v="990"/>
    <n v="684"/>
    <n v="556"/>
    <n v="453"/>
    <n v="582"/>
    <n v="-0.30909090909090908"/>
    <n v="-0.1871345029239766"/>
    <n v="-0.18525179856115104"/>
    <n v="0.2847682119205297"/>
    <n v="633520.80000000005"/>
    <n v="696872.88000000012"/>
    <n v="747892.44000000006"/>
    <n v="747892.44000000006"/>
  </r>
  <r>
    <x v="1"/>
    <x v="29"/>
    <s v="P227"/>
    <s v="227"/>
    <s v="Оперативни процедури в лицево-челюстната област със среден обем и сложност"/>
    <m/>
    <m/>
    <m/>
    <s v="да"/>
    <n v="863"/>
    <n v="863"/>
    <n v="863"/>
    <n v="863"/>
    <n v="863"/>
    <n v="863"/>
    <n v="863"/>
    <n v="971.3"/>
    <n v="8626"/>
    <n v="7438197.0000000019"/>
    <n v="8753"/>
    <n v="7546072"/>
    <n v="7269"/>
    <n v="6517378.580000001"/>
    <n v="8753"/>
    <n v="8501788.9000000004"/>
    <n v="8753"/>
    <n v="971.3"/>
    <n v="8501788.9000000004"/>
    <n v="7316"/>
    <n v="7101843.040000001"/>
    <n v="7441"/>
    <n v="975"/>
    <n v="7254975"/>
    <n v="7441"/>
    <n v="972"/>
    <n v="7232652"/>
    <n v="7441"/>
    <n v="1100"/>
    <n v="8185100"/>
    <n v="-125"/>
    <n v="-1312"/>
    <n v="-0.14989146578316007"/>
    <n v="125"/>
    <n v="-930125"/>
    <n v="1.7085839256424276E-2"/>
    <n v="128.70000000000005"/>
    <n v="0.13250283125707821"/>
    <m/>
    <n v="0.13250283125707818"/>
    <n v="3.8093277051374219E-3"/>
    <n v="-0.12869350355194076"/>
    <n v="1.7085839256424373E-2"/>
    <n v="1.7085839256424373E-2"/>
    <n v="0"/>
    <b v="0"/>
    <n v="862.2996753999538"/>
    <n v="862.1126470924255"/>
    <n v="896.59906176915683"/>
    <n v="971.3"/>
    <n v="975"/>
    <n v="-2.1689479059761041E-4"/>
    <n v="4.0002214087730525E-2"/>
    <n v="8.3315878206970506E-2"/>
    <n v="3.8093277051374219E-3"/>
    <n v="8626"/>
    <n v="8753"/>
    <n v="7269"/>
    <n v="7316"/>
    <n v="7441"/>
    <n v="1.4722930674704315E-2"/>
    <n v="-0.16954187135839138"/>
    <n v="6.4658137295363627E-3"/>
    <n v="1.7085839256424373E-2"/>
    <n v="8501788.9000000004"/>
    <n v="8534175"/>
    <n v="8507916"/>
    <n v="9628300"/>
  </r>
  <r>
    <x v="1"/>
    <x v="29"/>
    <s v="P228"/>
    <s v="228"/>
    <s v="Оперативно лечение на възпалителни процеси в областта на лицето и шията"/>
    <s v="КП с изискване за педиатрична структура или спазване на сандарт &quot;Педиатрия"/>
    <m/>
    <m/>
    <m/>
    <n v="420"/>
    <n v="500"/>
    <n v="500"/>
    <n v="500"/>
    <n v="500"/>
    <n v="545"/>
    <n v="545"/>
    <n v="621.5"/>
    <n v="4853"/>
    <n v="2262020"/>
    <n v="4078"/>
    <n v="2014680"/>
    <n v="3366"/>
    <n v="1874449.9000000001"/>
    <n v="4078"/>
    <n v="2534477"/>
    <n v="4078"/>
    <n v="621.5"/>
    <n v="2534477"/>
    <n v="2630"/>
    <n v="1619504.7"/>
    <n v="2630"/>
    <n v="800"/>
    <n v="2104000"/>
    <n v="2500"/>
    <n v="981"/>
    <n v="2452500"/>
    <n v="2500"/>
    <n v="850"/>
    <n v="2125000"/>
    <n v="-50"/>
    <n v="-1578"/>
    <n v="-0.38695438940657184"/>
    <n v="-130"/>
    <n v="-21000"/>
    <n v="-4.9429657794676805E-2"/>
    <n v="228.5"/>
    <n v="0.3676588897827836"/>
    <m/>
    <n v="0.36765888978278349"/>
    <n v="0.28720836685438456"/>
    <n v="-8.0450522928398938E-2"/>
    <n v="-4.9429657794676785E-2"/>
    <n v="0"/>
    <n v="4.9429657794676785E-2"/>
    <b v="1"/>
    <n v="466.1075623325778"/>
    <n v="494.03629230014712"/>
    <n v="556.87756981580515"/>
    <n v="621.5"/>
    <n v="800"/>
    <n v="5.9919066379878982E-2"/>
    <n v="0.12719971891757176"/>
    <n v="0.11604423249722484"/>
    <n v="0.28720836685438456"/>
    <n v="4853"/>
    <n v="4078"/>
    <n v="3366"/>
    <n v="2630"/>
    <n v="2630"/>
    <n v="-0.15969503399958784"/>
    <n v="-0.17459538989700829"/>
    <n v="-0.21865715983363043"/>
    <n v="0"/>
    <n v="2534477"/>
    <n v="3262400"/>
    <n v="4000518"/>
    <n v="3466300"/>
  </r>
  <r>
    <x v="1"/>
    <x v="29"/>
    <s v="P229"/>
    <s v="229"/>
    <s v="Консервативно лечение при заболявания на лицево-челюстната област"/>
    <s v="КП с изискване за педиатрична структура или спазване на сандарт &quot;Педиатрия"/>
    <m/>
    <m/>
    <m/>
    <n v="300"/>
    <n v="300"/>
    <n v="300"/>
    <n v="300"/>
    <n v="300"/>
    <n v="336"/>
    <n v="336"/>
    <n v="391.6"/>
    <n v="4474"/>
    <n v="1338900"/>
    <n v="3882"/>
    <n v="1161540"/>
    <n v="2351"/>
    <n v="816635.76000000013"/>
    <n v="3882"/>
    <n v="1520191.2000000002"/>
    <n v="3882"/>
    <n v="391.6"/>
    <n v="1520191.2000000002"/>
    <n v="1762"/>
    <n v="687525.84"/>
    <n v="2700"/>
    <n v="430.76000000000005"/>
    <n v="1163052.0000000002"/>
    <n v="2700"/>
    <n v="494.3"/>
    <n v="1334610"/>
    <n v="2700"/>
    <n v="494.3"/>
    <n v="1334610"/>
    <n v="-63.539999999999964"/>
    <n v="-1182"/>
    <n v="-0.30448222565687788"/>
    <n v="938"/>
    <n v="-171557.99999999977"/>
    <n v="0.53234960272417708"/>
    <n v="102.69999999999999"/>
    <n v="0.26225740551583243"/>
    <m/>
    <n v="0.26225740551583243"/>
    <n v="0.10000000000000009"/>
    <n v="-0.16225740551583234"/>
    <n v="0.53234960272417697"/>
    <n v="0.53234960272417697"/>
    <n v="0"/>
    <b v="0"/>
    <n v="299.26240500670542"/>
    <n v="299.21174652241115"/>
    <n v="347.35676733304985"/>
    <n v="391.6"/>
    <n v="430.76000000000005"/>
    <n v="-1.6927780919606672E-4"/>
    <n v="0.16090618556993252"/>
    <n v="0.12737115504224295"/>
    <n v="0.10000000000000009"/>
    <n v="4474"/>
    <n v="3882"/>
    <n v="2351"/>
    <n v="1762"/>
    <n v="2700"/>
    <n v="-0.13232007152436298"/>
    <n v="-0.39438433797011851"/>
    <n v="-0.25053168864313058"/>
    <n v="0.53234960272417697"/>
    <n v="1520191.2000000002"/>
    <n v="1672210.3200000003"/>
    <n v="1918872.6"/>
    <n v="1918872.6"/>
  </r>
  <r>
    <x v="1"/>
    <x v="29"/>
    <s v="P230"/>
    <s v="230"/>
    <s v="Оперативно лечение на вродени малформации в лицево-челюстната област"/>
    <m/>
    <m/>
    <m/>
    <m/>
    <n v="714"/>
    <n v="900"/>
    <n v="900"/>
    <n v="900"/>
    <n v="900"/>
    <n v="1170"/>
    <n v="1170"/>
    <n v="1309"/>
    <n v="139"/>
    <n v="116544"/>
    <n v="109"/>
    <n v="98100"/>
    <n v="97"/>
    <n v="116735"/>
    <n v="111"/>
    <n v="145299"/>
    <n v="111"/>
    <n v="1309"/>
    <n v="145299"/>
    <n v="99"/>
    <n v="129591"/>
    <n v="99"/>
    <n v="1550"/>
    <n v="153450"/>
    <n v="95"/>
    <n v="1617.1"/>
    <n v="153624.5"/>
    <n v="95"/>
    <n v="1617.1"/>
    <n v="153624.5"/>
    <n v="-67.099999999999909"/>
    <n v="-16"/>
    <n v="-0.14414414414414414"/>
    <n v="-4"/>
    <n v="-174.5"/>
    <n v="-4.0404040404040407E-2"/>
    <n v="308.09999999999991"/>
    <n v="0.2353705118411"/>
    <m/>
    <n v="0.23537051184110003"/>
    <n v="0.18411000763941932"/>
    <n v="-5.1260504201680712E-2"/>
    <n v="-4.0404040404040442E-2"/>
    <n v="0"/>
    <n v="4.0404040404040442E-2"/>
    <b v="1"/>
    <n v="838.44604316546759"/>
    <n v="900"/>
    <n v="1203.4536082474226"/>
    <n v="1309"/>
    <n v="1550"/>
    <n v="7.3414332784184522E-2"/>
    <n v="0.33717067583046956"/>
    <n v="8.7702916862980373E-2"/>
    <n v="0.18411000763941932"/>
    <n v="139"/>
    <n v="109"/>
    <n v="97"/>
    <n v="99"/>
    <n v="99"/>
    <n v="-0.21582733812949639"/>
    <n v="-0.11009174311926606"/>
    <n v="2.0618556701030855E-2"/>
    <n v="0"/>
    <n v="145299"/>
    <n v="172050"/>
    <n v="179498.09999999998"/>
    <n v="179498.09999999998"/>
  </r>
  <r>
    <x v="1"/>
    <x v="29"/>
    <s v="P231"/>
    <s v="231"/>
    <s v="Лечение на фрактури на лицевите и челюстните кости"/>
    <m/>
    <m/>
    <m/>
    <s v="да"/>
    <n v="803"/>
    <n v="803"/>
    <n v="803"/>
    <n v="803"/>
    <n v="803"/>
    <n v="803"/>
    <n v="803"/>
    <n v="905.3"/>
    <n v="652"/>
    <n v="523395.4"/>
    <n v="539"/>
    <n v="432656.4"/>
    <n v="578"/>
    <n v="485054.9"/>
    <n v="603"/>
    <n v="545895.9"/>
    <n v="603"/>
    <n v="905.3"/>
    <n v="545895.9"/>
    <n v="484"/>
    <n v="437259.9"/>
    <n v="513"/>
    <n v="1050"/>
    <n v="538650"/>
    <n v="513"/>
    <n v="1030.5899999999999"/>
    <n v="528692.66999999993"/>
    <n v="513"/>
    <n v="1050"/>
    <n v="538650"/>
    <n v="0"/>
    <n v="-90"/>
    <n v="-0.14925373134328357"/>
    <n v="29"/>
    <n v="0"/>
    <n v="5.9917355371900828E-2"/>
    <n v="144.70000000000005"/>
    <n v="0.1598365182812328"/>
    <m/>
    <n v="0.15983651828123291"/>
    <n v="0.15983651828123291"/>
    <n v="0"/>
    <n v="5.9917355371900793E-2"/>
    <n v="5.9917355371900793E-2"/>
    <n v="0"/>
    <b v="0"/>
    <n v="802.75368098159515"/>
    <n v="802.70204081632653"/>
    <n v="839.19532871972319"/>
    <n v="905.3"/>
    <n v="1050"/>
    <n v="-6.4328780411737618E-5"/>
    <n v="4.5463056087765796E-2"/>
    <n v="7.8771495762644639E-2"/>
    <n v="0.15983651828123291"/>
    <n v="652"/>
    <n v="539"/>
    <n v="578"/>
    <n v="484"/>
    <n v="513"/>
    <n v="-0.17331288343558282"/>
    <n v="7.235621521335811E-2"/>
    <n v="-0.16262975778546718"/>
    <n v="5.9917355371900793E-2"/>
    <n v="545895.9"/>
    <n v="633150"/>
    <n v="621445.7699999999"/>
    <n v="633150"/>
  </r>
  <r>
    <x v="1"/>
    <x v="26"/>
    <s v="P232"/>
    <s v="232"/>
    <s v="Хирургично лечение на изгаряния с площ от 5 % до 10 % при възрастни и до 3 % при деца"/>
    <s v="КП с изискване за педиатрична структура или спазване на сандарт &quot;Педиатрия"/>
    <m/>
    <m/>
    <m/>
    <n v="350"/>
    <n v="500"/>
    <n v="500"/>
    <n v="500"/>
    <n v="500"/>
    <n v="560"/>
    <n v="560"/>
    <n v="638"/>
    <n v="171"/>
    <n v="78150"/>
    <n v="270"/>
    <n v="134900"/>
    <n v="136"/>
    <n v="78194"/>
    <n v="270"/>
    <n v="172260"/>
    <n v="270"/>
    <n v="638"/>
    <n v="172260"/>
    <n v="93"/>
    <n v="59206.400000000001"/>
    <n v="100"/>
    <n v="733.69999999999993"/>
    <n v="73370"/>
    <n v="230"/>
    <n v="809.17"/>
    <n v="186109.09999999998"/>
    <n v="230"/>
    <n v="809.17"/>
    <n v="186109.09999999998"/>
    <n v="-75.470000000000027"/>
    <n v="-40"/>
    <n v="-0.14814814814814814"/>
    <n v="137"/>
    <n v="-112739.09999999998"/>
    <n v="1.4731182795698925"/>
    <n v="171.16999999999996"/>
    <n v="0.26829153605015665"/>
    <s v="ОК"/>
    <n v="0.26829153605015676"/>
    <n v="0.14999999999999991"/>
    <n v="-0.11829153605015685"/>
    <n v="1.4731182795698925"/>
    <n v="7.5268817204301008E-2"/>
    <n v="-1.3978494623655915"/>
    <b v="0"/>
    <n v="457.01754385964909"/>
    <n v="499.62962962962962"/>
    <n v="574.95588235294122"/>
    <n v="638"/>
    <n v="733.69999999999993"/>
    <n v="9.3239496694391244E-2"/>
    <n v="0.15076418261893343"/>
    <n v="0.1096503568048699"/>
    <n v="0.14999999999999991"/>
    <n v="171"/>
    <n v="270"/>
    <n v="136"/>
    <n v="93"/>
    <n v="100"/>
    <n v="0.57894736842105265"/>
    <n v="-0.49629629629629635"/>
    <n v="-0.31617647058823528"/>
    <n v="7.5268817204301008E-2"/>
    <n v="172260"/>
    <n v="198098.99999999997"/>
    <n v="218475.9"/>
    <n v="218475.9"/>
  </r>
  <r>
    <x v="1"/>
    <x v="26"/>
    <s v="P233"/>
    <s v="233"/>
    <s v="Хирургично лечение при необширни изгаряния с площ от 1 до 19 % от телесната повърхност, с хирургични интервенции"/>
    <m/>
    <m/>
    <m/>
    <s v="да"/>
    <n v="3030"/>
    <n v="3030"/>
    <n v="3030"/>
    <n v="3030"/>
    <n v="3030"/>
    <n v="3030"/>
    <n v="3030"/>
    <n v="3355"/>
    <n v="2865"/>
    <n v="8680950"/>
    <n v="2986"/>
    <n v="9045762"/>
    <n v="2745"/>
    <n v="8606655"/>
    <n v="2986"/>
    <n v="10018030"/>
    <n v="2986"/>
    <n v="3355"/>
    <n v="10018030"/>
    <n v="2463"/>
    <n v="8262694"/>
    <n v="2539"/>
    <n v="3858.2499999999995"/>
    <n v="9796096.7499999981"/>
    <n v="2539"/>
    <n v="4392.2700000000004"/>
    <n v="11151973.530000001"/>
    <n v="2539"/>
    <n v="4392.2700000000004"/>
    <n v="11151973.530000001"/>
    <n v="-534.02000000000089"/>
    <n v="-447"/>
    <n v="-0.14969859343603484"/>
    <n v="76"/>
    <n v="-1355876.7800000031"/>
    <n v="3.0856678846934632E-2"/>
    <n v="1037.2700000000004"/>
    <n v="0.30917138599105826"/>
    <s v="ОК"/>
    <n v="0.30917138599105831"/>
    <n v="0.14999999999999991"/>
    <n v="-0.1591713859910584"/>
    <n v="3.085667884693466E-2"/>
    <n v="3.085667884693466E-2"/>
    <n v="0"/>
    <b v="0"/>
    <n v="3030"/>
    <n v="3029.3911587407902"/>
    <n v="3135.3934426229507"/>
    <n v="3355"/>
    <n v="3858.2499999999995"/>
    <n v="-2.0093770931017829E-4"/>
    <n v="3.4991283174610643E-2"/>
    <n v="7.0041148390402652E-2"/>
    <n v="0.14999999999999991"/>
    <n v="2865"/>
    <n v="2986"/>
    <n v="2745"/>
    <n v="2463"/>
    <n v="2539"/>
    <n v="4.2233856893542754E-2"/>
    <n v="-8.0709979906229079E-2"/>
    <n v="-0.10273224043715845"/>
    <n v="3.085667884693466E-2"/>
    <n v="10018030"/>
    <n v="11520734.499999998"/>
    <n v="13115318.220000001"/>
    <n v="13115318.220000001"/>
  </r>
  <r>
    <x v="1"/>
    <x v="26"/>
    <s v="P234"/>
    <s v="234"/>
    <s v="Хирургично лечение при обширни изгаряния над 20 % от телесната повърхност, с хирургични интервенции"/>
    <m/>
    <m/>
    <m/>
    <s v="да"/>
    <n v="9000"/>
    <n v="9000"/>
    <n v="9000"/>
    <n v="9000"/>
    <n v="9000"/>
    <n v="9000"/>
    <n v="9000"/>
    <n v="9922"/>
    <n v="265"/>
    <n v="2385000"/>
    <n v="296"/>
    <n v="2664000"/>
    <n v="263"/>
    <n v="2459665"/>
    <n v="296"/>
    <n v="2936912"/>
    <n v="296"/>
    <n v="9922"/>
    <n v="2936912"/>
    <n v="342"/>
    <n v="3393324"/>
    <n v="342"/>
    <n v="11000"/>
    <n v="3762000"/>
    <n v="252"/>
    <n v="13003"/>
    <n v="3276756"/>
    <n v="252"/>
    <n v="12000"/>
    <n v="3024000"/>
    <n v="-1000"/>
    <n v="-44"/>
    <n v="-0.14864864864864866"/>
    <n v="-90"/>
    <n v="738000"/>
    <n v="-0.26315789473684209"/>
    <n v="2078"/>
    <n v="0.20943358193912517"/>
    <s v="ОК"/>
    <n v="0.20943358193912509"/>
    <n v="0.10864745011086474"/>
    <n v="-0.10078613182826035"/>
    <n v="-0.26315789473684215"/>
    <n v="0"/>
    <n v="0.26315789473684215"/>
    <b v="1"/>
    <n v="9000"/>
    <n v="9000"/>
    <n v="9352.3384030418256"/>
    <n v="9922"/>
    <n v="11000"/>
    <n v="0"/>
    <n v="3.9148711449091822E-2"/>
    <n v="6.0911140338216763E-2"/>
    <n v="0.10864745011086474"/>
    <n v="265"/>
    <n v="296"/>
    <n v="263"/>
    <n v="342"/>
    <n v="342"/>
    <n v="0.11698113207547167"/>
    <n v="-0.11148648648648651"/>
    <n v="0.30038022813688214"/>
    <n v="0"/>
    <n v="2936912"/>
    <n v="3256000"/>
    <n v="3848888"/>
    <n v="3552000"/>
  </r>
  <r>
    <x v="1"/>
    <x v="26"/>
    <s v="P235"/>
    <s v="235"/>
    <s v="Оперативно лечение на поражения, предизвикани от ниски температури (измръзване)"/>
    <s v="КП с изискване за педиатрична структура или спазване на сандарт &quot;Педиатрия"/>
    <m/>
    <m/>
    <m/>
    <n v="400"/>
    <n v="500"/>
    <n v="500"/>
    <n v="500"/>
    <n v="500"/>
    <n v="560"/>
    <n v="560"/>
    <n v="638"/>
    <n v="29"/>
    <n v="12400"/>
    <n v="28"/>
    <n v="14000"/>
    <n v="9"/>
    <n v="4998"/>
    <n v="28"/>
    <n v="17864"/>
    <n v="28"/>
    <n v="638"/>
    <n v="17864"/>
    <n v="9"/>
    <n v="5742"/>
    <n v="24"/>
    <n v="733.69999999999993"/>
    <n v="17608.8"/>
    <n v="24"/>
    <n v="783.64"/>
    <n v="18807.36"/>
    <n v="24"/>
    <n v="783.64"/>
    <n v="18807.36"/>
    <n v="-49.940000000000055"/>
    <n v="-4"/>
    <n v="-0.14285714285714285"/>
    <n v="15"/>
    <n v="-1198.5600000000013"/>
    <n v="1.6666666666666667"/>
    <n v="145.63999999999999"/>
    <n v="0.2282758620689655"/>
    <s v="ОК"/>
    <n v="0.22827586206896555"/>
    <n v="0.14999999999999991"/>
    <n v="-7.827586206896564E-2"/>
    <n v="1.6666666666666665"/>
    <n v="1.6666666666666665"/>
    <n v="0"/>
    <b v="0"/>
    <n v="427.58620689655174"/>
    <n v="500"/>
    <n v="555.33333333333337"/>
    <n v="638"/>
    <n v="733.69999999999993"/>
    <n v="0.16935483870967727"/>
    <n v="0.11066666666666669"/>
    <n v="0.14885954381752686"/>
    <n v="0.14999999999999991"/>
    <n v="29"/>
    <n v="28"/>
    <n v="9"/>
    <n v="9"/>
    <n v="24"/>
    <n v="-3.4482758620689613E-2"/>
    <n v="-0.6785714285714286"/>
    <n v="0"/>
    <n v="1.6666666666666665"/>
    <n v="17864"/>
    <n v="20543.599999999999"/>
    <n v="21941.919999999998"/>
    <n v="21941.919999999998"/>
  </r>
  <r>
    <x v="1"/>
    <x v="26"/>
    <s v="P236"/>
    <s v="236"/>
    <s v="Оперативно лечение на последствията от изгаряне и травма на кожата и подкожната тъкан"/>
    <m/>
    <m/>
    <m/>
    <s v="да"/>
    <n v="1700"/>
    <n v="1700"/>
    <n v="1700"/>
    <n v="1700"/>
    <n v="1700"/>
    <n v="1760"/>
    <n v="1760"/>
    <n v="1958"/>
    <n v="3075"/>
    <n v="5227160"/>
    <n v="2995"/>
    <n v="5091160"/>
    <n v="2901"/>
    <n v="5278671.8000000007"/>
    <n v="3008"/>
    <n v="5889664"/>
    <n v="3008"/>
    <n v="1958"/>
    <n v="5889664"/>
    <n v="3054"/>
    <n v="5979732"/>
    <n v="3054"/>
    <n v="2251.6999999999998"/>
    <n v="6876691.7999999998"/>
    <n v="2557"/>
    <n v="2539.9699999999998"/>
    <n v="6494703.2899999991"/>
    <n v="2557"/>
    <n v="2400"/>
    <n v="6136800"/>
    <n v="-148.30000000000018"/>
    <n v="-451"/>
    <n v="-0.14993351063829788"/>
    <n v="-497"/>
    <n v="739891.79999999981"/>
    <n v="-0.16273739358218731"/>
    <n v="442"/>
    <n v="0.22574055158324821"/>
    <s v="ОК"/>
    <n v="0.22574055158324824"/>
    <n v="0.14999999999999991"/>
    <n v="-7.5740551583248328E-2"/>
    <n v="-0.16273739358218731"/>
    <n v="0"/>
    <n v="0.16273739358218731"/>
    <b v="1"/>
    <n v="1699.889430894309"/>
    <n v="1699.8864774624374"/>
    <n v="1819.6042054463981"/>
    <n v="1958"/>
    <n v="2251.6999999999998"/>
    <n v="-1.7374258689528688E-6"/>
    <n v="7.0426895896409158E-2"/>
    <n v="7.6058185697394309E-2"/>
    <n v="0.14999999999999991"/>
    <n v="3075"/>
    <n v="2995"/>
    <n v="2901"/>
    <n v="3054"/>
    <n v="3054"/>
    <n v="-2.6016260162601612E-2"/>
    <n v="-3.1385642737896458E-2"/>
    <n v="5.2740434332988695E-2"/>
    <n v="0"/>
    <n v="5889664"/>
    <n v="6773113.5999999996"/>
    <n v="7640229.7599999998"/>
    <n v="7219200"/>
  </r>
  <r>
    <x v="1"/>
    <x v="26"/>
    <s v="P237"/>
    <s v="237"/>
    <s v="Оперативно лечение на кожни дефекти от различно естество, налагащи пластично възстановяване"/>
    <m/>
    <m/>
    <m/>
    <m/>
    <n v="883"/>
    <n v="950"/>
    <n v="950"/>
    <n v="950"/>
    <n v="950"/>
    <n v="950"/>
    <n v="950"/>
    <n v="1067"/>
    <n v="1908"/>
    <n v="1769921"/>
    <n v="1914"/>
    <n v="1818300"/>
    <n v="1718"/>
    <n v="1703964.6"/>
    <n v="1914"/>
    <n v="2042238"/>
    <n v="1914"/>
    <n v="1067"/>
    <n v="2042238"/>
    <n v="1680"/>
    <n v="1792026.5"/>
    <n v="1680"/>
    <n v="1300"/>
    <n v="2184000"/>
    <n v="1627"/>
    <n v="1300"/>
    <n v="2115100"/>
    <n v="1680"/>
    <n v="1300"/>
    <n v="2184000"/>
    <n v="0"/>
    <n v="-234"/>
    <n v="-0.12225705329153605"/>
    <n v="0"/>
    <n v="0"/>
    <n v="0"/>
    <n v="233"/>
    <n v="0.21836925960637302"/>
    <s v="ОК"/>
    <n v="0.2183692596063731"/>
    <n v="0.2183692596063731"/>
    <n v="0"/>
    <n v="0"/>
    <n v="0"/>
    <n v="0"/>
    <b v="1"/>
    <n v="927.63155136268347"/>
    <n v="950"/>
    <n v="991.83038416763679"/>
    <n v="1067"/>
    <n v="1300"/>
    <n v="2.4113505631042198E-2"/>
    <n v="4.4031983334354541E-2"/>
    <n v="7.5788781058010235E-2"/>
    <n v="0.2183692596063731"/>
    <n v="1908"/>
    <n v="1914"/>
    <n v="1718"/>
    <n v="1680"/>
    <n v="1680"/>
    <n v="3.1446540880504248E-3"/>
    <n v="-0.10240334378265414"/>
    <n v="-2.2118742724097751E-2"/>
    <n v="0"/>
    <n v="2042238"/>
    <n v="2488200"/>
    <n v="2488200"/>
    <n v="2488200"/>
  </r>
  <r>
    <x v="1"/>
    <x v="26"/>
    <s v="P238"/>
    <s v="238"/>
    <s v="Реплантация и реконструкции с микросъдова хирургия"/>
    <m/>
    <m/>
    <m/>
    <m/>
    <n v="7000"/>
    <n v="7000"/>
    <n v="7000"/>
    <n v="7000"/>
    <n v="7000"/>
    <n v="7000"/>
    <n v="7000"/>
    <n v="7722"/>
    <n v="134"/>
    <n v="938000"/>
    <n v="162"/>
    <n v="1134000"/>
    <n v="176"/>
    <n v="1272432"/>
    <n v="184"/>
    <n v="1420848"/>
    <n v="184"/>
    <n v="7722"/>
    <n v="1420848"/>
    <n v="184"/>
    <n v="1420848"/>
    <n v="184"/>
    <n v="8494.2000000000007"/>
    <n v="1562932.8"/>
    <n v="157"/>
    <n v="10118.33"/>
    <n v="1588577.81"/>
    <n v="157"/>
    <n v="9500"/>
    <n v="1491500"/>
    <n v="-1005.7999999999993"/>
    <n v="-27"/>
    <n v="-0.14673913043478262"/>
    <n v="-27"/>
    <n v="71432.800000000047"/>
    <n v="-0.14673913043478262"/>
    <n v="1778"/>
    <n v="0.23025123025123026"/>
    <m/>
    <n v="0.23025123025123029"/>
    <n v="0.10000000000000009"/>
    <n v="-0.1302512302512302"/>
    <n v="-0.14673913043478259"/>
    <n v="0"/>
    <n v="0.14673913043478259"/>
    <b v="1"/>
    <n v="7000"/>
    <n v="7000"/>
    <n v="7229.727272727273"/>
    <n v="7722"/>
    <n v="8494.2000000000007"/>
    <n v="0"/>
    <n v="3.2818181818181857E-2"/>
    <n v="6.8090082613452063E-2"/>
    <n v="0.10000000000000009"/>
    <n v="134"/>
    <n v="162"/>
    <n v="176"/>
    <n v="184"/>
    <n v="184"/>
    <n v="0.20895522388059695"/>
    <n v="8.6419753086419693E-2"/>
    <n v="4.5454545454545414E-2"/>
    <n v="0"/>
    <n v="1420848"/>
    <n v="1562932.8"/>
    <n v="1861772.72"/>
    <n v="1748000"/>
  </r>
  <r>
    <x v="1"/>
    <x v="30"/>
    <s v="P239"/>
    <s v="239"/>
    <s v="Оперативно лечение на деца до 1 година с вродени аномалии в областта на торакалната и абдоминалната област"/>
    <s v="Педиатрични пътеки"/>
    <m/>
    <m/>
    <m/>
    <n v="10000"/>
    <n v="10000"/>
    <n v="10000"/>
    <n v="10000"/>
    <n v="10000"/>
    <n v="10000"/>
    <n v="10000"/>
    <n v="11022"/>
    <n v="194"/>
    <n v="1940000"/>
    <n v="214"/>
    <n v="2140000"/>
    <n v="246"/>
    <n v="2557090"/>
    <n v="249"/>
    <n v="2744478"/>
    <n v="249"/>
    <n v="11022"/>
    <n v="2744478"/>
    <n v="243"/>
    <n v="2678346"/>
    <n v="243"/>
    <n v="14445.33"/>
    <n v="3510215.19"/>
    <n v="212"/>
    <n v="14445.33"/>
    <n v="3062409.96"/>
    <n v="212"/>
    <n v="14445.33"/>
    <n v="3062409.96"/>
    <n v="0"/>
    <n v="-37"/>
    <n v="-0.14859437751004015"/>
    <n v="-31"/>
    <n v="447805.23"/>
    <n v="-0.12757201646090535"/>
    <n v="3423.33"/>
    <n v="0.31059063690800215"/>
    <s v="ОК"/>
    <n v="0.31059063690800226"/>
    <n v="0.31059063690800226"/>
    <n v="0"/>
    <n v="-0.12757201646090532"/>
    <n v="0"/>
    <n v="0.12757201646090532"/>
    <b v="1"/>
    <n v="10000"/>
    <n v="10000"/>
    <n v="10394.674796747968"/>
    <n v="11022"/>
    <n v="14445.33"/>
    <n v="0"/>
    <n v="3.9467479674796691E-2"/>
    <n v="6.0350632946044147E-2"/>
    <n v="0.31059063690800226"/>
    <n v="194"/>
    <n v="214"/>
    <n v="246"/>
    <n v="243"/>
    <n v="243"/>
    <n v="0.10309278350515472"/>
    <n v="0.14953271028037385"/>
    <n v="-1.2195121951219523E-2"/>
    <n v="0"/>
    <n v="2744478"/>
    <n v="3596887.17"/>
    <n v="3596887.17"/>
    <n v="3596887.17"/>
  </r>
  <r>
    <x v="1"/>
    <x v="31"/>
    <s v="P240"/>
    <s v="240"/>
    <s v="Продължително системно парентерално лекарствено лечение на злокачествени солидни тумори и свързаните с него усложнения"/>
    <m/>
    <s v="Да"/>
    <m/>
    <m/>
    <n v="470"/>
    <n v="470"/>
    <n v="470"/>
    <n v="470"/>
    <n v="470"/>
    <n v="470"/>
    <n v="470"/>
    <n v="539"/>
    <n v="83542"/>
    <n v="39186156"/>
    <n v="79697"/>
    <n v="37117122"/>
    <n v="78198"/>
    <n v="38315788.199999996"/>
    <n v="79697"/>
    <n v="42956683"/>
    <n v="79697"/>
    <n v="539"/>
    <n v="42956683"/>
    <n v="80648"/>
    <n v="43288836.799999997"/>
    <n v="80648"/>
    <n v="600"/>
    <n v="48388800"/>
    <n v="67743"/>
    <n v="600"/>
    <n v="40645800"/>
    <n v="80648"/>
    <n v="600"/>
    <n v="48388800"/>
    <n v="0"/>
    <n v="951"/>
    <n v="1.1932695082625443E-2"/>
    <n v="0"/>
    <n v="0"/>
    <n v="0"/>
    <n v="61"/>
    <n v="0.11317254174397032"/>
    <m/>
    <n v="0.1131725417439704"/>
    <n v="0.1131725417439704"/>
    <n v="0"/>
    <n v="0"/>
    <n v="0"/>
    <n v="0"/>
    <b v="1"/>
    <n v="469.0593473941251"/>
    <n v="465.72796968518264"/>
    <n v="489.9842476789687"/>
    <n v="539"/>
    <n v="600"/>
    <n v="-7.1022520443309034E-3"/>
    <n v="5.2082502174354062E-2"/>
    <n v="0.10003536349018671"/>
    <n v="0.1131725417439704"/>
    <n v="83542"/>
    <n v="79697"/>
    <n v="78198"/>
    <n v="80648"/>
    <n v="80648"/>
    <n v="-4.602475401594408E-2"/>
    <n v="-1.8808738095536848E-2"/>
    <n v="3.1330724570960866E-2"/>
    <n v="0"/>
    <n v="42956683"/>
    <n v="47818200"/>
    <n v="47818200"/>
    <n v="47818200"/>
  </r>
  <r>
    <x v="1"/>
    <x v="31"/>
    <s v="P241"/>
    <s v="241"/>
    <s v="Диагностични процедури за стадиране и оценка на терапевтичния отговор при пациенти със злокачествени солидни тумори и хематологични заболявания"/>
    <m/>
    <m/>
    <m/>
    <m/>
    <n v="0"/>
    <n v="0"/>
    <m/>
    <m/>
    <m/>
    <m/>
    <m/>
    <m/>
    <n v="0"/>
    <n v="0"/>
    <m/>
    <m/>
    <m/>
    <m/>
    <m/>
    <m/>
    <m/>
    <m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s v=""/>
    <s v=""/>
    <s v=""/>
    <n v="0"/>
    <n v="0"/>
    <s v=""/>
    <s v=""/>
    <s v=""/>
    <s v=""/>
    <n v="0"/>
    <n v="0"/>
    <n v="0"/>
    <n v="0"/>
    <n v="0"/>
    <s v=""/>
    <s v=""/>
    <s v=""/>
    <s v=""/>
    <n v="0"/>
    <n v="0"/>
    <n v="0"/>
    <n v="0"/>
  </r>
  <r>
    <x v="1"/>
    <x v="31"/>
    <s v="P241.1"/>
    <s v="241.1"/>
    <s v="Диагностични процедури за стадиране и оценка на терапевтичния отговор при пациенти със злокачествени солидни тумори и хематологични заболявания с КТ на минимум две зони или костномозъчно изследване с МКБ - код 41.31 (30081-00, 30087-00)"/>
    <m/>
    <m/>
    <m/>
    <m/>
    <n v="400"/>
    <n v="400"/>
    <n v="400"/>
    <n v="400"/>
    <m/>
    <m/>
    <m/>
    <m/>
    <n v="36912"/>
    <n v="14655520"/>
    <m/>
    <m/>
    <m/>
    <m/>
    <m/>
    <m/>
    <m/>
    <m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n v="397.03944516688341"/>
    <s v=""/>
    <s v=""/>
    <n v="0"/>
    <n v="0"/>
    <s v=""/>
    <s v=""/>
    <s v=""/>
    <s v=""/>
    <n v="36912"/>
    <n v="0"/>
    <n v="0"/>
    <n v="0"/>
    <n v="0"/>
    <n v="-1"/>
    <s v=""/>
    <s v=""/>
    <s v=""/>
    <n v="0"/>
    <n v="0"/>
    <n v="0"/>
    <n v="0"/>
  </r>
  <r>
    <x v="1"/>
    <x v="31"/>
    <s v="P241.3"/>
    <s v="241.3"/>
    <s v="Диагностични процедури за стадиране и оценка на терапевтичния отговор при пациенти със злокачествени солидни тумори и хематологични заболявания с КТ на минимум две зони или костномозъчно изследване с МКБ - код 41.31 (30081-00, 30087-00) при лица над 18 години"/>
    <m/>
    <s v="Да"/>
    <m/>
    <m/>
    <m/>
    <m/>
    <m/>
    <m/>
    <n v="400"/>
    <n v="410"/>
    <n v="410"/>
    <n v="473"/>
    <m/>
    <m/>
    <n v="37442"/>
    <n v="14608000"/>
    <n v="40248"/>
    <n v="16963512.800000001"/>
    <n v="41028"/>
    <n v="19406244"/>
    <n v="41028"/>
    <n v="473"/>
    <n v="19406244"/>
    <n v="43284"/>
    <n v="20051867.5"/>
    <n v="43284"/>
    <n v="543.94999999999993"/>
    <n v="23544331.799999997"/>
    <n v="34874"/>
    <n v="651.21"/>
    <n v="22710297.540000003"/>
    <n v="43284"/>
    <n v="600"/>
    <n v="25970400"/>
    <n v="-56.050000000000068"/>
    <n v="2256"/>
    <n v="5.4986838256800237E-2"/>
    <n v="0"/>
    <n v="-2426068.200000003"/>
    <n v="0"/>
    <n v="127"/>
    <n v="0.26849894291754756"/>
    <m/>
    <n v="0.2684989429175475"/>
    <n v="0.14999999999999991"/>
    <n v="-0.11849894291754759"/>
    <n v="0"/>
    <n v="0"/>
    <n v="0"/>
    <b v="1"/>
    <s v=""/>
    <n v="390.15009881950749"/>
    <n v="421.47467700258397"/>
    <n v="473"/>
    <n v="543.94999999999993"/>
    <s v=""/>
    <n v="8.02885306907688E-2"/>
    <n v="0.12225010376388545"/>
    <n v="0.14999999999999991"/>
    <n v="0"/>
    <n v="37442"/>
    <n v="40248"/>
    <n v="43284"/>
    <n v="43284"/>
    <s v=""/>
    <n v="7.4942577853747139E-2"/>
    <n v="7.5432319618366162E-2"/>
    <n v="0"/>
    <n v="19406244"/>
    <n v="22317180.599999998"/>
    <n v="26717843.880000003"/>
    <n v="24616800"/>
  </r>
  <r>
    <x v="1"/>
    <x v="31"/>
    <s v="P241.4"/>
    <s v="241.4"/>
    <s v="Диагностични процедури за стадиране и оценка на терапевтичния отговор при пациенти със злокачествени солидни тумори и хематологични заболявания с КТ на минимум две зони или костномозъчно изследване с МКБ - код 41.31 (30081-00, 30087-00) при лица под 18 години"/>
    <s v="Педиатрични пътеки"/>
    <m/>
    <m/>
    <m/>
    <m/>
    <m/>
    <m/>
    <m/>
    <n v="520"/>
    <n v="545"/>
    <n v="545"/>
    <n v="621.5"/>
    <m/>
    <m/>
    <n v="22"/>
    <n v="11440"/>
    <n v="36"/>
    <n v="20463"/>
    <n v="80"/>
    <n v="49720"/>
    <n v="80"/>
    <n v="621.5"/>
    <n v="49720"/>
    <n v="22"/>
    <n v="13673"/>
    <n v="68"/>
    <n v="714.72499999999991"/>
    <n v="48601.299999999996"/>
    <n v="68"/>
    <n v="800"/>
    <n v="54400"/>
    <n v="68"/>
    <n v="800"/>
    <n v="54400"/>
    <n v="-85.275000000000091"/>
    <n v="-12"/>
    <n v="-0.15"/>
    <n v="46"/>
    <n v="-5798.7000000000044"/>
    <n v="2.0909090909090908"/>
    <n v="178.5"/>
    <n v="0.28720836685438456"/>
    <m/>
    <n v="0.28720836685438456"/>
    <n v="0.14999999999999991"/>
    <n v="-0.13720836685438464"/>
    <n v="2.0909090909090908"/>
    <n v="2.0909090909090908"/>
    <n v="0"/>
    <b v="0"/>
    <s v=""/>
    <n v="520"/>
    <n v="568.41666666666663"/>
    <n v="621.5"/>
    <n v="714.72499999999991"/>
    <s v=""/>
    <n v="9.3108974358974361E-2"/>
    <n v="9.3388066265943426E-2"/>
    <n v="0.14999999999999991"/>
    <n v="0"/>
    <n v="22"/>
    <n v="36"/>
    <n v="22"/>
    <n v="68"/>
    <s v=""/>
    <n v="0.63636363636363646"/>
    <n v="-0.38888888888888884"/>
    <n v="2.0909090909090908"/>
    <n v="49720"/>
    <n v="57177.999999999993"/>
    <n v="64000"/>
    <n v="64000"/>
  </r>
  <r>
    <x v="1"/>
    <x v="31"/>
    <s v="P241.2"/>
    <s v="241.2"/>
    <s v="Диагностични процедури за стадиране и оценка на терапевтичния отговор при пациенти със злокачествени солидни тумори и хематологични заболявания с МРT"/>
    <m/>
    <m/>
    <m/>
    <m/>
    <n v="600"/>
    <n v="600"/>
    <n v="600"/>
    <n v="600"/>
    <m/>
    <m/>
    <m/>
    <m/>
    <n v="3388"/>
    <n v="2021040"/>
    <m/>
    <m/>
    <m/>
    <m/>
    <m/>
    <m/>
    <m/>
    <m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n v="596.52892561983469"/>
    <s v=""/>
    <s v=""/>
    <n v="0"/>
    <n v="0"/>
    <s v=""/>
    <s v=""/>
    <s v=""/>
    <s v=""/>
    <n v="3388"/>
    <n v="0"/>
    <n v="0"/>
    <n v="0"/>
    <n v="0"/>
    <n v="-1"/>
    <s v=""/>
    <s v=""/>
    <s v=""/>
    <n v="0"/>
    <n v="0"/>
    <n v="0"/>
    <n v="0"/>
  </r>
  <r>
    <x v="1"/>
    <x v="31"/>
    <s v="P241.5"/>
    <s v="241.5"/>
    <s v="Диагностични процедури за стадиране и оценка на терапевтичния отговор при пациенти със злокачествени солидни тумори и хематологични заболявания с МРT при лица над 18 години"/>
    <m/>
    <m/>
    <m/>
    <m/>
    <n v="0"/>
    <n v="0"/>
    <m/>
    <m/>
    <n v="600"/>
    <n v="611"/>
    <n v="611"/>
    <n v="694.1"/>
    <n v="0"/>
    <n v="0"/>
    <n v="3735"/>
    <n v="2174600"/>
    <n v="4937"/>
    <n v="3106124.56"/>
    <n v="5018"/>
    <n v="3482993.8000000003"/>
    <n v="5018"/>
    <n v="694.1"/>
    <n v="3482993.8000000003"/>
    <n v="6367"/>
    <n v="4350638.5999999996"/>
    <n v="6367"/>
    <n v="800"/>
    <n v="5093600"/>
    <n v="4266"/>
    <n v="872.31"/>
    <n v="3721274.46"/>
    <n v="6367"/>
    <n v="872.31"/>
    <n v="5553997.7699999996"/>
    <n v="-72.309999999999945"/>
    <n v="1349"/>
    <n v="0.26883220406536468"/>
    <n v="0"/>
    <n v="-460397.76999999955"/>
    <n v="0"/>
    <n v="178.20999999999992"/>
    <n v="0.25674974787494587"/>
    <m/>
    <n v="0.25674974787494587"/>
    <n v="0.15257167555107332"/>
    <n v="-0.10417807232387255"/>
    <n v="0"/>
    <n v="0"/>
    <n v="0"/>
    <b v="1"/>
    <s v=""/>
    <n v="582.22222222222217"/>
    <n v="629.15223009925057"/>
    <n v="694.1"/>
    <n v="800"/>
    <s v=""/>
    <n v="8.0604975361308284E-2"/>
    <n v="0.10323061223275598"/>
    <n v="0.15257167555107332"/>
    <n v="0"/>
    <n v="3735"/>
    <n v="4937"/>
    <n v="6367"/>
    <n v="6367"/>
    <s v=""/>
    <n v="0.32182061579651933"/>
    <n v="0.28964958476807778"/>
    <n v="0"/>
    <n v="3482993.8000000003"/>
    <n v="4014400"/>
    <n v="4377251.58"/>
    <n v="4377251.58"/>
  </r>
  <r>
    <x v="1"/>
    <x v="31"/>
    <s v="P241.6"/>
    <s v="241.6"/>
    <s v="Диагностични процедури за стадиране и оценка на терапевтичния отговор при пациенти със злокачествени солидни тумори и хематологични заболявания с МРT при лица под 18 години"/>
    <s v="Педиатрични пътеки"/>
    <m/>
    <m/>
    <m/>
    <n v="0"/>
    <n v="0"/>
    <m/>
    <m/>
    <n v="780"/>
    <n v="780"/>
    <n v="780"/>
    <n v="880"/>
    <n v="0"/>
    <n v="0"/>
    <n v="8"/>
    <n v="5340"/>
    <n v="11"/>
    <n v="8780"/>
    <n v="8"/>
    <n v="7040"/>
    <n v="8"/>
    <n v="880"/>
    <n v="7040"/>
    <n v="7"/>
    <n v="6160"/>
    <n v="7"/>
    <n v="1000"/>
    <n v="7000"/>
    <n v="7"/>
    <n v="1058.21"/>
    <n v="7407.47"/>
    <n v="7"/>
    <n v="1058.21"/>
    <n v="7407.47"/>
    <n v="-58.210000000000036"/>
    <n v="-1"/>
    <n v="-0.125"/>
    <n v="0"/>
    <n v="-407.47000000000025"/>
    <n v="0"/>
    <n v="178.21000000000004"/>
    <n v="0.20251136363636368"/>
    <m/>
    <n v="0.20251136363636357"/>
    <n v="0.13636363636363646"/>
    <n v="-6.6147727272727108E-2"/>
    <n v="0"/>
    <n v="0"/>
    <n v="0"/>
    <b v="1"/>
    <s v=""/>
    <n v="667.5"/>
    <n v="798.18181818181813"/>
    <n v="880"/>
    <n v="1000"/>
    <s v=""/>
    <n v="0.19577800476676877"/>
    <n v="0.10250569476082005"/>
    <n v="0.13636363636363646"/>
    <n v="0"/>
    <n v="8"/>
    <n v="11"/>
    <n v="7"/>
    <n v="7"/>
    <s v=""/>
    <n v="0.375"/>
    <n v="-0.36363636363636365"/>
    <n v="0"/>
    <n v="7040"/>
    <n v="8000"/>
    <n v="8465.68"/>
    <n v="8465.68"/>
  </r>
  <r>
    <x v="1"/>
    <x v="32"/>
    <s v="P242"/>
    <s v="242"/>
    <s v="Диагностика и лечение на левкемии"/>
    <m/>
    <s v="Да"/>
    <m/>
    <m/>
    <n v="850"/>
    <n v="850"/>
    <n v="850"/>
    <n v="850"/>
    <n v="850"/>
    <n v="970"/>
    <n v="970"/>
    <n v="1089"/>
    <n v="11247"/>
    <n v="9559950"/>
    <n v="10755"/>
    <n v="9139880"/>
    <n v="10271"/>
    <n v="10266319.6"/>
    <n v="10469"/>
    <n v="11400741"/>
    <n v="10469"/>
    <n v="1089"/>
    <n v="11400741"/>
    <n v="10067"/>
    <n v="10961874"/>
    <n v="10200"/>
    <n v="1500"/>
    <n v="15300000"/>
    <n v="8899"/>
    <n v="1811.42"/>
    <n v="16119826.58"/>
    <n v="8899"/>
    <n v="1811.42"/>
    <n v="16119826.58"/>
    <n v="-311.42000000000007"/>
    <n v="-1570"/>
    <n v="-0.14996656796255611"/>
    <n v="-1168"/>
    <n v="-819826.58000000007"/>
    <n v="-0.11602264825668024"/>
    <n v="722.42000000000007"/>
    <n v="0.66337924701561068"/>
    <m/>
    <n v="0.6633792470156108"/>
    <n v="0.37741046831955916"/>
    <n v="-0.28596877869605164"/>
    <n v="-0.11602264825668029"/>
    <n v="1.3211483063474638E-2"/>
    <n v="0.12923413132015493"/>
    <b v="0"/>
    <n v="850"/>
    <n v="849.82612738261275"/>
    <n v="999.54430922013432"/>
    <n v="1089"/>
    <n v="1500"/>
    <n v="-2.0455602045554855E-4"/>
    <n v="0.17617507512817943"/>
    <n v="8.9496473497669093E-2"/>
    <n v="0.37741046831955916"/>
    <n v="11247"/>
    <n v="10755"/>
    <n v="10271"/>
    <n v="10067"/>
    <n v="10200"/>
    <n v="-4.3744998666310986E-2"/>
    <n v="-4.5002324500232449E-2"/>
    <n v="-1.9861746665368551E-2"/>
    <n v="1.3211483063474638E-2"/>
    <n v="11400741"/>
    <n v="15703500"/>
    <n v="18963755.98"/>
    <n v="18963755.98"/>
  </r>
  <r>
    <x v="1"/>
    <x v="32"/>
    <s v="P243"/>
    <s v="243"/>
    <s v="Диагностика и лечение на лимфоми"/>
    <m/>
    <m/>
    <m/>
    <m/>
    <n v="665"/>
    <n v="665"/>
    <n v="665"/>
    <n v="665"/>
    <n v="665"/>
    <n v="746"/>
    <n v="746"/>
    <n v="842.6"/>
    <n v="11202"/>
    <n v="7433902"/>
    <n v="11682"/>
    <n v="7699902"/>
    <n v="11409"/>
    <n v="8657176.9199999999"/>
    <n v="11550"/>
    <n v="9732030"/>
    <n v="11550"/>
    <n v="842.6"/>
    <n v="9732030"/>
    <n v="11317"/>
    <n v="9242142.3599999994"/>
    <n v="11400"/>
    <n v="1200"/>
    <n v="13680000"/>
    <n v="9818"/>
    <n v="1407.01"/>
    <n v="13814024.18"/>
    <n v="9818"/>
    <n v="1407.01"/>
    <n v="13814024.18"/>
    <n v="-207.01"/>
    <n v="-1732"/>
    <n v="-0.14995670995670995"/>
    <n v="-1499"/>
    <n v="-134024.1799999997"/>
    <n v="-0.13245559777326146"/>
    <n v="564.41"/>
    <n v="0.66984334203655349"/>
    <m/>
    <n v="0.66984334203655349"/>
    <n v="0.42416330405886549"/>
    <n v="-0.245680037977688"/>
    <n v="-0.13245559777326144"/>
    <n v="7.3340991428822999E-3"/>
    <n v="0.13978969691614374"/>
    <b v="0"/>
    <n v="663.62274593822531"/>
    <n v="659.12532100667693"/>
    <n v="758.80242966079413"/>
    <n v="842.6"/>
    <n v="1200"/>
    <n v="-6.7770807421465573E-3"/>
    <n v="0.15122633811409503"/>
    <n v="0.11043397736175642"/>
    <n v="0.42416330405886549"/>
    <n v="11202"/>
    <n v="11682"/>
    <n v="11409"/>
    <n v="11317"/>
    <n v="11400"/>
    <n v="4.284949116229253E-2"/>
    <n v="-2.336928608115052E-2"/>
    <n v="-8.0638092733806843E-3"/>
    <n v="7.3340991428822999E-3"/>
    <n v="9732030"/>
    <n v="13860000"/>
    <n v="16250965.5"/>
    <n v="16250965.5"/>
  </r>
  <r>
    <x v="1"/>
    <x v="32"/>
    <s v="P244"/>
    <s v="244"/>
    <s v="Диагностика и лечение на хеморагични диатези. Анемии"/>
    <m/>
    <m/>
    <m/>
    <m/>
    <n v="570"/>
    <n v="570"/>
    <n v="570"/>
    <n v="570"/>
    <m/>
    <m/>
    <m/>
    <s v=""/>
    <n v="21370"/>
    <n v="12108510"/>
    <m/>
    <m/>
    <m/>
    <m/>
    <m/>
    <m/>
    <m/>
    <s v=""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n v="566.61254094525032"/>
    <s v=""/>
    <s v=""/>
    <s v=""/>
    <n v="0"/>
    <s v=""/>
    <s v=""/>
    <s v=""/>
    <s v=""/>
    <n v="21370"/>
    <n v="0"/>
    <n v="0"/>
    <n v="0"/>
    <n v="0"/>
    <n v="-1"/>
    <s v=""/>
    <s v=""/>
    <s v=""/>
    <s v=""/>
    <n v="0"/>
    <n v="0"/>
    <n v="0"/>
  </r>
  <r>
    <x v="1"/>
    <x v="32"/>
    <s v="P244.1"/>
    <s v="244.1"/>
    <s v="Диагностика и лечение на хеморагични диатези. Анемии. За лица над 18 години"/>
    <m/>
    <s v="Да"/>
    <m/>
    <m/>
    <n v="0"/>
    <n v="0"/>
    <m/>
    <m/>
    <n v="570"/>
    <n v="621"/>
    <n v="621"/>
    <n v="705.1"/>
    <n v="0"/>
    <n v="0"/>
    <n v="17850"/>
    <n v="10021886"/>
    <n v="14996"/>
    <n v="9457481.0000000019"/>
    <n v="15387"/>
    <n v="10849373.700000001"/>
    <n v="15387"/>
    <n v="705.1"/>
    <n v="10849373.700000001"/>
    <n v="15885"/>
    <n v="10755037.379999999"/>
    <n v="16000"/>
    <n v="906.05"/>
    <n v="14496800"/>
    <n v="13079"/>
    <n v="906.05"/>
    <n v="11850227.949999999"/>
    <n v="15885"/>
    <n v="906.05"/>
    <n v="14392604.25"/>
    <n v="0"/>
    <n v="498"/>
    <n v="3.2364983427568723E-2"/>
    <n v="0"/>
    <n v="104195.75"/>
    <n v="0"/>
    <n v="200.94999999999993"/>
    <n v="0.28499503616508287"/>
    <m/>
    <n v="0.28499503616508282"/>
    <n v="0.28499503616508282"/>
    <n v="0"/>
    <n v="0"/>
    <n v="7.2395341517155209E-3"/>
    <n v="7.2395341517155209E-3"/>
    <b v="0"/>
    <s v=""/>
    <n v="561.45019607843142"/>
    <n v="630.66691117631376"/>
    <n v="705.1"/>
    <n v="906.05"/>
    <s v=""/>
    <n v="0.12328202141764533"/>
    <n v="0.11802282235618544"/>
    <n v="0.28499503616508282"/>
    <n v="0"/>
    <n v="17850"/>
    <n v="14996"/>
    <n v="15885"/>
    <n v="16000"/>
    <s v=""/>
    <n v="-0.15988795518207288"/>
    <n v="5.9282475326753792E-2"/>
    <n v="7.2395341517155209E-3"/>
    <n v="10849373.700000001"/>
    <n v="13941391.35"/>
    <n v="13941391.35"/>
    <n v="13941391.35"/>
  </r>
  <r>
    <x v="1"/>
    <x v="32"/>
    <s v="P244.2"/>
    <s v="244.2"/>
    <s v="Диагностика и лечение на хеморагични диатези. Анемии. За лица под 18 години"/>
    <s v="Педиатрични пътеки"/>
    <m/>
    <m/>
    <m/>
    <n v="0"/>
    <n v="0"/>
    <m/>
    <m/>
    <n v="684"/>
    <n v="742"/>
    <n v="742"/>
    <n v="838.2"/>
    <n v="0"/>
    <n v="0"/>
    <n v="2079"/>
    <n v="1295815.2"/>
    <n v="2013"/>
    <n v="1545545.22"/>
    <n v="2039"/>
    <n v="1709089.8"/>
    <n v="2039"/>
    <n v="838.2"/>
    <n v="1709089.8"/>
    <n v="1934"/>
    <n v="1619338.38"/>
    <n v="2000"/>
    <n v="1039.1500000000001"/>
    <n v="2078300.0000000002"/>
    <n v="1734"/>
    <n v="1039.1500000000001"/>
    <n v="1801886.1"/>
    <n v="1734"/>
    <n v="1039.1500000000001"/>
    <n v="1801886.1"/>
    <n v="0"/>
    <n v="-305"/>
    <n v="-0.14958312898479648"/>
    <n v="-200"/>
    <n v="276413.90000000014"/>
    <n v="-0.10341261633919338"/>
    <n v="200.95000000000005"/>
    <n v="0.23973991887377719"/>
    <m/>
    <n v="0.23973991887377721"/>
    <n v="0.23973991887377721"/>
    <n v="0"/>
    <n v="-0.10341261633919341"/>
    <n v="3.4126163391933861E-2"/>
    <n v="0.13753877973112727"/>
    <b v="0"/>
    <s v=""/>
    <n v="623.2877344877345"/>
    <n v="767.78202682563335"/>
    <n v="838.2"/>
    <n v="1039.1500000000001"/>
    <s v=""/>
    <n v="0.23182598396012932"/>
    <n v="9.1716100031030035E-2"/>
    <n v="0.23973991887377721"/>
    <n v="0"/>
    <n v="2079"/>
    <n v="2013"/>
    <n v="1934"/>
    <n v="2000"/>
    <s v=""/>
    <n v="-3.1746031746031744E-2"/>
    <n v="-3.9244908097367137E-2"/>
    <n v="3.4126163391933861E-2"/>
    <n v="1709089.8"/>
    <n v="2118826.85"/>
    <n v="2118826.85"/>
    <n v="2118826.85"/>
  </r>
  <r>
    <x v="1"/>
    <x v="33"/>
    <s v="P245"/>
    <s v="245"/>
    <s v="Диагностика и консервативно лечение на онкологични и онкохематологични заболявания, възникнали в детска възраст"/>
    <s v="Педиатрични пътеки"/>
    <m/>
    <m/>
    <m/>
    <n v="880"/>
    <n v="1000"/>
    <n v="1000"/>
    <n v="1300"/>
    <n v="1300"/>
    <n v="1300"/>
    <n v="1300"/>
    <n v="1452"/>
    <n v="1816"/>
    <n v="1738480"/>
    <n v="1917"/>
    <n v="2196600"/>
    <n v="1826"/>
    <n v="2432657"/>
    <n v="1864"/>
    <n v="2706528"/>
    <n v="1864"/>
    <n v="1452"/>
    <n v="2706528"/>
    <n v="1589"/>
    <n v="2276518.2000000002"/>
    <n v="1700"/>
    <n v="2200"/>
    <n v="3740000"/>
    <n v="1585"/>
    <n v="2200"/>
    <n v="3487000"/>
    <n v="1585"/>
    <n v="2200"/>
    <n v="3487000"/>
    <n v="0"/>
    <n v="-279"/>
    <n v="-0.14967811158798283"/>
    <n v="-4"/>
    <n v="253000"/>
    <n v="-2.5173064820641915E-3"/>
    <n v="748"/>
    <n v="0.51515151515151514"/>
    <s v="ОК"/>
    <n v="0.51515151515151514"/>
    <n v="0.51515151515151514"/>
    <n v="0"/>
    <n v="-2.5173064820641633E-3"/>
    <n v="6.9855254877281281E-2"/>
    <n v="7.2372561359345444E-2"/>
    <b v="0"/>
    <n v="957.31277533039645"/>
    <n v="1145.8528951486699"/>
    <n v="1332.2327491785322"/>
    <n v="1452"/>
    <n v="2200"/>
    <n v="0.19694725138625957"/>
    <n v="0.16265600481437037"/>
    <n v="8.9899644709467985E-2"/>
    <n v="0.51515151515151514"/>
    <n v="1816"/>
    <n v="1917"/>
    <n v="1826"/>
    <n v="1589"/>
    <n v="1700"/>
    <n v="5.5616740088105798E-2"/>
    <n v="-4.7470005216484035E-2"/>
    <n v="-0.12979189485213583"/>
    <n v="6.9855254877281281E-2"/>
    <n v="2706528"/>
    <n v="4100800"/>
    <n v="4100800"/>
    <n v="4100800"/>
  </r>
  <r>
    <x v="1"/>
    <x v="34"/>
    <s v="P246"/>
    <s v="246"/>
    <s v="Ортоволтно перкутанно лъчелечение и брахитерапия с високи активности"/>
    <m/>
    <m/>
    <m/>
    <m/>
    <n v="665"/>
    <n v="665"/>
    <n v="665"/>
    <n v="665"/>
    <n v="665"/>
    <n v="665"/>
    <n v="665"/>
    <n v="753.5"/>
    <n v="3389"/>
    <n v="2253552"/>
    <n v="3208"/>
    <n v="2133320"/>
    <n v="2574"/>
    <n v="1791979.5"/>
    <n v="2692"/>
    <n v="2028422"/>
    <n v="2692"/>
    <n v="753.5"/>
    <n v="2028422"/>
    <n v="2014"/>
    <n v="1518699.5"/>
    <n v="2289"/>
    <n v="866.52499999999998"/>
    <n v="1983475.7249999999"/>
    <n v="2289"/>
    <n v="981.15"/>
    <n v="2245852.35"/>
    <n v="2289"/>
    <n v="950"/>
    <n v="2174550"/>
    <n v="-83.475000000000023"/>
    <n v="-403"/>
    <n v="-0.14970282317979197"/>
    <n v="275"/>
    <n v="-191074.27500000014"/>
    <n v="0.1365441906653426"/>
    <n v="196.5"/>
    <n v="0.2607830126078301"/>
    <m/>
    <n v="0.2607830126078301"/>
    <n v="0.14999999999999991"/>
    <n v="-0.11078301260783019"/>
    <n v="0.13654419066534262"/>
    <n v="0.13654419066534262"/>
    <n v="0"/>
    <b v="0"/>
    <n v="664.96075538506932"/>
    <n v="665"/>
    <n v="696.18473193473199"/>
    <n v="753.5"/>
    <n v="866.52499999999998"/>
    <n v="5.9017941454131417E-5"/>
    <n v="4.6894333736439142E-2"/>
    <n v="8.2327671717226547E-2"/>
    <n v="0.14999999999999991"/>
    <n v="3389"/>
    <n v="3208"/>
    <n v="2574"/>
    <n v="2014"/>
    <n v="2289"/>
    <n v="-5.3408084980820281E-2"/>
    <n v="-0.19763092269326688"/>
    <n v="-0.21756021756021759"/>
    <n v="0.13654419066534262"/>
    <n v="2028422"/>
    <n v="2332685.2999999998"/>
    <n v="2641255.7999999998"/>
    <n v="2557400"/>
  </r>
  <r>
    <x v="1"/>
    <x v="34"/>
    <s v="P247"/>
    <s v="247"/>
    <s v="Брахитерапия с ниски активности"/>
    <m/>
    <m/>
    <m/>
    <m/>
    <n v="327"/>
    <n v="327"/>
    <n v="327"/>
    <n v="327"/>
    <n v="327"/>
    <n v="347"/>
    <n v="347"/>
    <n v="403.7"/>
    <n v="67"/>
    <n v="21909"/>
    <n v="56"/>
    <n v="18312"/>
    <n v="54"/>
    <n v="20152.199999999997"/>
    <n v="61"/>
    <n v="24625.7"/>
    <n v="61"/>
    <n v="403.7"/>
    <n v="24625.7"/>
    <n v="37"/>
    <n v="14936.9"/>
    <n v="52"/>
    <n v="464.25499999999994"/>
    <n v="24141.26"/>
    <n v="52"/>
    <n v="515.64"/>
    <n v="26813.279999999999"/>
    <n v="52"/>
    <n v="515.64"/>
    <n v="26813.279999999999"/>
    <n v="-51.385000000000048"/>
    <n v="-9"/>
    <n v="-0.14754098360655737"/>
    <n v="15"/>
    <n v="-2672.0200000000004"/>
    <n v="0.40540540540540543"/>
    <n v="111.94"/>
    <n v="0.27728511270745604"/>
    <m/>
    <n v="0.27728511270745604"/>
    <n v="0.14999999999999991"/>
    <n v="-0.12728511270745613"/>
    <n v="0.40540540540540548"/>
    <n v="0.40540540540540548"/>
    <n v="0"/>
    <b v="0"/>
    <n v="327"/>
    <n v="327"/>
    <n v="373.18888888888881"/>
    <n v="403.7"/>
    <n v="464.25499999999994"/>
    <n v="0"/>
    <n v="0.14125042473666305"/>
    <n v="8.1757822967219562E-2"/>
    <n v="0.14999999999999991"/>
    <n v="67"/>
    <n v="56"/>
    <n v="54"/>
    <n v="37"/>
    <n v="52"/>
    <n v="-0.16417910447761197"/>
    <n v="-3.5714285714285698E-2"/>
    <n v="-0.31481481481481477"/>
    <n v="0.40540540540540548"/>
    <n v="24625.7"/>
    <n v="28319.554999999997"/>
    <n v="31454.04"/>
    <n v="31454.04"/>
  </r>
  <r>
    <x v="1"/>
    <x v="34"/>
    <s v="P248"/>
    <s v="248"/>
    <s v="Конвенционална телегаматерапия"/>
    <m/>
    <m/>
    <m/>
    <m/>
    <n v="640"/>
    <n v="640"/>
    <n v="640"/>
    <n v="640"/>
    <n v="640"/>
    <n v="667"/>
    <n v="667"/>
    <n v="755.7"/>
    <n v="168"/>
    <n v="107520"/>
    <n v="197"/>
    <n v="126080"/>
    <n v="53"/>
    <n v="35798.299999999996"/>
    <n v="57"/>
    <n v="43074.9"/>
    <n v="57"/>
    <n v="755.7"/>
    <n v="43074.9"/>
    <n v="10"/>
    <n v="7557"/>
    <n v="49"/>
    <n v="869.05499999999995"/>
    <n v="42583.695"/>
    <n v="49"/>
    <n v="974.79"/>
    <n v="47764.71"/>
    <n v="49"/>
    <n v="974.79"/>
    <n v="47764.71"/>
    <n v="-105.73500000000001"/>
    <n v="-8"/>
    <n v="-0.14035087719298245"/>
    <n v="39"/>
    <n v="-5181.0149999999994"/>
    <n v="3.9"/>
    <n v="219.08999999999992"/>
    <n v="0.28991663358475572"/>
    <m/>
    <n v="0.28991663358475583"/>
    <n v="0.14999999999999991"/>
    <n v="-0.13991663358475592"/>
    <n v="3.9000000000000004"/>
    <n v="3.9000000000000004"/>
    <n v="0"/>
    <b v="0"/>
    <n v="640"/>
    <n v="640"/>
    <n v="675.43962264150935"/>
    <n v="755.7"/>
    <n v="869.05499999999995"/>
    <n v="0"/>
    <n v="5.5374410377358352E-2"/>
    <n v="0.11882687166709061"/>
    <n v="0.14999999999999991"/>
    <n v="168"/>
    <n v="197"/>
    <n v="53"/>
    <n v="10"/>
    <n v="49"/>
    <n v="0.17261904761904767"/>
    <n v="-0.73096446700507611"/>
    <n v="-0.81132075471698117"/>
    <n v="3.9000000000000004"/>
    <n v="43074.9"/>
    <n v="49536.134999999995"/>
    <n v="55563.03"/>
    <n v="55563.03"/>
  </r>
  <r>
    <x v="1"/>
    <x v="34"/>
    <s v="P249"/>
    <s v="249"/>
    <s v="Триизмерна конвенционална телегаматерапия и брахитерапия със закрити източници"/>
    <m/>
    <m/>
    <m/>
    <m/>
    <n v="1100"/>
    <n v="1100"/>
    <n v="1100"/>
    <n v="1100"/>
    <n v="1100"/>
    <n v="1133"/>
    <n v="1133"/>
    <n v="1153"/>
    <n v="468"/>
    <n v="514800"/>
    <n v="404"/>
    <n v="444400"/>
    <n v="367"/>
    <n v="417136"/>
    <n v="380"/>
    <n v="438140"/>
    <n v="380"/>
    <n v="1153"/>
    <n v="438140"/>
    <n v="294"/>
    <n v="338982"/>
    <n v="323"/>
    <n v="1325.9499999999998"/>
    <n v="428281.84999999992"/>
    <n v="323"/>
    <n v="1529.57"/>
    <n v="494051.11"/>
    <n v="323"/>
    <n v="1450"/>
    <n v="468350"/>
    <n v="-124.05000000000018"/>
    <n v="-57"/>
    <n v="-0.15"/>
    <n v="29"/>
    <n v="-40068.150000000081"/>
    <n v="9.8639455782312924E-2"/>
    <n v="297"/>
    <n v="0.25758889852558542"/>
    <m/>
    <n v="0.25758889852558542"/>
    <n v="0.14999999999999991"/>
    <n v="-0.10758889852558551"/>
    <n v="9.8639455782312924E-2"/>
    <n v="9.8639455782312924E-2"/>
    <n v="0"/>
    <b v="0"/>
    <n v="1100"/>
    <n v="1100"/>
    <n v="1136.6103542234332"/>
    <n v="1153"/>
    <n v="1325.9499999999998"/>
    <n v="0"/>
    <n v="3.3282140203121147E-2"/>
    <n v="1.4419757585056203E-2"/>
    <n v="0.14999999999999991"/>
    <n v="468"/>
    <n v="404"/>
    <n v="367"/>
    <n v="294"/>
    <n v="323"/>
    <n v="-0.13675213675213671"/>
    <n v="-9.1584158415841554E-2"/>
    <n v="-0.19891008174386926"/>
    <n v="9.8639455782312924E-2"/>
    <n v="438140"/>
    <n v="503860.99999999994"/>
    <n v="581236.6"/>
    <n v="551000"/>
  </r>
  <r>
    <x v="1"/>
    <x v="34"/>
    <s v="P250"/>
    <s v="250"/>
    <s v="Високотехнологично лъчелечение на онкологични и неонкологични заболявания"/>
    <m/>
    <m/>
    <m/>
    <s v="да"/>
    <n v="0"/>
    <n v="0"/>
    <m/>
    <m/>
    <m/>
    <m/>
    <m/>
    <s v=""/>
    <n v="0"/>
    <n v="0"/>
    <m/>
    <m/>
    <m/>
    <m/>
    <m/>
    <m/>
    <m/>
    <s v=""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s v=""/>
    <s v=""/>
    <s v=""/>
    <s v=""/>
    <n v="0"/>
    <s v=""/>
    <s v=""/>
    <s v=""/>
    <s v=""/>
    <n v="0"/>
    <n v="0"/>
    <n v="0"/>
    <n v="0"/>
    <n v="0"/>
    <s v=""/>
    <s v=""/>
    <s v=""/>
    <s v=""/>
    <s v=""/>
    <n v="0"/>
    <n v="0"/>
    <n v="0"/>
  </r>
  <r>
    <x v="1"/>
    <x v="34"/>
    <s v="P250.1"/>
    <s v="250.1"/>
    <s v="Високотехнологично лъчелечение на онкологични и неонкологични заболявания с приложени до 20 фракции и продължителност на лечението от 3 до 30 дни"/>
    <m/>
    <m/>
    <m/>
    <m/>
    <n v="1850"/>
    <n v="1850"/>
    <n v="1850"/>
    <n v="1850"/>
    <n v="1850"/>
    <n v="1925"/>
    <n v="1925"/>
    <n v="1945"/>
    <n v="5288"/>
    <n v="9782430"/>
    <n v="4000"/>
    <n v="7399630"/>
    <n v="4035"/>
    <n v="7767566"/>
    <n v="4000"/>
    <n v="7780000"/>
    <n v="4000"/>
    <n v="1945"/>
    <n v="7780000"/>
    <n v="3852"/>
    <n v="7489638.2000000002"/>
    <n v="4044.6000000000004"/>
    <n v="2236.75"/>
    <n v="9046759.0500000007"/>
    <n v="3400"/>
    <n v="2578.3200000000002"/>
    <n v="8766288"/>
    <n v="3400"/>
    <n v="2400"/>
    <n v="8160000"/>
    <n v="-163.25"/>
    <n v="-600"/>
    <n v="-0.15"/>
    <n v="-452"/>
    <n v="886759.05000000075"/>
    <n v="-0.11734164070612668"/>
    <n v="455"/>
    <n v="0.23393316195372751"/>
    <m/>
    <n v="0.23393316195372749"/>
    <n v="0.14999999999999991"/>
    <n v="-8.3933161953727575E-2"/>
    <n v="-0.11734164070612674"/>
    <n v="5.0000000000000044E-2"/>
    <n v="0.16734164070612678"/>
    <b v="0"/>
    <n v="1849.930030257186"/>
    <n v="1849.9075"/>
    <n v="1925.0473358116481"/>
    <n v="1945"/>
    <n v="2236.75"/>
    <n v="-1.2178978024857123E-5"/>
    <n v="4.061815837367444E-2"/>
    <n v="1.036476548767018E-2"/>
    <n v="0.14999999999999991"/>
    <n v="5288"/>
    <n v="4000"/>
    <n v="4035"/>
    <n v="3852"/>
    <n v="4044.6000000000004"/>
    <n v="-0.24357034795763999"/>
    <n v="8.7500000000000355E-3"/>
    <n v="-4.5353159851301061E-2"/>
    <n v="5.0000000000000044E-2"/>
    <n v="7780000"/>
    <n v="8947000"/>
    <n v="10313280"/>
    <n v="9600000"/>
  </r>
  <r>
    <x v="1"/>
    <x v="34"/>
    <s v="P250.2"/>
    <s v="250.2"/>
    <s v="Високотехнологично лъчелечение на онкологични и неонкологични заболявания с приложени 20 и повече фракции и продължителност на лечението 30 и повече дни"/>
    <m/>
    <m/>
    <m/>
    <m/>
    <n v="3700"/>
    <n v="3700"/>
    <n v="3700"/>
    <n v="3700"/>
    <n v="3700"/>
    <n v="3700"/>
    <n v="3700"/>
    <n v="3720"/>
    <n v="1860"/>
    <n v="6882000"/>
    <n v="1536"/>
    <n v="5683200"/>
    <n v="1064"/>
    <n v="3943600"/>
    <n v="1079"/>
    <n v="4013880"/>
    <n v="1079"/>
    <n v="3720"/>
    <n v="4013880"/>
    <n v="680"/>
    <n v="2529600"/>
    <n v="918"/>
    <n v="4000"/>
    <n v="3672000"/>
    <n v="918"/>
    <n v="4986.63"/>
    <n v="4577726.34"/>
    <n v="918"/>
    <n v="4100"/>
    <n v="3763800"/>
    <n v="-100"/>
    <n v="-161"/>
    <n v="-0.14921223354958293"/>
    <n v="238"/>
    <n v="-91800"/>
    <n v="0.35"/>
    <n v="380"/>
    <n v="0.10215053763440861"/>
    <m/>
    <n v="0.10215053763440851"/>
    <n v="7.5268817204301008E-2"/>
    <n v="-2.6881720430107503E-2"/>
    <n v="0.35000000000000009"/>
    <n v="0.35000000000000009"/>
    <n v="0"/>
    <b v="0"/>
    <n v="3700"/>
    <n v="3700"/>
    <n v="3706.3909774436092"/>
    <n v="3720"/>
    <n v="4000"/>
    <n v="0"/>
    <n v="1.7272912009753671E-3"/>
    <n v="3.671771984988359E-3"/>
    <n v="7.5268817204301008E-2"/>
    <n v="1860"/>
    <n v="1536"/>
    <n v="1064"/>
    <n v="680"/>
    <n v="918"/>
    <n v="-0.17419354838709677"/>
    <n v="-0.30729166666666663"/>
    <n v="-0.36090225563909772"/>
    <n v="0.35000000000000009"/>
    <n v="4013880"/>
    <n v="4316000"/>
    <n v="5380573.7700000005"/>
    <n v="4423900"/>
  </r>
  <r>
    <x v="1"/>
    <x v="1"/>
    <s v="P250.3"/>
    <s v="250.3"/>
    <s v="Интраоперативно лъчелечение при рак на простатната жлеза"/>
    <m/>
    <m/>
    <m/>
    <m/>
    <m/>
    <m/>
    <m/>
    <m/>
    <m/>
    <m/>
    <m/>
    <m/>
    <m/>
    <m/>
    <m/>
    <m/>
    <m/>
    <m/>
    <m/>
    <m/>
    <m/>
    <m/>
    <m/>
    <m/>
    <m/>
    <n v="90"/>
    <n v="5500"/>
    <n v="495000"/>
    <m/>
    <m/>
    <n v="0"/>
    <m/>
    <m/>
    <n v="0"/>
    <n v="5500"/>
    <m/>
    <m/>
    <m/>
    <n v="495000"/>
    <m/>
    <m/>
    <m/>
    <m/>
    <s v=""/>
    <s v=""/>
    <e v="#VALUE!"/>
    <s v=""/>
    <s v=""/>
    <e v="#VALUE!"/>
    <b v="0"/>
    <m/>
    <m/>
    <m/>
    <n v="0"/>
    <n v="5500"/>
    <m/>
    <m/>
    <m/>
    <m/>
    <m/>
    <m/>
    <m/>
    <m/>
    <n v="90"/>
    <m/>
    <m/>
    <m/>
    <m/>
    <n v="0"/>
    <n v="0"/>
    <n v="0"/>
    <n v="0"/>
  </r>
  <r>
    <x v="1"/>
    <x v="34"/>
    <s v="P251"/>
    <s v="251"/>
    <s v="Модулирано по интензитет лъчелечение на онкологични и неонкологични заболявания"/>
    <m/>
    <m/>
    <m/>
    <s v="да"/>
    <n v="0"/>
    <n v="0"/>
    <m/>
    <m/>
    <m/>
    <m/>
    <m/>
    <s v=""/>
    <n v="0"/>
    <n v="0"/>
    <m/>
    <m/>
    <m/>
    <m/>
    <m/>
    <m/>
    <m/>
    <s v=""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s v=""/>
    <s v=""/>
    <s v=""/>
    <s v=""/>
    <n v="0"/>
    <s v=""/>
    <s v=""/>
    <s v=""/>
    <s v=""/>
    <n v="0"/>
    <n v="0"/>
    <n v="0"/>
    <n v="0"/>
    <n v="0"/>
    <s v=""/>
    <s v=""/>
    <s v=""/>
    <s v=""/>
    <s v=""/>
    <n v="0"/>
    <n v="0"/>
    <n v="0"/>
  </r>
  <r>
    <x v="1"/>
    <x v="34"/>
    <s v="P251.1"/>
    <s v="251.1"/>
    <s v="Модулирано по интензитет лъчелечение на онкологични и неонкологични заболявания с приложени до 20 фракции и продължителност на лечението от 3 до 30 дни"/>
    <m/>
    <s v="Да"/>
    <m/>
    <m/>
    <n v="2700"/>
    <n v="2700"/>
    <n v="2700"/>
    <n v="2700"/>
    <n v="2700"/>
    <n v="2700"/>
    <n v="2700"/>
    <n v="2720"/>
    <n v="3110"/>
    <n v="8396460"/>
    <n v="3056"/>
    <n v="8249227"/>
    <n v="3671"/>
    <n v="9935880"/>
    <n v="3728"/>
    <n v="10140160"/>
    <n v="3728"/>
    <n v="2720"/>
    <n v="10140160"/>
    <n v="3871"/>
    <n v="10528345"/>
    <n v="3871"/>
    <n v="3200"/>
    <n v="12387200"/>
    <n v="3169"/>
    <n v="3644.3"/>
    <n v="11548786.700000001"/>
    <n v="3871"/>
    <n v="3000"/>
    <n v="11613000"/>
    <n v="200"/>
    <n v="143"/>
    <n v="3.8358369098712444E-2"/>
    <n v="0"/>
    <n v="774200"/>
    <n v="0"/>
    <n v="280"/>
    <n v="0.10294117647058823"/>
    <m/>
    <n v="0.10294117647058831"/>
    <n v="0.17647058823529416"/>
    <n v="7.3529411764705843E-2"/>
    <n v="0"/>
    <n v="0"/>
    <n v="0"/>
    <b v="1"/>
    <n v="2699.8263665594855"/>
    <n v="2699.3543848167537"/>
    <n v="2706.5867611005174"/>
    <n v="2720"/>
    <n v="3200"/>
    <n v="-1.7481929526197426E-4"/>
    <n v="2.6792985479950904E-3"/>
    <n v="4.9557764385239622E-3"/>
    <n v="0.17647058823529416"/>
    <n v="3110"/>
    <n v="3056"/>
    <n v="3671"/>
    <n v="3871"/>
    <n v="3871"/>
    <n v="-1.7363344051446905E-2"/>
    <n v="0.2012434554973821"/>
    <n v="5.4481067828929364E-2"/>
    <n v="0"/>
    <n v="10140160"/>
    <n v="11929600"/>
    <n v="13585950.4"/>
    <n v="11184000"/>
  </r>
  <r>
    <x v="1"/>
    <x v="34"/>
    <s v="P251.2"/>
    <s v="251.2"/>
    <s v="Модулирано по интензитет лъчелечение на онкологични и неонкологични заболявания с приложени 20 и повече фракции и продължителност на лечението 30 и повече дни"/>
    <m/>
    <s v="Да"/>
    <m/>
    <m/>
    <n v="5400"/>
    <n v="5400"/>
    <n v="5400"/>
    <n v="5400"/>
    <n v="5400"/>
    <n v="5400"/>
    <n v="5400"/>
    <n v="5420"/>
    <n v="5283"/>
    <n v="28528200"/>
    <n v="5848"/>
    <n v="31579200"/>
    <n v="6380"/>
    <n v="34496140"/>
    <n v="6362"/>
    <n v="34482040"/>
    <n v="6362"/>
    <n v="5420"/>
    <n v="34482040"/>
    <n v="6441"/>
    <n v="34894020"/>
    <n v="6763.05"/>
    <n v="6300"/>
    <n v="42607215"/>
    <n v="5408"/>
    <n v="7268.6"/>
    <n v="39308588.800000004"/>
    <n v="6763.05"/>
    <n v="6000"/>
    <n v="40578300"/>
    <n v="300"/>
    <n v="401.05000000000018"/>
    <n v="6.3038352719270704E-2"/>
    <n v="322.05000000000018"/>
    <n v="2028915"/>
    <n v="5.0000000000000031E-2"/>
    <n v="580"/>
    <n v="0.1070110701107011"/>
    <m/>
    <n v="0.10701107011070121"/>
    <n v="0.16236162361623618"/>
    <n v="5.5350553505534972E-2"/>
    <n v="5.0000000000000044E-2"/>
    <n v="5.0000000000000044E-2"/>
    <n v="0"/>
    <b v="0"/>
    <n v="5400"/>
    <n v="5400"/>
    <n v="5406.9184952978057"/>
    <n v="5420"/>
    <n v="6300"/>
    <n v="0"/>
    <n v="1.2812028329269864E-3"/>
    <n v="2.4194011271985172E-3"/>
    <n v="0.16236162361623618"/>
    <n v="5283"/>
    <n v="5848"/>
    <n v="6380"/>
    <n v="6441"/>
    <n v="6763.05"/>
    <n v="0.1069468105243232"/>
    <n v="9.0971272229822153E-2"/>
    <n v="9.5611285266457013E-3"/>
    <n v="5.0000000000000044E-2"/>
    <n v="34482040"/>
    <n v="40080600"/>
    <n v="46242833.200000003"/>
    <n v="38172000"/>
  </r>
  <r>
    <x v="1"/>
    <x v="34"/>
    <s v="P252"/>
    <s v="252"/>
    <s v="Радиохирургия на онкологични и неонкологични заболявания"/>
    <m/>
    <m/>
    <m/>
    <s v="да"/>
    <n v="0"/>
    <n v="0"/>
    <m/>
    <m/>
    <m/>
    <m/>
    <m/>
    <s v=""/>
    <n v="0"/>
    <n v="0"/>
    <m/>
    <m/>
    <m/>
    <m/>
    <m/>
    <m/>
    <m/>
    <s v=""/>
    <m/>
    <m/>
    <m/>
    <m/>
    <m/>
    <m/>
    <m/>
    <m/>
    <n v="0"/>
    <m/>
    <m/>
    <n v="0"/>
    <n v="0"/>
    <m/>
    <m/>
    <m/>
    <n v="0"/>
    <m/>
    <m/>
    <m/>
    <m/>
    <s v=""/>
    <s v=""/>
    <e v="#VALUE!"/>
    <s v=""/>
    <s v=""/>
    <e v="#VALUE!"/>
    <b v="1"/>
    <s v=""/>
    <s v=""/>
    <s v=""/>
    <s v=""/>
    <n v="0"/>
    <s v=""/>
    <s v=""/>
    <s v=""/>
    <s v=""/>
    <n v="0"/>
    <n v="0"/>
    <n v="0"/>
    <n v="0"/>
    <n v="0"/>
    <s v=""/>
    <s v=""/>
    <s v=""/>
    <s v=""/>
    <s v=""/>
    <n v="0"/>
    <n v="0"/>
    <n v="0"/>
  </r>
  <r>
    <x v="1"/>
    <x v="34"/>
    <s v="P252.1"/>
    <s v="252.1"/>
    <s v="Радиохирургия на онкологични и неонкологични заболявания"/>
    <m/>
    <m/>
    <m/>
    <m/>
    <n v="0"/>
    <n v="0"/>
    <n v="4500"/>
    <n v="4500"/>
    <n v="4500"/>
    <n v="4500"/>
    <n v="4500"/>
    <n v="4520"/>
    <n v="0"/>
    <n v="0"/>
    <n v="766"/>
    <n v="3447000"/>
    <n v="989"/>
    <n v="4457160"/>
    <n v="1008"/>
    <n v="4556160"/>
    <n v="1008"/>
    <n v="4520"/>
    <n v="4556160"/>
    <n v="1316"/>
    <n v="5959120"/>
    <n v="1316"/>
    <n v="4836.4000000000005"/>
    <n v="6364702.4000000004"/>
    <n v="857"/>
    <n v="6060.5"/>
    <n v="5193848.5"/>
    <n v="1316"/>
    <n v="5000"/>
    <n v="6580000"/>
    <n v="-163.59999999999945"/>
    <n v="308"/>
    <n v="0.30555555555555558"/>
    <n v="0"/>
    <n v="-215297.59999999963"/>
    <n v="0"/>
    <n v="480"/>
    <n v="0.10619469026548672"/>
    <m/>
    <n v="0.10619469026548667"/>
    <n v="7.0000000000000062E-2"/>
    <n v="-3.6194690265486607E-2"/>
    <n v="0"/>
    <n v="0"/>
    <n v="0"/>
    <b v="1"/>
    <s v=""/>
    <n v="4500"/>
    <n v="4506.7340748230536"/>
    <n v="4520"/>
    <n v="4836.4000000000005"/>
    <s v=""/>
    <n v="1.4964610717895788E-3"/>
    <n v="2.9435784221343297E-3"/>
    <n v="7.0000000000000062E-2"/>
    <n v="0"/>
    <n v="766"/>
    <n v="989"/>
    <n v="1316"/>
    <n v="1316"/>
    <s v=""/>
    <n v="0.29112271540469981"/>
    <n v="0.33063700707785637"/>
    <n v="0"/>
    <n v="4556160"/>
    <n v="4875091.2"/>
    <n v="6108984"/>
    <n v="5040000"/>
  </r>
  <r>
    <x v="1"/>
    <x v="34"/>
    <s v="P252.2"/>
    <s v="252.2"/>
    <s v="Роботизирана радиохирургия на онкологични и неонкологични заболявания"/>
    <m/>
    <m/>
    <m/>
    <m/>
    <n v="9000"/>
    <n v="9000"/>
    <n v="9000"/>
    <n v="9000"/>
    <n v="9000"/>
    <n v="9000"/>
    <n v="9000"/>
    <n v="9020"/>
    <n v="56"/>
    <n v="504000"/>
    <n v="120"/>
    <n v="1080000"/>
    <n v="129"/>
    <n v="1161780"/>
    <n v="134"/>
    <n v="1208680"/>
    <n v="134"/>
    <n v="9020"/>
    <n v="1208680"/>
    <n v="200"/>
    <n v="1800080"/>
    <n v="250"/>
    <n v="9020"/>
    <n v="2255000"/>
    <n v="114"/>
    <n v="12101"/>
    <n v="1379514"/>
    <n v="250"/>
    <n v="9200"/>
    <n v="2300000"/>
    <n v="-180"/>
    <n v="116"/>
    <n v="0.86567164179104472"/>
    <n v="50"/>
    <n v="-45000"/>
    <n v="0.25"/>
    <n v="180"/>
    <n v="1.9955654101995565E-2"/>
    <m/>
    <n v="1.9955654101995624E-2"/>
    <n v="0"/>
    <n v="-1.9955654101995624E-2"/>
    <n v="0.25"/>
    <n v="0.25"/>
    <n v="0"/>
    <b v="0"/>
    <n v="9000"/>
    <n v="9000"/>
    <n v="9006.0465116279065"/>
    <n v="9020"/>
    <n v="9020"/>
    <n v="0"/>
    <n v="6.7183462532294236E-4"/>
    <n v="1.5493466921447929E-3"/>
    <n v="0"/>
    <n v="56"/>
    <n v="120"/>
    <n v="129"/>
    <n v="200"/>
    <n v="250"/>
    <n v="1.1428571428571428"/>
    <n v="7.4999999999999956E-2"/>
    <n v="0.5503875968992249"/>
    <n v="0.25"/>
    <n v="1208680"/>
    <n v="1208680"/>
    <n v="1621534"/>
    <n v="1232800"/>
  </r>
  <r>
    <x v="1"/>
    <x v="1"/>
    <s v="P253"/>
    <s v="253"/>
    <s v="Палиативни грижи за болни с онкологични заболявания"/>
    <m/>
    <m/>
    <m/>
    <m/>
    <n v="51"/>
    <n v="65"/>
    <n v="90"/>
    <n v="90"/>
    <n v="90"/>
    <n v="97"/>
    <n v="97"/>
    <n v="106.7"/>
    <n v="17987"/>
    <n v="1078785"/>
    <n v="20663"/>
    <n v="1825227"/>
    <n v="17605"/>
    <n v="1745696.2000000002"/>
    <n v="20663"/>
    <n v="2204742.1"/>
    <n v="20663"/>
    <n v="106.7"/>
    <n v="2204742.1"/>
    <n v="14489"/>
    <n v="1546136.3"/>
    <n v="20500"/>
    <n v="150"/>
    <n v="3075000"/>
    <n v="20500"/>
    <n v="150"/>
    <n v="3075000"/>
    <n v="20500"/>
    <n v="150"/>
    <n v="3075000"/>
    <n v="0"/>
    <n v="-163"/>
    <n v="-7.8884963461259248E-3"/>
    <n v="6011"/>
    <n v="0"/>
    <n v="0.41486645041065634"/>
    <n v="43.3"/>
    <n v="0.40581068416119959"/>
    <s v="ОК"/>
    <n v="0.4058106841611997"/>
    <n v="0.4058106841611997"/>
    <n v="0"/>
    <n v="0.41486645041065628"/>
    <n v="0.41486645041065628"/>
    <n v="0"/>
    <b v="0"/>
    <n v="59.975815867015065"/>
    <n v="88.333107486812182"/>
    <n v="99.159113888099981"/>
    <n v="106.7"/>
    <n v="150"/>
    <n v="0.47281210284281916"/>
    <n v="0.1225588763862302"/>
    <n v="7.6048341057281199E-2"/>
    <n v="0.4058106841611997"/>
    <n v="17987"/>
    <n v="20663"/>
    <n v="17605"/>
    <n v="14489"/>
    <n v="20500"/>
    <n v="0.14877411463834989"/>
    <n v="-0.14799399893529497"/>
    <n v="-0.17699517182618574"/>
    <n v="0.41486645041065628"/>
    <n v="2204742.1"/>
    <n v="3099450"/>
    <n v="3099450"/>
    <n v="3099450"/>
  </r>
  <r>
    <x v="1"/>
    <x v="8"/>
    <s v="P254"/>
    <s v="254"/>
    <s v="Продължително лечение и ранна рехабилитация след острия стадий на исхемичен и хеморагичен мозъчен инсулт с остатъчни проблеми за здравето"/>
    <m/>
    <m/>
    <m/>
    <m/>
    <n v="360"/>
    <n v="50"/>
    <n v="50"/>
    <n v="50"/>
    <n v="50"/>
    <n v="56"/>
    <n v="56"/>
    <n v="61.6"/>
    <n v="11973"/>
    <n v="548292"/>
    <n v="15429"/>
    <n v="771450"/>
    <n v="14277"/>
    <n v="813956.39999999991"/>
    <n v="15429"/>
    <n v="950426.4"/>
    <n v="15429"/>
    <n v="61.6"/>
    <n v="950426.4"/>
    <n v="13788"/>
    <n v="849094.39999999991"/>
    <n v="14477.400000000001"/>
    <n v="70"/>
    <n v="1013418.0000000001"/>
    <n v="13115"/>
    <n v="80"/>
    <n v="1049200"/>
    <n v="13788"/>
    <n v="80"/>
    <n v="1103040"/>
    <n v="-10"/>
    <n v="-1641"/>
    <n v="-0.10635815671786895"/>
    <n v="0"/>
    <n v="-89621.999999999884"/>
    <n v="0"/>
    <n v="18.399999999999999"/>
    <n v="0.29870129870129869"/>
    <m/>
    <n v="0.29870129870129869"/>
    <n v="0.13636363636363624"/>
    <n v="-0.16233766233766245"/>
    <n v="0"/>
    <n v="5.0000000000000044E-2"/>
    <n v="5.0000000000000044E-2"/>
    <b v="0"/>
    <n v="45.794036582310198"/>
    <n v="50"/>
    <n v="57.011725152342926"/>
    <n v="61.6"/>
    <n v="70"/>
    <n v="9.1845221159528201E-2"/>
    <n v="0.14023450304685858"/>
    <n v="8.0479494970492338E-2"/>
    <n v="0.13636363636363624"/>
    <n v="11973"/>
    <n v="15429"/>
    <n v="14277"/>
    <n v="13788"/>
    <n v="14477.400000000001"/>
    <n v="0.28864946128789781"/>
    <n v="-7.4664592650204198E-2"/>
    <n v="-3.4250893044757258E-2"/>
    <n v="5.0000000000000044E-2"/>
    <n v="950426.4"/>
    <n v="1080030"/>
    <n v="1234320"/>
    <n v="1234320"/>
  </r>
  <r>
    <x v="1"/>
    <x v="6"/>
    <s v="P255"/>
    <s v="255"/>
    <s v="Продължително лечение и ранна рехабилитация след инфаркт на миокарда и след сърдечни интервенции"/>
    <m/>
    <m/>
    <m/>
    <m/>
    <n v="360"/>
    <n v="50"/>
    <n v="50"/>
    <n v="50"/>
    <n v="50"/>
    <n v="56"/>
    <n v="56"/>
    <n v="61.6"/>
    <n v="778"/>
    <n v="37752"/>
    <n v="1685"/>
    <n v="84200"/>
    <n v="2124"/>
    <n v="121772.79999999999"/>
    <n v="2369"/>
    <n v="145930.4"/>
    <n v="2369"/>
    <n v="61.6"/>
    <n v="145930.4"/>
    <n v="288"/>
    <n v="17740.800000000003"/>
    <n v="2014"/>
    <n v="78.72"/>
    <n v="158542.07999999999"/>
    <n v="2014"/>
    <n v="78.72"/>
    <n v="158542.07999999999"/>
    <n v="2014"/>
    <n v="78.72"/>
    <n v="158542.07999999999"/>
    <n v="0"/>
    <n v="-355"/>
    <n v="-0.14985225833685098"/>
    <n v="1726"/>
    <n v="0"/>
    <n v="5.9930555555555554"/>
    <n v="17.119999999999997"/>
    <n v="0.27792207792207785"/>
    <s v="ОК"/>
    <n v="0.2779220779220779"/>
    <n v="0.2779220779220779"/>
    <n v="0"/>
    <n v="5.9930555555555554"/>
    <n v="5.9930555555555554"/>
    <n v="0"/>
    <b v="0"/>
    <n v="48.524421593830333"/>
    <n v="49.970326409495549"/>
    <n v="57.331826741996231"/>
    <n v="61.6"/>
    <n v="78.72"/>
    <n v="2.9797466269006589E-2"/>
    <n v="0.14731743539505526"/>
    <n v="7.4446838702896034E-2"/>
    <n v="0.2779220779220779"/>
    <n v="778"/>
    <n v="1685"/>
    <n v="2124"/>
    <n v="288"/>
    <n v="2014"/>
    <n v="1.1658097686375322"/>
    <n v="0.26053412462908021"/>
    <n v="-0.86440677966101698"/>
    <n v="5.9930555555555554"/>
    <n v="145930.4"/>
    <n v="186487.67999999999"/>
    <n v="186487.67999999999"/>
    <n v="186487.67999999999"/>
  </r>
  <r>
    <x v="1"/>
    <x v="24"/>
    <s v="P256"/>
    <s v="256"/>
    <s v="Продължително лечение и ранна рехабилитация след оперативни интервенции с голям и много голям обем и сложност с остатъчни проблеми за здравето"/>
    <m/>
    <m/>
    <m/>
    <m/>
    <n v="400"/>
    <n v="54"/>
    <n v="80"/>
    <n v="80"/>
    <n v="80"/>
    <n v="84"/>
    <n v="84"/>
    <n v="92.4"/>
    <n v="11841"/>
    <n v="580810"/>
    <n v="21820"/>
    <n v="1708254"/>
    <n v="25644"/>
    <n v="2215505.2000000002"/>
    <n v="26004"/>
    <n v="2402769.6"/>
    <n v="26004"/>
    <n v="92.4"/>
    <n v="2402769.6"/>
    <n v="27111"/>
    <n v="2505056.3999999994"/>
    <n v="26000"/>
    <n v="110.88000000000001"/>
    <n v="2882880.0000000005"/>
    <n v="22104"/>
    <n v="119.79"/>
    <n v="2647838.16"/>
    <n v="26000"/>
    <n v="119.79"/>
    <n v="3114540"/>
    <n v="-8.9099999999999966"/>
    <n v="-4"/>
    <n v="-1.5382248884786957E-4"/>
    <n v="-1111"/>
    <n v="-231659.99999999953"/>
    <n v="-4.0979676146213714E-2"/>
    <n v="27.39"/>
    <n v="0.29642857142857143"/>
    <s v="ОК"/>
    <n v="0.29642857142857149"/>
    <n v="0.19999999999999996"/>
    <n v="-9.642857142857153E-2"/>
    <n v="-4.0979676146213673E-2"/>
    <n v="-4.0979676146213673E-2"/>
    <n v="0"/>
    <b v="0"/>
    <n v="49.050755848323618"/>
    <n v="78.288450962419802"/>
    <n v="86.394681017002029"/>
    <n v="92.4"/>
    <n v="110.88000000000001"/>
    <n v="0.59607022579847624"/>
    <n v="0.10354311466033983"/>
    <n v="6.951028596096287E-2"/>
    <n v="0.19999999999999996"/>
    <n v="11841"/>
    <n v="21820"/>
    <n v="25644"/>
    <n v="27111"/>
    <n v="26000"/>
    <n v="0.84274976775610178"/>
    <n v="0.17525206232813928"/>
    <n v="5.7206364061768822E-2"/>
    <n v="-4.0979676146213673E-2"/>
    <n v="2402769.6"/>
    <n v="2883323.52"/>
    <n v="3115019.16"/>
    <n v="3115019.16"/>
  </r>
  <r>
    <x v="1"/>
    <x v="35"/>
    <s v="P257"/>
    <s v="257"/>
    <s v="Физикална терапия, рехабилитация и специализирани грижи при персистиращо/хронично/вегетативно състояние"/>
    <m/>
    <m/>
    <m/>
    <m/>
    <n v="100"/>
    <n v="100"/>
    <n v="100"/>
    <n v="100"/>
    <n v="100"/>
    <n v="106"/>
    <n v="106"/>
    <n v="116.6"/>
    <n v="27"/>
    <n v="2700"/>
    <n v="128"/>
    <n v="12800"/>
    <n v="218"/>
    <n v="24361"/>
    <n v="285"/>
    <n v="33231"/>
    <n v="285"/>
    <n v="116.6"/>
    <n v="33231"/>
    <n v="60"/>
    <n v="6996.0000000000009"/>
    <n v="243"/>
    <n v="139.91999999999999"/>
    <n v="34000.559999999998"/>
    <n v="243"/>
    <n v="150.83000000000001"/>
    <n v="36651.69"/>
    <n v="243"/>
    <n v="134.08999999999997"/>
    <n v="32583.869999999995"/>
    <n v="5.8300000000000125"/>
    <n v="-42"/>
    <n v="-0.14736842105263157"/>
    <n v="183"/>
    <n v="1416.6900000000023"/>
    <n v="3.05"/>
    <n v="17.489999999999981"/>
    <n v="0.14999999999999983"/>
    <s v="ОК"/>
    <n v="0.14999999999999991"/>
    <n v="0.19999999999999996"/>
    <n v="5.0000000000000044E-2"/>
    <n v="3.05"/>
    <n v="3.05"/>
    <n v="0"/>
    <b v="0"/>
    <n v="100"/>
    <n v="100"/>
    <n v="111.74770642201835"/>
    <n v="116.6"/>
    <n v="139.91999999999999"/>
    <n v="0"/>
    <n v="0.11747706422018345"/>
    <n v="4.3421862813513235E-2"/>
    <n v="0.19999999999999996"/>
    <n v="27"/>
    <n v="128"/>
    <n v="218"/>
    <n v="60"/>
    <n v="243"/>
    <n v="3.7407407407407405"/>
    <n v="0.703125"/>
    <n v="-0.72477064220183485"/>
    <n v="3.05"/>
    <n v="33231"/>
    <n v="39877.199999999997"/>
    <n v="42986.55"/>
    <n v="38215.649999999994"/>
  </r>
  <r>
    <x v="1"/>
    <x v="35"/>
    <s v="P258"/>
    <s v="258"/>
    <s v="Физикална терапия и рехабилитация при родова травма на централна нервна система"/>
    <m/>
    <m/>
    <m/>
    <m/>
    <n v="330"/>
    <n v="40"/>
    <n v="40"/>
    <n v="40"/>
    <n v="40"/>
    <n v="46"/>
    <n v="46"/>
    <n v="50.6"/>
    <n v="5413"/>
    <n v="204970"/>
    <n v="5185"/>
    <n v="207400"/>
    <n v="4135"/>
    <n v="194540.19999999998"/>
    <n v="5185"/>
    <n v="262361"/>
    <n v="5185"/>
    <n v="50.6"/>
    <n v="262361"/>
    <n v="4064"/>
    <n v="205638.40000000002"/>
    <n v="4408"/>
    <n v="60.72"/>
    <n v="267653.76000000001"/>
    <n v="4408"/>
    <n v="64.290000000000006"/>
    <n v="283390.32"/>
    <n v="4408"/>
    <n v="58.19"/>
    <n v="256501.52"/>
    <n v="2.5300000000000011"/>
    <n v="-777"/>
    <n v="-0.14985535197685632"/>
    <n v="344"/>
    <n v="11152.24000000002"/>
    <n v="8.4645669291338585E-2"/>
    <n v="7.5899999999999963"/>
    <n v="0.14999999999999991"/>
    <s v="ОК"/>
    <n v="0.14999999999999991"/>
    <n v="0.19999999999999996"/>
    <n v="5.0000000000000044E-2"/>
    <n v="8.4645669291338654E-2"/>
    <n v="8.4645669291338654E-2"/>
    <n v="0"/>
    <b v="0"/>
    <n v="37.866247921670052"/>
    <n v="40"/>
    <n v="47.047206771463117"/>
    <n v="50.6"/>
    <n v="60.72"/>
    <n v="5.6349709713616747E-2"/>
    <n v="0.17618016928657787"/>
    <n v="7.5515497568112044E-2"/>
    <n v="0.19999999999999996"/>
    <n v="5413"/>
    <n v="5185"/>
    <n v="4135"/>
    <n v="4064"/>
    <n v="4408"/>
    <n v="-4.2120820247552149E-2"/>
    <n v="-0.2025072324011572"/>
    <n v="-1.7170495767835581E-2"/>
    <n v="8.4645669291338654E-2"/>
    <n v="262361"/>
    <n v="314833.2"/>
    <n v="333343.65000000002"/>
    <n v="301715.14999999997"/>
  </r>
  <r>
    <x v="1"/>
    <x v="35"/>
    <s v="P259"/>
    <s v="259"/>
    <s v="Физикална терапия и рехабилитация при родова травма на периферна нервна система"/>
    <m/>
    <m/>
    <m/>
    <m/>
    <n v="353"/>
    <n v="40"/>
    <n v="40"/>
    <n v="40"/>
    <n v="40"/>
    <n v="46"/>
    <n v="46"/>
    <n v="50.6"/>
    <n v="2401"/>
    <n v="91998"/>
    <n v="2412"/>
    <n v="96480"/>
    <n v="2065"/>
    <n v="97806.6"/>
    <n v="2412"/>
    <n v="122047.2"/>
    <n v="2412"/>
    <n v="50.6"/>
    <n v="122047.2"/>
    <n v="2347"/>
    <n v="118758.2"/>
    <n v="2347"/>
    <n v="60.72"/>
    <n v="142509.84"/>
    <n v="2051"/>
    <n v="64.290000000000006"/>
    <n v="131858.79"/>
    <n v="2051"/>
    <n v="58.19"/>
    <n v="119347.69"/>
    <n v="2.5300000000000011"/>
    <n v="-361"/>
    <n v="-0.14966832504145938"/>
    <n v="-296"/>
    <n v="23162.149999999994"/>
    <n v="-0.12611844908393693"/>
    <n v="7.5899999999999963"/>
    <n v="0.14999999999999991"/>
    <s v="ОК"/>
    <n v="0.14999999999999991"/>
    <n v="0.19999999999999996"/>
    <n v="5.0000000000000044E-2"/>
    <n v="-0.12611844908393699"/>
    <n v="0"/>
    <n v="0.12611844908393699"/>
    <b v="1"/>
    <n v="38.316534777176173"/>
    <n v="40"/>
    <n v="47.363970944309933"/>
    <n v="50.6"/>
    <n v="60.72"/>
    <n v="4.393573773342907E-2"/>
    <n v="0.18409927360774825"/>
    <n v="6.8322587637235088E-2"/>
    <n v="0.19999999999999996"/>
    <n v="2401"/>
    <n v="2412"/>
    <n v="2065"/>
    <n v="2347"/>
    <n v="2347"/>
    <n v="4.5814244064972254E-3"/>
    <n v="-0.14386401326699838"/>
    <n v="0.13656174334140436"/>
    <n v="0"/>
    <n v="122047.2"/>
    <n v="146456.63999999998"/>
    <n v="155067.48000000001"/>
    <n v="140354.28"/>
  </r>
  <r>
    <x v="1"/>
    <x v="35"/>
    <s v="P260"/>
    <s v="260"/>
    <s v="Физикална терапия и рехабилитация при детска церебрална парализа"/>
    <m/>
    <m/>
    <m/>
    <m/>
    <n v="595"/>
    <n v="60"/>
    <n v="60"/>
    <n v="60"/>
    <n v="60"/>
    <n v="72"/>
    <n v="72"/>
    <n v="79.2"/>
    <n v="43248"/>
    <n v="2588221"/>
    <n v="39490"/>
    <n v="2373180"/>
    <n v="29225"/>
    <n v="2158516.7999999998"/>
    <n v="39490"/>
    <n v="3127608"/>
    <n v="39490"/>
    <n v="79.2"/>
    <n v="3127608"/>
    <n v="31279"/>
    <n v="2477296.8000000003"/>
    <n v="33567"/>
    <n v="100"/>
    <n v="3356700"/>
    <n v="33567"/>
    <n v="100"/>
    <n v="3356700"/>
    <n v="33567"/>
    <n v="100"/>
    <n v="3356700"/>
    <n v="0"/>
    <n v="-5923"/>
    <n v="-0.14998733856672575"/>
    <n v="2288"/>
    <n v="0"/>
    <n v="7.3148118545989321E-2"/>
    <n v="20.799999999999997"/>
    <n v="0.2626262626262626"/>
    <s v="ОК"/>
    <n v="0.26262626262626254"/>
    <n v="0.26262626262626254"/>
    <n v="0"/>
    <n v="7.3148118545989238E-2"/>
    <n v="7.3148118545989238E-2"/>
    <n v="0"/>
    <b v="0"/>
    <n v="59.846027561968185"/>
    <n v="60.095720435553304"/>
    <n v="73.858573139435407"/>
    <n v="79.2"/>
    <n v="100"/>
    <n v="4.1722547637197405E-3"/>
    <n v="0.22901552064163022"/>
    <n v="7.2319659499523237E-2"/>
    <n v="0.26262626262626254"/>
    <n v="43248"/>
    <n v="39490"/>
    <n v="29225"/>
    <n v="31279"/>
    <n v="33567"/>
    <n v="-8.689419163891976E-2"/>
    <n v="-0.25993922512028367"/>
    <n v="7.0282292557741766E-2"/>
    <n v="7.3148118545989238E-2"/>
    <n v="3127608"/>
    <n v="3949000"/>
    <n v="3949000"/>
    <n v="3949000"/>
  </r>
  <r>
    <x v="1"/>
    <x v="35"/>
    <s v="P261"/>
    <s v="261"/>
    <s v="Физикална терапия и рехабилитация при първични мускулни увреждания и спинална мускулна атрофия"/>
    <m/>
    <m/>
    <m/>
    <m/>
    <n v="353"/>
    <n v="400"/>
    <n v="400"/>
    <n v="400"/>
    <n v="400"/>
    <n v="430"/>
    <n v="430"/>
    <n v="495"/>
    <n v="87"/>
    <n v="33860"/>
    <n v="79"/>
    <n v="31600"/>
    <n v="65"/>
    <n v="29460"/>
    <n v="79"/>
    <n v="39105"/>
    <n v="79"/>
    <n v="495"/>
    <n v="39105"/>
    <n v="48"/>
    <n v="23760"/>
    <n v="68"/>
    <n v="594"/>
    <n v="40392"/>
    <n v="68"/>
    <n v="631.92999999999995"/>
    <n v="42971.24"/>
    <n v="68"/>
    <n v="569.25"/>
    <n v="38709"/>
    <n v="24.75"/>
    <n v="-11"/>
    <n v="-0.13924050632911392"/>
    <n v="20"/>
    <n v="1683"/>
    <n v="0.41666666666666669"/>
    <n v="74.25"/>
    <n v="0.15"/>
    <s v="ОК"/>
    <n v="0.14999999999999991"/>
    <n v="0.19999999999999996"/>
    <n v="5.0000000000000044E-2"/>
    <n v="0.41666666666666674"/>
    <n v="0.41666666666666674"/>
    <n v="0"/>
    <b v="0"/>
    <n v="389.19540229885058"/>
    <n v="400"/>
    <n v="453.23076923076923"/>
    <n v="495"/>
    <n v="594"/>
    <n v="2.7761370348493797E-2"/>
    <n v="0.13307692307692309"/>
    <n v="9.2158859470468535E-2"/>
    <n v="0.19999999999999996"/>
    <n v="87"/>
    <n v="79"/>
    <n v="65"/>
    <n v="48"/>
    <n v="68"/>
    <n v="-9.1954022988505746E-2"/>
    <n v="-0.17721518987341767"/>
    <n v="-0.2615384615384615"/>
    <n v="0.41666666666666674"/>
    <n v="39105"/>
    <n v="46926"/>
    <n v="49922.469999999994"/>
    <n v="44970.75"/>
  </r>
  <r>
    <x v="1"/>
    <x v="35"/>
    <s v="P262"/>
    <s v="262"/>
    <s v="Физикална терапия и рехабилитация на болести на централна нервна система"/>
    <m/>
    <m/>
    <m/>
    <m/>
    <n v="482"/>
    <n v="482"/>
    <n v="482"/>
    <n v="482"/>
    <n v="482"/>
    <n v="523"/>
    <n v="523"/>
    <n v="597.29999999999995"/>
    <n v="12812"/>
    <n v="6175384"/>
    <n v="11354"/>
    <n v="5471664"/>
    <n v="8202"/>
    <n v="4458342.75"/>
    <n v="11354"/>
    <n v="6781744.1999999993"/>
    <n v="11354"/>
    <n v="597.29999999999995"/>
    <n v="6781744.1999999993"/>
    <n v="6534"/>
    <n v="3901495.5499999989"/>
    <n v="7000"/>
    <n v="716.75999999999988"/>
    <n v="5017319.9999999991"/>
    <n v="9651"/>
    <n v="762.3"/>
    <n v="7356957.2999999998"/>
    <n v="9651"/>
    <n v="686.89499999999987"/>
    <n v="6629223.6449999986"/>
    <n v="29.865000000000009"/>
    <n v="-1703"/>
    <n v="-0.14999119253126653"/>
    <n v="3117"/>
    <n v="-1611903.6449999996"/>
    <n v="0.47704315886134069"/>
    <n v="89.594999999999914"/>
    <n v="0.14999999999999986"/>
    <s v="ОК"/>
    <n v="0.14999999999999991"/>
    <n v="0.19999999999999996"/>
    <n v="5.0000000000000044E-2"/>
    <n v="0.47704315886134063"/>
    <n v="7.1319253137434924E-2"/>
    <n v="-0.40572390572390571"/>
    <b v="0"/>
    <n v="482"/>
    <n v="481.91509600140921"/>
    <n v="543.56775786393564"/>
    <n v="597.29999999999995"/>
    <n v="716.75999999999988"/>
    <n v="-1.7614937466969849E-4"/>
    <n v="0.12793262210309786"/>
    <n v="9.8851047286572902E-2"/>
    <n v="0.19999999999999996"/>
    <n v="12812"/>
    <n v="11354"/>
    <n v="8202"/>
    <n v="6534"/>
    <n v="7000"/>
    <n v="-0.11379956290977211"/>
    <n v="-0.27761141447947857"/>
    <n v="-0.20336503291880026"/>
    <n v="7.1319253137434924E-2"/>
    <n v="6781744.1999999993"/>
    <n v="8138093.0399999982"/>
    <n v="8655154.1999999993"/>
    <n v="7799005.8299999982"/>
  </r>
  <r>
    <x v="1"/>
    <x v="35"/>
    <s v="P263"/>
    <s v="263"/>
    <s v="Физикална терапия и рехабилитация при болести на периферна нервна система"/>
    <m/>
    <s v="Да"/>
    <m/>
    <m/>
    <n v="330"/>
    <n v="330"/>
    <n v="330"/>
    <n v="330"/>
    <n v="330"/>
    <n v="336"/>
    <n v="336"/>
    <n v="391.6"/>
    <n v="45144"/>
    <n v="14897520"/>
    <n v="45207"/>
    <n v="14916726"/>
    <n v="34683"/>
    <n v="12436163.999999998"/>
    <n v="45207"/>
    <n v="17703061.199999999"/>
    <n v="45207"/>
    <n v="391.6"/>
    <n v="17703061.199999999"/>
    <n v="33506"/>
    <n v="13121305.359999999"/>
    <n v="38426"/>
    <n v="469.92"/>
    <n v="18057145.920000002"/>
    <n v="38426"/>
    <n v="504.57"/>
    <n v="19388606.82"/>
    <n v="33506"/>
    <n v="450.34"/>
    <n v="15089092.039999999"/>
    <n v="19.580000000000041"/>
    <n v="-11701"/>
    <n v="-0.25883159687658991"/>
    <n v="0"/>
    <n v="2968053.8800000027"/>
    <n v="0"/>
    <n v="58.739999999999952"/>
    <n v="0.14999999999999986"/>
    <s v="ОК"/>
    <n v="0.14999999999999991"/>
    <n v="0.19999999999999996"/>
    <n v="5.0000000000000044E-2"/>
    <n v="0"/>
    <n v="0.14683937205276676"/>
    <n v="0.14683937205276676"/>
    <b v="0"/>
    <n v="330"/>
    <n v="329.96496117857856"/>
    <n v="358.56655998616031"/>
    <n v="391.6"/>
    <n v="469.92"/>
    <n v="-1.0617824673164744E-4"/>
    <n v="8.6680715144485943E-2"/>
    <n v="9.2126382379647209E-2"/>
    <n v="0.19999999999999996"/>
    <n v="45144"/>
    <n v="45207"/>
    <n v="34683"/>
    <n v="33506"/>
    <n v="38426"/>
    <n v="1.395534290271172E-3"/>
    <n v="-0.23279580595925409"/>
    <n v="-3.3935934031081527E-2"/>
    <n v="0.14683937205276676"/>
    <n v="17703061.199999999"/>
    <n v="21243673.440000001"/>
    <n v="22810095.989999998"/>
    <n v="20358520.379999999"/>
  </r>
  <r>
    <x v="1"/>
    <x v="35"/>
    <s v="P264"/>
    <s v="264"/>
    <s v="Физикална терапия и рехабилитация след преживян/стар инфаркт на миокарда и след оперативни интервенции"/>
    <m/>
    <m/>
    <m/>
    <m/>
    <n v="482"/>
    <n v="482"/>
    <n v="482"/>
    <n v="482"/>
    <n v="482"/>
    <n v="493"/>
    <n v="493"/>
    <n v="564.29999999999995"/>
    <n v="1033"/>
    <n v="497906"/>
    <n v="722"/>
    <n v="347907.6"/>
    <n v="372"/>
    <n v="193037"/>
    <n v="722"/>
    <n v="407424.6"/>
    <n v="722"/>
    <n v="564.29999999999995"/>
    <n v="407424.6"/>
    <n v="270"/>
    <n v="152361"/>
    <n v="500"/>
    <n v="677.16"/>
    <n v="338580"/>
    <n v="614"/>
    <n v="729.3"/>
    <n v="447790.19999999995"/>
    <n v="614"/>
    <n v="648.94499999999994"/>
    <n v="398452.23"/>
    <n v="28.215000000000032"/>
    <n v="-108"/>
    <n v="-0.14958448753462603"/>
    <n v="344"/>
    <n v="-59872.229999999981"/>
    <n v="1.2740740740740741"/>
    <n v="84.644999999999982"/>
    <n v="0.14999999999999997"/>
    <s v="ОК"/>
    <n v="0.14999999999999991"/>
    <n v="0.19999999999999996"/>
    <n v="5.0000000000000044E-2"/>
    <n v="1.2740740740740741"/>
    <n v="0.85185185185185186"/>
    <n v="-0.42222222222222228"/>
    <b v="0"/>
    <n v="482"/>
    <n v="481.86648199445978"/>
    <n v="518.91666666666663"/>
    <n v="564.29999999999995"/>
    <n v="677.16"/>
    <n v="-2.7700831024946027E-4"/>
    <n v="7.6888901919168529E-2"/>
    <n v="8.745784486911834E-2"/>
    <n v="0.19999999999999996"/>
    <n v="1033"/>
    <n v="722"/>
    <n v="372"/>
    <n v="270"/>
    <n v="500"/>
    <n v="-0.30106485963213936"/>
    <n v="-0.48476454293628812"/>
    <n v="-0.27419354838709675"/>
    <n v="0.85185185185185186"/>
    <n v="407424.6"/>
    <n v="488909.51999999996"/>
    <n v="526554.6"/>
    <n v="468538.29"/>
  </r>
  <r>
    <x v="1"/>
    <x v="35"/>
    <s v="P265"/>
    <s v="265"/>
    <s v="Физикална терапия и рехабилитация при болести на опорно-двигателен апарат"/>
    <m/>
    <s v="Да"/>
    <m/>
    <m/>
    <n v="330"/>
    <n v="330"/>
    <n v="330"/>
    <n v="330"/>
    <n v="330"/>
    <n v="336"/>
    <n v="336"/>
    <n v="391.6"/>
    <n v="108469"/>
    <n v="35794770"/>
    <n v="115366"/>
    <n v="38068536"/>
    <n v="92252"/>
    <n v="32986671.18"/>
    <n v="115355"/>
    <n v="45173018"/>
    <n v="115355"/>
    <n v="391.6"/>
    <n v="45173018"/>
    <n v="94343"/>
    <n v="36945438.080000006"/>
    <n v="98052"/>
    <n v="469.92"/>
    <n v="46076595.840000004"/>
    <n v="98052"/>
    <n v="504.57"/>
    <n v="49474097.640000001"/>
    <n v="98052"/>
    <n v="450.34"/>
    <n v="44156737.68"/>
    <n v="19.580000000000041"/>
    <n v="-17303"/>
    <n v="-0.14999783277707945"/>
    <n v="3709"/>
    <n v="1919858.1600000039"/>
    <n v="3.9313992559066382E-2"/>
    <n v="58.739999999999952"/>
    <n v="0.14999999999999986"/>
    <s v="ОК"/>
    <n v="0.14999999999999991"/>
    <n v="0.19999999999999996"/>
    <n v="5.0000000000000044E-2"/>
    <n v="3.9313992559066424E-2"/>
    <n v="3.9313992559066424E-2"/>
    <n v="0"/>
    <b v="0"/>
    <n v="330"/>
    <n v="329.98054886188305"/>
    <n v="357.57133915795862"/>
    <n v="391.6"/>
    <n v="469.92"/>
    <n v="-5.8942842778630933E-5"/>
    <n v="8.3613383853191836E-2"/>
    <n v="9.5166074893404895E-2"/>
    <n v="0.19999999999999996"/>
    <n v="108469"/>
    <n v="115366"/>
    <n v="92252"/>
    <n v="94343"/>
    <n v="98052"/>
    <n v="6.3584987415759242E-2"/>
    <n v="-0.20035365705667185"/>
    <n v="2.2666175259072885E-2"/>
    <n v="3.9313992559066424E-2"/>
    <n v="45173018"/>
    <n v="54207621.600000001"/>
    <n v="58204672.350000001"/>
    <n v="51948970.699999996"/>
  </r>
  <r>
    <x v="1"/>
    <x v="18"/>
    <s v="P266"/>
    <s v="266"/>
    <s v="Речева рехабилитация след ларингектомия"/>
    <m/>
    <m/>
    <m/>
    <m/>
    <n v="285"/>
    <n v="285"/>
    <n v="285"/>
    <n v="285"/>
    <n v="285"/>
    <n v="292"/>
    <n v="292"/>
    <n v="343.2"/>
    <n v="97"/>
    <n v="27645"/>
    <n v="114"/>
    <n v="32490"/>
    <n v="79"/>
    <n v="24380.400000000001"/>
    <n v="114"/>
    <n v="39124.799999999996"/>
    <n v="114"/>
    <n v="343.2"/>
    <n v="39124.799999999996"/>
    <n v="55"/>
    <n v="18876"/>
    <n v="96"/>
    <n v="400"/>
    <n v="38400"/>
    <n v="96"/>
    <n v="440.77"/>
    <n v="42313.919999999998"/>
    <n v="96"/>
    <n v="440.77"/>
    <n v="42313.919999999998"/>
    <n v="-40.769999999999982"/>
    <n v="-18"/>
    <n v="-0.15789473684210525"/>
    <n v="41"/>
    <n v="-3913.9199999999983"/>
    <n v="0.74545454545454548"/>
    <n v="97.57"/>
    <n v="0.28429487179487178"/>
    <m/>
    <n v="0.2842948717948719"/>
    <n v="0.16550116550116556"/>
    <n v="-0.11879370629370634"/>
    <n v="0.74545454545454537"/>
    <n v="0.74545454545454537"/>
    <n v="0"/>
    <b v="0"/>
    <n v="285"/>
    <n v="285"/>
    <n v="308.6126582278481"/>
    <n v="343.2"/>
    <n v="400"/>
    <n v="0"/>
    <n v="8.2851432378414414E-2"/>
    <n v="0.11207363291824568"/>
    <n v="0.16550116550116556"/>
    <n v="97"/>
    <n v="114"/>
    <n v="79"/>
    <n v="55"/>
    <n v="96"/>
    <n v="0.17525773195876293"/>
    <n v="-0.30701754385964908"/>
    <n v="-0.30379746835443033"/>
    <n v="0.74545454545454537"/>
    <n v="39124.799999999996"/>
    <n v="45600"/>
    <n v="50247.78"/>
    <n v="50247.78"/>
  </r>
  <r>
    <x v="1"/>
    <x v="35"/>
    <s v="P267"/>
    <s v="267"/>
    <s v="Физикална терапия, рехабилитация и специализирани грижи след лечение от COVID-19"/>
    <m/>
    <m/>
    <m/>
    <m/>
    <m/>
    <m/>
    <m/>
    <m/>
    <m/>
    <m/>
    <m/>
    <m/>
    <m/>
    <m/>
    <m/>
    <m/>
    <m/>
    <m/>
    <m/>
    <m/>
    <m/>
    <m/>
    <m/>
    <m/>
    <m/>
    <n v="20000"/>
    <n v="420"/>
    <n v="8400000"/>
    <n v="10000"/>
    <n v="500"/>
    <n v="5000000"/>
    <n v="10000"/>
    <n v="500"/>
    <n v="5000000"/>
    <n v="-80"/>
    <m/>
    <m/>
    <m/>
    <n v="3400000"/>
    <m/>
    <m/>
    <m/>
    <m/>
    <s v=""/>
    <s v=""/>
    <e v="#VALUE!"/>
    <s v=""/>
    <s v=""/>
    <e v="#VALUE!"/>
    <b v="0"/>
    <s v=""/>
    <s v=""/>
    <s v=""/>
    <n v="0"/>
    <n v="420"/>
    <s v=""/>
    <s v=""/>
    <s v=""/>
    <s v=""/>
    <n v="0"/>
    <n v="0"/>
    <n v="0"/>
    <n v="0"/>
    <n v="20000"/>
    <s v=""/>
    <s v=""/>
    <s v=""/>
    <s v=""/>
    <n v="0"/>
    <n v="4200000"/>
    <n v="5000000"/>
    <n v="5000000"/>
  </r>
  <r>
    <x v="1"/>
    <x v="36"/>
    <s v="P999"/>
    <s v="999"/>
    <s v="Наблюдение до 48 часа в стационарни условия след проведена амбулаторна процедура"/>
    <m/>
    <m/>
    <m/>
    <m/>
    <n v="100"/>
    <n v="120"/>
    <n v="120"/>
    <n v="120"/>
    <n v="120"/>
    <n v="126"/>
    <n v="126"/>
    <n v="160.6"/>
    <n v="1552"/>
    <n v="174900"/>
    <n v="1553"/>
    <n v="186360"/>
    <n v="1126"/>
    <n v="156780"/>
    <n v="1553"/>
    <n v="249411.8"/>
    <n v="1553"/>
    <n v="160.6"/>
    <n v="249411.8"/>
    <n v="1063"/>
    <n v="170717.8"/>
    <n v="1321"/>
    <n v="201.68"/>
    <n v="266419.28000000003"/>
    <n v="1321"/>
    <n v="201.68"/>
    <n v="266419.28000000003"/>
    <n v="1321"/>
    <n v="201.68"/>
    <n v="266419.28000000003"/>
    <n v="0"/>
    <n v="-232"/>
    <n v="-0.14938828074694141"/>
    <n v="258"/>
    <n v="0"/>
    <n v="0.24270931326434619"/>
    <n v="41.080000000000013"/>
    <n v="0.25579078455790794"/>
    <s v="ОК"/>
    <n v="0.25579078455790794"/>
    <n v="0.25579078455790794"/>
    <n v="0"/>
    <n v="0.24270931326434608"/>
    <n v="0.24270931326434608"/>
    <n v="0"/>
    <b v="0"/>
    <n v="112.69329896907216"/>
    <n v="120"/>
    <n v="139.23623445825933"/>
    <n v="160.6"/>
    <n v="201.68"/>
    <n v="6.4837049742710207E-2"/>
    <n v="0.16030195381882772"/>
    <n v="0.15343538716673044"/>
    <n v="0.25579078455790794"/>
    <n v="1552"/>
    <n v="1553"/>
    <n v="1126"/>
    <n v="1063"/>
    <n v="1321"/>
    <n v="6.4432989690721421E-4"/>
    <n v="-0.27495170637475852"/>
    <n v="-5.5950266429840134E-2"/>
    <n v="0.24270931326434608"/>
    <n v="249411.8"/>
    <n v="313209.04000000004"/>
    <n v="313209.04000000004"/>
    <n v="313209.04000000004"/>
  </r>
  <r>
    <x v="0"/>
    <x v="36"/>
    <m/>
    <m/>
    <s v="Клинични процедури"/>
    <m/>
    <m/>
    <m/>
    <m/>
    <n v="0"/>
    <n v="0"/>
    <m/>
    <m/>
    <m/>
    <m/>
    <m/>
    <s v=""/>
    <n v="231610"/>
    <n v="74404093"/>
    <n v="239975"/>
    <n v="78814250"/>
    <n v="234613.5"/>
    <n v="89924379"/>
    <n v="242305"/>
    <n v="94424014"/>
    <n v="242305"/>
    <s v=""/>
    <n v="94424014"/>
    <n v="306371"/>
    <n v="120580314"/>
    <n v="246773"/>
    <m/>
    <n v="124375340"/>
    <n v="246773"/>
    <m/>
    <n v="127177420"/>
    <n v="246773"/>
    <m/>
    <n v="130389400"/>
    <n v="0"/>
    <n v="4468"/>
    <n v="1.8439569963475785E-2"/>
    <n v="-59598"/>
    <n v="-6014060"/>
    <n v="-0.19452885553789359"/>
    <m/>
    <m/>
    <s v="ОК"/>
    <s v=""/>
    <s v=""/>
    <e v="#VALUE!"/>
    <n v="-0.19452885553789356"/>
    <n v="-0.19452885553789356"/>
    <n v="0"/>
    <b v="0"/>
    <n v="321.24732524502394"/>
    <n v="328.42691947077822"/>
    <n v="383.28731722599082"/>
    <s v=""/>
    <n v="0"/>
    <n v="2.2349117522700634E-2"/>
    <n v="0.16703989381751572"/>
    <s v=""/>
    <s v=""/>
    <n v="231610"/>
    <n v="239975"/>
    <n v="234613.5"/>
    <n v="306371"/>
    <n v="246773"/>
    <n v="3.6116747981520758E-2"/>
    <n v="-2.2341910615689131E-2"/>
    <n v="0.30585409620503512"/>
    <n v="-0.19452885553789356"/>
    <s v=""/>
    <n v="0"/>
    <n v="0"/>
    <n v="0"/>
  </r>
  <r>
    <x v="2"/>
    <x v="11"/>
    <s v="K01"/>
    <s v="01"/>
    <s v="Диализно лечение при остри състояния"/>
    <m/>
    <m/>
    <m/>
    <m/>
    <n v="144"/>
    <n v="144"/>
    <n v="144"/>
    <n v="144"/>
    <n v="144"/>
    <n v="170"/>
    <n v="170"/>
    <n v="170"/>
    <n v="9203"/>
    <n v="1325232"/>
    <n v="7496"/>
    <n v="1077408"/>
    <n v="7012"/>
    <n v="1177036"/>
    <n v="7496"/>
    <n v="1274320"/>
    <n v="7496"/>
    <n v="170"/>
    <n v="1274320"/>
    <n v="6476"/>
    <n v="1100920"/>
    <n v="7752"/>
    <n v="250"/>
    <n v="1938000"/>
    <n v="7752"/>
    <n v="250"/>
    <n v="1938000"/>
    <n v="7752"/>
    <n v="250"/>
    <n v="1938000"/>
    <n v="0"/>
    <n v="256"/>
    <n v="3.4151547491995733E-2"/>
    <n v="1276"/>
    <n v="0"/>
    <n v="0.19703520691785054"/>
    <n v="80"/>
    <n v="0.47058823529411764"/>
    <m/>
    <n v="0.47058823529411775"/>
    <n v="0.47058823529411775"/>
    <n v="0"/>
    <n v="0.19703520691785048"/>
    <n v="0.19703520691785048"/>
    <n v="0"/>
    <b v="0"/>
    <n v="144"/>
    <n v="143.73105656350054"/>
    <n v="167.86023958927552"/>
    <n v="170"/>
    <n v="250"/>
    <n v="-1.8676627534683909E-3"/>
    <n v="0.16787730920988997"/>
    <n v="1.2747273660278946E-2"/>
    <n v="0.47058823529411775"/>
    <n v="9203"/>
    <n v="7496"/>
    <n v="7012"/>
    <n v="6476"/>
    <n v="7752"/>
    <n v="-0.18548299467564922"/>
    <n v="-6.4567769477054449E-2"/>
    <n v="-7.6440387906446139E-2"/>
    <n v="0.19703520691785048"/>
    <n v="1274320"/>
    <n v="1874000"/>
    <n v="1874000"/>
    <n v="1874000"/>
  </r>
  <r>
    <x v="2"/>
    <x v="5"/>
    <s v="K02"/>
    <s v="02"/>
    <s v="Интензивно лечение на новородени деца с асистирано дишане"/>
    <s v="Педиатрични пътеки"/>
    <m/>
    <m/>
    <m/>
    <n v="100"/>
    <n v="100"/>
    <n v="100"/>
    <n v="100"/>
    <n v="100"/>
    <n v="100"/>
    <n v="100"/>
    <n v="100"/>
    <n v="1105"/>
    <n v="110500"/>
    <n v="1142"/>
    <n v="114200"/>
    <n v="1257"/>
    <n v="125700"/>
    <n v="1358"/>
    <n v="135800"/>
    <n v="1358"/>
    <n v="100"/>
    <n v="135800"/>
    <n v="1092"/>
    <n v="109200"/>
    <n v="1192"/>
    <n v="250"/>
    <n v="298000"/>
    <n v="1192"/>
    <n v="250"/>
    <n v="298000"/>
    <n v="1192"/>
    <n v="250"/>
    <n v="298000"/>
    <n v="0"/>
    <n v="-166"/>
    <n v="-0.12223858615611193"/>
    <n v="100"/>
    <n v="0"/>
    <n v="9.1575091575091569E-2"/>
    <n v="150"/>
    <n v="1.5"/>
    <s v="ОК"/>
    <n v="1.5"/>
    <n v="1.5"/>
    <n v="0"/>
    <n v="9.1575091575091472E-2"/>
    <n v="9.1575091575091472E-2"/>
    <n v="0"/>
    <b v="0"/>
    <n v="100"/>
    <n v="100"/>
    <n v="100"/>
    <n v="100"/>
    <n v="250"/>
    <n v="0"/>
    <n v="0"/>
    <n v="0"/>
    <n v="1.5"/>
    <n v="1105"/>
    <n v="1142"/>
    <n v="1257"/>
    <n v="1092"/>
    <n v="1192"/>
    <n v="3.3484162895927705E-2"/>
    <n v="0.10070052539404561"/>
    <n v="-0.13126491646778038"/>
    <n v="9.1575091575091472E-2"/>
    <n v="135800"/>
    <n v="339500"/>
    <n v="339500"/>
    <n v="339500"/>
  </r>
  <r>
    <x v="2"/>
    <x v="19"/>
    <s v="K03"/>
    <s v="03"/>
    <s v="Интензивно лечение, мониторинг и интензивни грижи с механична вентилация и/или парентерално хранене"/>
    <m/>
    <m/>
    <m/>
    <m/>
    <n v="426"/>
    <n v="426"/>
    <n v="426"/>
    <n v="426"/>
    <n v="426"/>
    <n v="426"/>
    <n v="426"/>
    <n v="426"/>
    <n v="142681"/>
    <n v="60782106"/>
    <n v="153411"/>
    <n v="65364162"/>
    <n v="157952.5"/>
    <n v="67287765"/>
    <n v="155236"/>
    <n v="66130536"/>
    <n v="155236"/>
    <n v="426"/>
    <n v="66130536"/>
    <n v="209748"/>
    <n v="89352648"/>
    <n v="155236"/>
    <n v="530"/>
    <n v="82275080"/>
    <n v="155236"/>
    <n v="530"/>
    <n v="82275080"/>
    <n v="155236"/>
    <n v="550"/>
    <n v="85379800"/>
    <n v="-20"/>
    <n v="0"/>
    <n v="0"/>
    <n v="-54512"/>
    <n v="-3104720"/>
    <n v="-0.25989282376947576"/>
    <n v="124"/>
    <n v="0.29107981220657275"/>
    <s v="ОК"/>
    <n v="0.29107981220657275"/>
    <n v="0.244131455399061"/>
    <n v="-4.6948356807511749E-2"/>
    <n v="-0.25989282376947576"/>
    <n v="-0.25989282376947576"/>
    <n v="0"/>
    <b v="0"/>
    <n v="426"/>
    <n v="426.07219821264448"/>
    <n v="426"/>
    <n v="426"/>
    <n v="530"/>
    <n v="1.6947937240496813E-4"/>
    <n v="-1.6945065401441362E-4"/>
    <n v="0"/>
    <n v="0.244131455399061"/>
    <n v="142681"/>
    <n v="153411"/>
    <n v="157952.5"/>
    <n v="209748"/>
    <n v="155236"/>
    <n v="7.5202724959875455E-2"/>
    <n v="2.9603483452946611E-2"/>
    <n v="0.32791820325730847"/>
    <n v="-0.25989282376947576"/>
    <n v="66130536"/>
    <n v="82275080"/>
    <n v="82275080"/>
    <n v="85379800"/>
  </r>
  <r>
    <x v="2"/>
    <x v="19"/>
    <m/>
    <s v="BONK03"/>
    <s v="Допълнително заплащане за КПр 03 по реда на НРД"/>
    <m/>
    <m/>
    <m/>
    <m/>
    <n v="0"/>
    <n v="0"/>
    <m/>
    <m/>
    <m/>
    <s v="в сила от м.03.2020 г."/>
    <n v="294"/>
    <n v="294"/>
    <n v="0"/>
    <n v="0"/>
    <m/>
    <m/>
    <n v="34377"/>
    <n v="10106838"/>
    <n v="47747"/>
    <n v="14037618"/>
    <n v="47747"/>
    <n v="294"/>
    <n v="14037618"/>
    <n v="51294"/>
    <n v="15080436"/>
    <n v="48000"/>
    <n v="374"/>
    <n v="17952000"/>
    <n v="47000"/>
    <n v="374"/>
    <n v="17578000"/>
    <n v="47000"/>
    <n v="374"/>
    <n v="17578000"/>
    <n v="0"/>
    <n v="-747"/>
    <n v="-1.5644961987140552E-2"/>
    <n v="-4294"/>
    <n v="374000"/>
    <n v="-8.3713494755721915E-2"/>
    <n v="80"/>
    <n v="0.27210884353741499"/>
    <s v="ОК"/>
    <n v="0.27210884353741505"/>
    <n v="0.27210884353741505"/>
    <n v="0"/>
    <n v="-8.3713494755721873E-2"/>
    <n v="-6.4218037197332989E-2"/>
    <n v="1.9495457558388885E-2"/>
    <b v="0"/>
    <s v=""/>
    <s v=""/>
    <n v="294"/>
    <n v="294"/>
    <n v="374"/>
    <s v=""/>
    <s v=""/>
    <n v="0"/>
    <n v="0.27210884353741505"/>
    <n v="0"/>
    <n v="0"/>
    <n v="34377"/>
    <n v="51294"/>
    <n v="48000"/>
    <s v=""/>
    <s v=""/>
    <n v="0.49210227768566184"/>
    <n v="-6.4218037197332989E-2"/>
    <n v="14037618"/>
    <n v="17857378"/>
    <n v="17857378"/>
    <n v="17857378"/>
  </r>
  <r>
    <x v="2"/>
    <x v="19"/>
    <s v="K04"/>
    <s v="04"/>
    <s v="Интензивно лечение, мониторинг и интензивни грижи без механична вентилация и/или парентерално хранене"/>
    <m/>
    <m/>
    <m/>
    <m/>
    <n v="155"/>
    <n v="155"/>
    <n v="155"/>
    <n v="155"/>
    <n v="155"/>
    <n v="155"/>
    <n v="155"/>
    <n v="155"/>
    <n v="78621"/>
    <n v="12186255"/>
    <n v="77408"/>
    <n v="11999480"/>
    <n v="67632"/>
    <n v="10482960"/>
    <n v="77408"/>
    <n v="11998240"/>
    <n v="77408"/>
    <n v="155"/>
    <n v="11998240"/>
    <n v="88326"/>
    <n v="13690530"/>
    <n v="80726"/>
    <n v="210"/>
    <n v="16952460"/>
    <n v="80726"/>
    <n v="250"/>
    <n v="20181500"/>
    <n v="80726"/>
    <n v="250"/>
    <n v="20181500"/>
    <n v="-40"/>
    <n v="3318"/>
    <n v="4.2863786688714343E-2"/>
    <n v="-7600"/>
    <n v="-3229040"/>
    <n v="-8.6044879197518284E-2"/>
    <n v="95"/>
    <n v="0.61290322580645162"/>
    <s v="ОК"/>
    <n v="0.61290322580645151"/>
    <n v="0.35483870967741926"/>
    <n v="-0.25806451612903225"/>
    <n v="-8.6044879197518243E-2"/>
    <n v="-8.6044879197518243E-2"/>
    <n v="0"/>
    <b v="0"/>
    <n v="155"/>
    <n v="155.01601901612236"/>
    <n v="155"/>
    <n v="155"/>
    <n v="210"/>
    <n v="1.0334849111193201E-4"/>
    <n v="-1.0333781130511532E-4"/>
    <n v="0"/>
    <n v="0.35483870967741926"/>
    <n v="78621"/>
    <n v="77408"/>
    <n v="67632"/>
    <n v="88326"/>
    <n v="80726"/>
    <n v="-1.5428447870161954E-2"/>
    <n v="-0.12629185613890037"/>
    <n v="0.30597941802696949"/>
    <n v="-8.6044879197518243E-2"/>
    <n v="11998240"/>
    <n v="16255680"/>
    <n v="19352000"/>
    <n v="19352000"/>
  </r>
  <r>
    <x v="2"/>
    <x v="37"/>
    <s v="K05"/>
    <s v="05"/>
    <s v="Дейности по осигуряване на лечение за новородени деца с вродени сърдечни малформации, претърпели сърдечна оперативна интервенция до навършване на 1-годишна възраст"/>
    <s v="Педиатрични пътеки"/>
    <m/>
    <m/>
    <m/>
    <n v="0"/>
    <n v="0"/>
    <n v="500"/>
    <n v="500"/>
    <n v="500"/>
    <n v="500"/>
    <n v="500"/>
    <n v="500"/>
    <n v="0"/>
    <n v="0"/>
    <n v="518"/>
    <n v="259000"/>
    <n v="637"/>
    <n v="318500"/>
    <n v="657"/>
    <n v="328500"/>
    <n v="657"/>
    <n v="500"/>
    <n v="328500"/>
    <n v="431"/>
    <n v="215500"/>
    <n v="543"/>
    <n v="600"/>
    <n v="325800"/>
    <n v="543"/>
    <n v="600"/>
    <n v="325800"/>
    <n v="543"/>
    <n v="700"/>
    <n v="380100"/>
    <n v="-100"/>
    <n v="-114"/>
    <n v="-0.17351598173515981"/>
    <n v="112"/>
    <n v="-54300"/>
    <n v="0.25986078886310904"/>
    <n v="200"/>
    <n v="0.4"/>
    <s v="ОК"/>
    <n v="0.39999999999999991"/>
    <n v="0.19999999999999996"/>
    <n v="-0.19999999999999996"/>
    <n v="0.25986078886310904"/>
    <n v="0.25986078886310904"/>
    <n v="0"/>
    <b v="0"/>
    <s v=""/>
    <n v="500"/>
    <n v="500"/>
    <n v="500"/>
    <n v="600"/>
    <s v=""/>
    <n v="0"/>
    <n v="0"/>
    <n v="0.19999999999999996"/>
    <n v="0"/>
    <n v="518"/>
    <n v="637"/>
    <n v="431"/>
    <n v="543"/>
    <s v=""/>
    <n v="0.22972972972972983"/>
    <n v="-0.32339089481946626"/>
    <n v="0.25986078886310904"/>
    <n v="328500"/>
    <n v="394200"/>
    <n v="394200"/>
    <n v="459900"/>
  </r>
  <r>
    <x v="2"/>
    <x v="27"/>
    <s v="K06"/>
    <s v="06"/>
    <s v="Ендоваскуларно лечение на нетравматични мозъчни кръвоизливи, аневризми и артериовенозни малформации на мозъчните съдове"/>
    <m/>
    <m/>
    <m/>
    <m/>
    <n v="0"/>
    <n v="0"/>
    <m/>
    <m/>
    <m/>
    <n v="3460"/>
    <n v="3460"/>
    <n v="3460"/>
    <n v="0"/>
    <n v="0"/>
    <m/>
    <m/>
    <n v="123"/>
    <n v="425580"/>
    <n v="150"/>
    <n v="519000"/>
    <n v="150"/>
    <n v="3460"/>
    <n v="519000"/>
    <n v="298"/>
    <n v="1031080"/>
    <n v="1324"/>
    <n v="3500"/>
    <n v="4634000"/>
    <n v="1324"/>
    <n v="3460"/>
    <n v="4581040"/>
    <n v="1324"/>
    <n v="3500"/>
    <n v="4634000"/>
    <n v="0"/>
    <n v="1174"/>
    <n v="7.8266666666666671"/>
    <n v="1026"/>
    <n v="0"/>
    <n v="3.4429530201342282"/>
    <n v="40"/>
    <n v="1.1560693641618497E-2"/>
    <m/>
    <n v="1.1560693641618602E-2"/>
    <n v="1.1560693641618602E-2"/>
    <n v="0"/>
    <n v="3.4429530201342278"/>
    <n v="3.4429530201342278"/>
    <n v="0"/>
    <b v="0"/>
    <s v=""/>
    <s v=""/>
    <n v="3460"/>
    <n v="3460"/>
    <n v="3500"/>
    <s v=""/>
    <s v=""/>
    <n v="0"/>
    <n v="1.1560693641618602E-2"/>
    <n v="0"/>
    <n v="0"/>
    <n v="123"/>
    <n v="298"/>
    <n v="1324"/>
    <s v=""/>
    <s v=""/>
    <n v="1.4227642276422765"/>
    <n v="3.4429530201342278"/>
    <n v="519000"/>
    <n v="525000"/>
    <n v="519000"/>
    <n v="525000"/>
  </r>
  <r>
    <x v="0"/>
    <x v="36"/>
    <m/>
    <m/>
    <s v="Амбулаторни процедури"/>
    <m/>
    <m/>
    <m/>
    <m/>
    <n v="0"/>
    <n v="0"/>
    <m/>
    <m/>
    <m/>
    <m/>
    <m/>
    <s v=""/>
    <n v="1210972"/>
    <n v="191086091"/>
    <n v="1250968"/>
    <n v="195963351"/>
    <n v="1231961"/>
    <n v="210984043"/>
    <n v="1284441"/>
    <n v="222045648"/>
    <n v="1284441"/>
    <s v=""/>
    <n v="222045648"/>
    <n v="1172248"/>
    <n v="211607985"/>
    <n v="1341964"/>
    <m/>
    <n v="300779544"/>
    <n v="1310362"/>
    <m/>
    <n v="284894002"/>
    <n v="1321045"/>
    <m/>
    <n v="295915031"/>
    <m/>
    <n v="36604"/>
    <n v="2.8498000297405641E-2"/>
    <n v="148797"/>
    <n v="4864513"/>
    <n v="0.1269330380602057"/>
    <m/>
    <m/>
    <s v="ОК"/>
    <s v=""/>
    <s v=""/>
    <e v="#VALUE!"/>
    <n v="0.12693303806020562"/>
    <n v="0.14477823805201639"/>
    <n v="1.7845199991810778E-2"/>
    <b v="0"/>
    <n v="157.7956311128581"/>
    <n v="156.64937152668972"/>
    <n v="171.25870299465649"/>
    <s v=""/>
    <n v="0"/>
    <n v="-7.2642035656143022E-3"/>
    <n v="9.3261347463993172E-2"/>
    <s v=""/>
    <s v=""/>
    <n v="1210972"/>
    <n v="1250968"/>
    <n v="1231961"/>
    <n v="1172248"/>
    <n v="1341964"/>
    <n v="3.3028013859940586E-2"/>
    <n v="-1.5193833895031705E-2"/>
    <n v="-4.8469878510764564E-2"/>
    <n v="0.14477823805201639"/>
    <s v=""/>
    <n v="0"/>
    <n v="0"/>
    <n v="0"/>
  </r>
  <r>
    <x v="3"/>
    <x v="11"/>
    <s v="A01"/>
    <s v="01"/>
    <s v="Хрониохемодиализа"/>
    <m/>
    <m/>
    <m/>
    <m/>
    <n v="144"/>
    <n v="144"/>
    <n v="144"/>
    <n v="144"/>
    <m/>
    <m/>
    <m/>
    <s v=""/>
    <n v="562792"/>
    <n v="81042048"/>
    <m/>
    <m/>
    <m/>
    <m/>
    <m/>
    <m/>
    <m/>
    <s v=""/>
    <m/>
    <m/>
    <m/>
    <m/>
    <m/>
    <m/>
    <m/>
    <m/>
    <m/>
    <m/>
    <m/>
    <m/>
    <m/>
    <m/>
    <m/>
    <m/>
    <n v="0"/>
    <m/>
    <m/>
    <m/>
    <m/>
    <s v=""/>
    <s v=""/>
    <e v="#VALUE!"/>
    <s v=""/>
    <s v=""/>
    <e v="#VALUE!"/>
    <b v="1"/>
    <n v="144"/>
    <s v=""/>
    <s v=""/>
    <s v=""/>
    <n v="0"/>
    <s v=""/>
    <s v=""/>
    <s v=""/>
    <s v=""/>
    <n v="562792"/>
    <n v="0"/>
    <n v="0"/>
    <n v="0"/>
    <n v="0"/>
    <n v="-1"/>
    <s v=""/>
    <s v=""/>
    <s v=""/>
    <s v=""/>
    <n v="0"/>
    <n v="0"/>
    <n v="0"/>
  </r>
  <r>
    <x v="3"/>
    <x v="11"/>
    <s v="A01.1"/>
    <s v="01.1"/>
    <s v="Хрониохемодиализа"/>
    <s v="КП с изискване за педиатрична структура или спазване на сандарт &quot;Педиатрия"/>
    <m/>
    <m/>
    <m/>
    <n v="144"/>
    <n v="144"/>
    <m/>
    <m/>
    <n v="144"/>
    <n v="170"/>
    <n v="170"/>
    <n v="170"/>
    <n v="562792"/>
    <n v="81042048"/>
    <n v="563210"/>
    <n v="81102240"/>
    <n v="573269"/>
    <n v="96226580"/>
    <n v="585911"/>
    <n v="99604870"/>
    <n v="585911"/>
    <n v="170"/>
    <n v="99604870"/>
    <n v="515322"/>
    <n v="87604740"/>
    <n v="585911"/>
    <n v="220"/>
    <n v="128900420"/>
    <n v="585911"/>
    <n v="220"/>
    <n v="128900420"/>
    <n v="585911"/>
    <n v="220"/>
    <n v="128900420"/>
    <n v="0"/>
    <n v="0"/>
    <n v="0"/>
    <n v="70589"/>
    <n v="0"/>
    <n v="0.1369803734364145"/>
    <n v="50"/>
    <n v="0.29411764705882354"/>
    <m/>
    <n v="0.29411764705882359"/>
    <n v="0.29411764705882359"/>
    <n v="0"/>
    <n v="0.13698037343641456"/>
    <n v="0.13698037343641456"/>
    <n v="0"/>
    <b v="0"/>
    <n v="144"/>
    <n v="144"/>
    <n v="167.8558931321945"/>
    <n v="170"/>
    <n v="220"/>
    <n v="0"/>
    <n v="0.16566592452912854"/>
    <n v="1.2773497717574411E-2"/>
    <n v="0.29411764705882359"/>
    <n v="562792"/>
    <n v="563210"/>
    <n v="573269"/>
    <n v="515322"/>
    <n v="585911"/>
    <n v="7.427255540235489E-4"/>
    <n v="1.7860123222243951E-2"/>
    <n v="-0.10108169114325039"/>
    <n v="0.13698037343641456"/>
    <n v="99604870"/>
    <n v="128900420"/>
    <n v="128900420"/>
    <n v="128900420"/>
  </r>
  <r>
    <x v="3"/>
    <x v="11"/>
    <s v="A01.2"/>
    <s v="01.2"/>
    <s v="Бъбречно-заместителна терапия (хемодиафилтрация)"/>
    <m/>
    <m/>
    <m/>
    <m/>
    <n v="0"/>
    <n v="0"/>
    <m/>
    <m/>
    <n v="190"/>
    <n v="190"/>
    <n v="190"/>
    <n v="190"/>
    <n v="0"/>
    <n v="0"/>
    <n v="2"/>
    <n v="380"/>
    <n v="0"/>
    <n v="0"/>
    <n v="2"/>
    <n v="380"/>
    <n v="2"/>
    <n v="190"/>
    <n v="380"/>
    <n v="0"/>
    <n v="0"/>
    <n v="100"/>
    <n v="310"/>
    <n v="31000"/>
    <n v="2"/>
    <n v="310"/>
    <n v="620"/>
    <n v="100"/>
    <n v="310"/>
    <n v="31000"/>
    <n v="0"/>
    <n v="98"/>
    <n v="49"/>
    <n v="100"/>
    <n v="0"/>
    <m/>
    <n v="120"/>
    <n v="0.63157894736842102"/>
    <m/>
    <n v="0.63157894736842102"/>
    <n v="0.63157894736842102"/>
    <n v="0"/>
    <s v=""/>
    <s v=""/>
    <e v="#VALUE!"/>
    <b v="0"/>
    <s v=""/>
    <n v="190"/>
    <s v=""/>
    <n v="190"/>
    <n v="310"/>
    <s v=""/>
    <s v=""/>
    <s v=""/>
    <n v="0.63157894736842102"/>
    <n v="0"/>
    <n v="2"/>
    <n v="0"/>
    <n v="0"/>
    <n v="100"/>
    <s v=""/>
    <n v="-1"/>
    <s v=""/>
    <s v=""/>
    <n v="380"/>
    <n v="620"/>
    <n v="620"/>
    <n v="620"/>
  </r>
  <r>
    <x v="3"/>
    <x v="11"/>
    <s v="A02"/>
    <s v="02"/>
    <s v="Перитонеална диализа с апарат"/>
    <s v="КП с изискване за педиатрична структура или спазване на сандарт &quot;Педиатрия"/>
    <m/>
    <m/>
    <m/>
    <n v="130"/>
    <n v="130"/>
    <n v="130"/>
    <n v="130"/>
    <n v="130"/>
    <n v="130"/>
    <n v="130"/>
    <n v="130"/>
    <n v="17142"/>
    <n v="2228460"/>
    <n v="17892"/>
    <n v="2325960"/>
    <n v="18670"/>
    <n v="2427100"/>
    <n v="18903"/>
    <n v="2457390"/>
    <n v="18903"/>
    <n v="130"/>
    <n v="2457390"/>
    <n v="15401"/>
    <n v="2002130"/>
    <n v="18687"/>
    <n v="190"/>
    <n v="3550530"/>
    <n v="18687"/>
    <n v="190"/>
    <n v="3550530"/>
    <n v="15401"/>
    <n v="190"/>
    <n v="2926190"/>
    <n v="0"/>
    <n v="-3502"/>
    <n v="-0.18526159868803893"/>
    <n v="0"/>
    <n v="624340"/>
    <n v="0"/>
    <n v="60"/>
    <n v="0.46153846153846156"/>
    <m/>
    <n v="0.46153846153846145"/>
    <n v="0.46153846153846145"/>
    <n v="0"/>
    <n v="0"/>
    <n v="0.21336276865138637"/>
    <n v="0.21336276865138637"/>
    <b v="0"/>
    <n v="130"/>
    <n v="130"/>
    <n v="130"/>
    <n v="130"/>
    <n v="190"/>
    <n v="0"/>
    <n v="0"/>
    <n v="0"/>
    <n v="0.46153846153846145"/>
    <n v="17142"/>
    <n v="17892"/>
    <n v="18670"/>
    <n v="15401"/>
    <n v="18687"/>
    <n v="4.3752187609380488E-2"/>
    <n v="4.3483120947909626E-2"/>
    <n v="-0.17509373326191746"/>
    <n v="0.21336276865138637"/>
    <n v="2457390"/>
    <n v="3591570"/>
    <n v="3591570"/>
    <n v="3591570"/>
  </r>
  <r>
    <x v="3"/>
    <x v="11"/>
    <s v="A03"/>
    <s v="03"/>
    <s v="Перитонеална диализа без апарат"/>
    <s v="КП с изискване за педиатрична структура или спазване на сандарт &quot;Педиатрия"/>
    <m/>
    <m/>
    <m/>
    <n v="93"/>
    <n v="93"/>
    <n v="93"/>
    <n v="93"/>
    <n v="93"/>
    <n v="93"/>
    <n v="93"/>
    <n v="93"/>
    <n v="31464"/>
    <n v="2926152"/>
    <n v="29725"/>
    <n v="2764425"/>
    <n v="27534"/>
    <n v="2560662"/>
    <n v="30912"/>
    <n v="2874816"/>
    <n v="30912"/>
    <n v="93"/>
    <n v="2874816"/>
    <n v="25774"/>
    <n v="2396982"/>
    <n v="30912"/>
    <n v="150"/>
    <n v="4636800"/>
    <n v="30912"/>
    <n v="150"/>
    <n v="4636800"/>
    <n v="25774"/>
    <n v="150"/>
    <n v="3866100"/>
    <n v="0"/>
    <n v="-5138"/>
    <n v="-0.16621376811594202"/>
    <n v="0"/>
    <n v="770700"/>
    <n v="0"/>
    <n v="57"/>
    <n v="0.61290322580645162"/>
    <m/>
    <n v="0.61290322580645151"/>
    <n v="0.61290322580645151"/>
    <n v="0"/>
    <n v="0"/>
    <n v="0.19934818033677359"/>
    <n v="0.19934818033677359"/>
    <b v="0"/>
    <n v="93"/>
    <n v="93"/>
    <n v="93"/>
    <n v="93"/>
    <n v="150"/>
    <n v="0"/>
    <n v="0"/>
    <n v="0"/>
    <n v="0.61290322580645151"/>
    <n v="31464"/>
    <n v="29725"/>
    <n v="27534"/>
    <n v="25774"/>
    <n v="30912"/>
    <n v="-5.5269514365624217E-2"/>
    <n v="-7.3708999158957123E-2"/>
    <n v="-6.3920970436551205E-2"/>
    <n v="0.19934818033677359"/>
    <n v="2874816"/>
    <n v="4636800"/>
    <n v="4636800"/>
    <n v="4636800"/>
  </r>
  <r>
    <x v="3"/>
    <x v="21"/>
    <s v="A04"/>
    <s v="04"/>
    <s v="Осигуряване на постоянен достъп за провеждане на диализно лечение и химиотерапия"/>
    <s v="КП с изискване за педиатрична структура или спазване на сандарт &quot;Педиатрия"/>
    <m/>
    <m/>
    <m/>
    <n v="182"/>
    <n v="182"/>
    <n v="182"/>
    <n v="182"/>
    <n v="182"/>
    <n v="182"/>
    <n v="182"/>
    <n v="182"/>
    <n v="793"/>
    <n v="144326"/>
    <n v="929"/>
    <n v="169078"/>
    <n v="883"/>
    <n v="160706"/>
    <n v="929"/>
    <n v="169078"/>
    <n v="929"/>
    <n v="182"/>
    <n v="169078"/>
    <n v="1019"/>
    <n v="185458"/>
    <n v="2000"/>
    <n v="320"/>
    <n v="640000"/>
    <n v="981"/>
    <n v="400"/>
    <n v="392400"/>
    <n v="2000"/>
    <n v="380"/>
    <n v="760000"/>
    <n v="-60"/>
    <n v="1071"/>
    <n v="1.1528525296017222"/>
    <n v="981"/>
    <n v="-120000"/>
    <n v="0.96270853778213938"/>
    <n v="198"/>
    <n v="1.0879120879120878"/>
    <m/>
    <n v="1.087912087912088"/>
    <n v="0.75824175824175821"/>
    <n v="-0.32967032967032983"/>
    <n v="0.96270853778213938"/>
    <n v="0.96270853778213938"/>
    <n v="0"/>
    <b v="0"/>
    <n v="182"/>
    <n v="182"/>
    <n v="182"/>
    <n v="182"/>
    <n v="320"/>
    <n v="0"/>
    <n v="0"/>
    <n v="0"/>
    <n v="0.75824175824175821"/>
    <n v="793"/>
    <n v="929"/>
    <n v="883"/>
    <n v="1019"/>
    <n v="2000"/>
    <n v="0.17150063051702391"/>
    <n v="-4.9515608180839665E-2"/>
    <n v="0.15402038505096272"/>
    <n v="0.96270853778213938"/>
    <n v="169078"/>
    <n v="297280"/>
    <n v="371600"/>
    <n v="353020"/>
  </r>
  <r>
    <x v="3"/>
    <x v="31"/>
    <s v="A05"/>
    <s v="05"/>
    <s v="Определяне на план за лечение на болни със злокачествени заболявания"/>
    <m/>
    <m/>
    <m/>
    <m/>
    <n v="50"/>
    <n v="50"/>
    <n v="50"/>
    <n v="50"/>
    <n v="50"/>
    <n v="50"/>
    <n v="50"/>
    <n v="50"/>
    <n v="107318"/>
    <n v="5365900"/>
    <n v="105369"/>
    <n v="5268450"/>
    <n v="101493"/>
    <n v="5074550"/>
    <n v="103462"/>
    <n v="5173100"/>
    <n v="103462"/>
    <n v="50"/>
    <n v="5173100"/>
    <n v="103123"/>
    <n v="5156150"/>
    <n v="109838"/>
    <n v="50"/>
    <n v="5491900"/>
    <n v="109838"/>
    <n v="50"/>
    <n v="5491900"/>
    <n v="109838"/>
    <n v="50"/>
    <n v="5491900"/>
    <n v="0"/>
    <n v="6376"/>
    <n v="6.162649088554252E-2"/>
    <n v="6715"/>
    <n v="0"/>
    <n v="6.5116414378945525E-2"/>
    <n v="0"/>
    <n v="0"/>
    <s v="ОК"/>
    <n v="0"/>
    <n v="0"/>
    <n v="0"/>
    <n v="6.5116414378945553E-2"/>
    <n v="6.5116414378945553E-2"/>
    <n v="0"/>
    <b v="0"/>
    <n v="50"/>
    <n v="50"/>
    <n v="49.999014710374112"/>
    <n v="50"/>
    <n v="50"/>
    <n v="0"/>
    <n v="-1.9705792517754617E-5"/>
    <n v="1.9706180843570564E-5"/>
    <n v="0"/>
    <n v="107318"/>
    <n v="105369"/>
    <n v="101493"/>
    <n v="103123"/>
    <n v="109838"/>
    <n v="-1.8160979518813236E-2"/>
    <n v="-3.6785012669760531E-2"/>
    <n v="1.6060220901934041E-2"/>
    <n v="6.5116414378945553E-2"/>
    <n v="5173100"/>
    <n v="5173100"/>
    <n v="5173100"/>
    <n v="5173100"/>
  </r>
  <r>
    <x v="3"/>
    <x v="32"/>
    <s v="A06"/>
    <s v="06"/>
    <s v="Системно лекарствено лечение при злокачествени солидни тумори и хематологични заболявания"/>
    <s v="КП с изискване за педиатрична структура или спазване на сандарт &quot;Педиатрия"/>
    <m/>
    <m/>
    <m/>
    <n v="150"/>
    <n v="150"/>
    <n v="150"/>
    <n v="150"/>
    <n v="150"/>
    <n v="150"/>
    <n v="150"/>
    <n v="150"/>
    <n v="96008"/>
    <n v="14401200"/>
    <n v="101176"/>
    <n v="15177900"/>
    <n v="109255"/>
    <n v="16388250"/>
    <n v="110479"/>
    <n v="16571850"/>
    <n v="110479"/>
    <n v="150"/>
    <n v="16571850"/>
    <n v="105222"/>
    <n v="15783300"/>
    <n v="110000"/>
    <n v="200"/>
    <n v="22000000"/>
    <n v="105789"/>
    <n v="200"/>
    <n v="21157800"/>
    <n v="105789"/>
    <n v="200"/>
    <n v="21157800"/>
    <n v="0"/>
    <n v="-4690"/>
    <n v="-4.2451506621167825E-2"/>
    <n v="567"/>
    <n v="842200"/>
    <n v="5.3886069453156181E-3"/>
    <n v="50"/>
    <n v="0.33333333333333331"/>
    <m/>
    <n v="0.33333333333333326"/>
    <n v="0.33333333333333326"/>
    <n v="0"/>
    <n v="5.3886069453155105E-3"/>
    <n v="4.5408754823135888E-2"/>
    <n v="4.0020147877820378E-2"/>
    <b v="0"/>
    <n v="150"/>
    <n v="150.01482565035187"/>
    <n v="150"/>
    <n v="150"/>
    <n v="200"/>
    <n v="9.8837669012530327E-5"/>
    <n v="-9.8827901093057058E-5"/>
    <n v="0"/>
    <n v="0.33333333333333326"/>
    <n v="96008"/>
    <n v="101176"/>
    <n v="109255"/>
    <n v="105222"/>
    <n v="110000"/>
    <n v="5.3828847596033569E-2"/>
    <n v="7.9850952795129215E-2"/>
    <n v="-3.6913642396228963E-2"/>
    <n v="4.5408754823135888E-2"/>
    <n v="16571850"/>
    <n v="22095800"/>
    <n v="22095800"/>
    <n v="22095800"/>
  </r>
  <r>
    <x v="3"/>
    <x v="32"/>
    <s v="A07"/>
    <s v="07"/>
    <s v="Амбулаторно наблюдение/диспансеризация при злокачествени заболявания и при вродени хематологични заболявания"/>
    <s v="КП с изискване за педиатрична структура или спазване на сандарт &quot;Педиатрия"/>
    <m/>
    <m/>
    <m/>
    <n v="130"/>
    <n v="130"/>
    <n v="130"/>
    <n v="130"/>
    <n v="130"/>
    <n v="130"/>
    <n v="130"/>
    <n v="130"/>
    <n v="112444"/>
    <n v="14617720"/>
    <n v="113715"/>
    <n v="14782950"/>
    <n v="100937"/>
    <n v="13121810"/>
    <n v="103533"/>
    <n v="13459290"/>
    <n v="103533"/>
    <n v="130"/>
    <n v="13459290"/>
    <n v="97555"/>
    <n v="12682150"/>
    <n v="119487"/>
    <n v="150"/>
    <n v="17923050"/>
    <n v="119487"/>
    <n v="150"/>
    <n v="17923050"/>
    <n v="119487"/>
    <n v="150"/>
    <n v="17923050"/>
    <n v="0"/>
    <n v="15954"/>
    <n v="0.1540957955434499"/>
    <n v="21932"/>
    <n v="0"/>
    <n v="0.22481677002716416"/>
    <n v="20"/>
    <n v="0.15384615384615385"/>
    <s v="ОК"/>
    <n v="0.15384615384615374"/>
    <n v="0.15384615384615374"/>
    <n v="0"/>
    <n v="0.22481677002716416"/>
    <n v="0.22481677002716416"/>
    <n v="0"/>
    <b v="0"/>
    <n v="130"/>
    <n v="130"/>
    <n v="130"/>
    <n v="130"/>
    <n v="150"/>
    <n v="0"/>
    <n v="0"/>
    <n v="0"/>
    <n v="0.15384615384615374"/>
    <n v="112444"/>
    <n v="113715"/>
    <n v="100937"/>
    <n v="97555"/>
    <n v="119487"/>
    <n v="1.1303404361282077E-2"/>
    <n v="-0.11236864090049681"/>
    <n v="-3.3506048327174409E-2"/>
    <n v="0.22481677002716416"/>
    <n v="13459290"/>
    <n v="15529950"/>
    <n v="15529950"/>
    <n v="15529950"/>
  </r>
  <r>
    <x v="3"/>
    <x v="32"/>
    <s v="A08"/>
    <s v="08"/>
    <s v="Проследяване на терапевтичния отговор при пациенти на домашно лечение с прицелна перорална противотуморна терапия и перорална химиотерапия"/>
    <s v="КП с изискване за педиатрична структура или спазване на сандарт &quot;Педиатрия"/>
    <m/>
    <m/>
    <m/>
    <n v="250"/>
    <n v="250"/>
    <n v="250"/>
    <n v="250"/>
    <n v="250"/>
    <n v="250"/>
    <n v="250"/>
    <n v="250"/>
    <n v="2678"/>
    <n v="669500"/>
    <n v="2531"/>
    <n v="632750"/>
    <n v="2978"/>
    <n v="744500"/>
    <n v="3020"/>
    <n v="755000"/>
    <n v="3020"/>
    <n v="250"/>
    <n v="755000"/>
    <n v="3237"/>
    <n v="809250"/>
    <n v="4000"/>
    <n v="300"/>
    <n v="1200000"/>
    <n v="2729"/>
    <n v="300"/>
    <n v="818700"/>
    <n v="2729"/>
    <n v="300"/>
    <n v="818700"/>
    <n v="0"/>
    <n v="-291"/>
    <n v="-9.6357615894039739E-2"/>
    <n v="-508"/>
    <n v="381300"/>
    <n v="-0.15693543404386778"/>
    <n v="50"/>
    <n v="0.2"/>
    <m/>
    <n v="0.19999999999999996"/>
    <n v="0.19999999999999996"/>
    <n v="0"/>
    <n v="-0.15693543404386778"/>
    <n v="0.23571207908557312"/>
    <n v="0.39264751312944091"/>
    <b v="0"/>
    <n v="250"/>
    <n v="250"/>
    <n v="250"/>
    <n v="250"/>
    <n v="300"/>
    <n v="0"/>
    <n v="0"/>
    <n v="0"/>
    <n v="0.19999999999999996"/>
    <n v="2678"/>
    <n v="2531"/>
    <n v="2978"/>
    <n v="3237"/>
    <n v="4000"/>
    <n v="-5.4891710231516067E-2"/>
    <n v="0.17661003555906762"/>
    <n v="8.6971121558092612E-2"/>
    <n v="0.23571207908557312"/>
    <n v="755000"/>
    <n v="906000"/>
    <n v="906000"/>
    <n v="906000"/>
  </r>
  <r>
    <x v="3"/>
    <x v="17"/>
    <s v="A09"/>
    <s v="09"/>
    <s v="Амбулаторно наблюдение/диспансеризация при муковисцидоза"/>
    <s v="КП с изискване за педиатрична структура или спазване на сандарт &quot;Педиатрия"/>
    <m/>
    <m/>
    <m/>
    <n v="45"/>
    <n v="45"/>
    <n v="45"/>
    <n v="45"/>
    <n v="45"/>
    <n v="45"/>
    <n v="45"/>
    <n v="45"/>
    <n v="0"/>
    <n v="0"/>
    <n v="0"/>
    <n v="0"/>
    <n v="0"/>
    <n v="0"/>
    <n v="1"/>
    <n v="45"/>
    <n v="1"/>
    <n v="45"/>
    <n v="45"/>
    <n v="1"/>
    <n v="45"/>
    <n v="50"/>
    <n v="100"/>
    <n v="5000"/>
    <n v="1"/>
    <n v="60"/>
    <n v="60"/>
    <n v="50"/>
    <n v="100"/>
    <n v="5000"/>
    <n v="0"/>
    <n v="49"/>
    <n v="49"/>
    <n v="49"/>
    <n v="0"/>
    <n v="49"/>
    <n v="55"/>
    <n v="1.2222222222222223"/>
    <s v="ОК"/>
    <n v="1.2222222222222223"/>
    <n v="1.2222222222222223"/>
    <n v="0"/>
    <n v="49"/>
    <n v="49"/>
    <n v="0"/>
    <b v="0"/>
    <s v=""/>
    <s v=""/>
    <s v=""/>
    <n v="45"/>
    <n v="100"/>
    <s v=""/>
    <s v=""/>
    <s v=""/>
    <n v="1.2222222222222223"/>
    <n v="0"/>
    <n v="0"/>
    <n v="0"/>
    <n v="1"/>
    <n v="50"/>
    <s v=""/>
    <s v=""/>
    <s v=""/>
    <n v="49"/>
    <n v="45"/>
    <n v="100"/>
    <n v="60"/>
    <n v="100"/>
  </r>
  <r>
    <x v="3"/>
    <x v="19"/>
    <s v="A10"/>
    <s v="10"/>
    <s v="Наблюдение при пациенти с невромускулни заболявания на неинвазивна вентилация"/>
    <s v="КП с изискване за педиатрична структура или спазване на сандарт &quot;Педиатрия"/>
    <m/>
    <m/>
    <m/>
    <n v="160"/>
    <n v="160"/>
    <n v="160"/>
    <n v="160"/>
    <n v="160"/>
    <n v="160"/>
    <n v="160"/>
    <n v="160"/>
    <n v="0"/>
    <n v="0"/>
    <n v="0"/>
    <n v="0"/>
    <n v="0"/>
    <n v="0"/>
    <n v="1"/>
    <n v="160"/>
    <n v="1"/>
    <n v="160"/>
    <n v="160"/>
    <n v="0"/>
    <n v="0"/>
    <n v="10"/>
    <n v="200"/>
    <n v="2000"/>
    <n v="1"/>
    <n v="200"/>
    <n v="200"/>
    <n v="10"/>
    <n v="200"/>
    <n v="2000"/>
    <n v="0"/>
    <n v="9"/>
    <n v="9"/>
    <n v="10"/>
    <n v="0"/>
    <m/>
    <n v="40"/>
    <n v="0.25"/>
    <s v="ОК"/>
    <n v="0.25"/>
    <n v="0.25"/>
    <n v="0"/>
    <s v=""/>
    <s v=""/>
    <e v="#VALUE!"/>
    <b v="0"/>
    <s v=""/>
    <s v=""/>
    <s v=""/>
    <n v="160"/>
    <n v="200"/>
    <s v=""/>
    <s v=""/>
    <s v=""/>
    <n v="0.25"/>
    <n v="0"/>
    <n v="0"/>
    <n v="0"/>
    <n v="0"/>
    <n v="10"/>
    <s v=""/>
    <s v=""/>
    <s v=""/>
    <s v=""/>
    <n v="160"/>
    <n v="200"/>
    <n v="200"/>
    <n v="200"/>
  </r>
  <r>
    <x v="3"/>
    <x v="23"/>
    <s v="A11"/>
    <s v="11"/>
    <s v="Консервативно лечение на продължителна бъбречна колика"/>
    <s v="КП с изискване за педиатрична структура или спазване на сандарт &quot;Педиатрия"/>
    <m/>
    <m/>
    <m/>
    <n v="91"/>
    <n v="91"/>
    <n v="91"/>
    <n v="91"/>
    <n v="91"/>
    <n v="91"/>
    <n v="91"/>
    <n v="91"/>
    <n v="3491"/>
    <n v="317681"/>
    <n v="2997"/>
    <n v="272727"/>
    <n v="2305"/>
    <n v="209755"/>
    <n v="2997"/>
    <n v="272727"/>
    <n v="2997"/>
    <n v="91"/>
    <n v="272727"/>
    <n v="1653"/>
    <n v="150423"/>
    <n v="3129"/>
    <n v="180"/>
    <n v="563220"/>
    <n v="3129"/>
    <n v="200"/>
    <n v="625800"/>
    <n v="3129"/>
    <n v="200"/>
    <n v="625800"/>
    <n v="-20"/>
    <n v="132"/>
    <n v="4.4044044044044044E-2"/>
    <n v="1476"/>
    <n v="-62580"/>
    <n v="0.89292196007259528"/>
    <n v="109"/>
    <n v="1.1978021978021978"/>
    <m/>
    <n v="1.197802197802198"/>
    <n v="0.9780219780219781"/>
    <n v="-0.21978021978021989"/>
    <n v="0.89292196007259528"/>
    <n v="0.89292196007259528"/>
    <n v="0"/>
    <b v="0"/>
    <n v="91"/>
    <n v="91"/>
    <n v="91"/>
    <n v="91"/>
    <n v="180"/>
    <n v="0"/>
    <n v="0"/>
    <n v="0"/>
    <n v="0.9780219780219781"/>
    <n v="3491"/>
    <n v="2997"/>
    <n v="2305"/>
    <n v="1653"/>
    <n v="3129"/>
    <n v="-0.1415067315955314"/>
    <n v="-0.23089756423089758"/>
    <n v="-0.28286334056399132"/>
    <n v="0.89292196007259528"/>
    <n v="272727"/>
    <n v="539460"/>
    <n v="599400"/>
    <n v="599400"/>
  </r>
  <r>
    <x v="3"/>
    <x v="23"/>
    <s v="A12"/>
    <s v="12"/>
    <s v="Бъбречно-каменна болест: уролитиаза - екстракорпорална литотрипсия"/>
    <s v="КП с изискване за педиатрична структура или спазване на сандарт &quot;Педиатрия"/>
    <m/>
    <m/>
    <m/>
    <n v="266"/>
    <n v="266"/>
    <n v="266"/>
    <n v="266"/>
    <n v="266"/>
    <n v="310"/>
    <n v="310"/>
    <n v="310"/>
    <n v="7874"/>
    <n v="2094484"/>
    <n v="7147"/>
    <n v="1901102"/>
    <n v="5700"/>
    <n v="1746892"/>
    <n v="7147"/>
    <n v="2215570"/>
    <n v="7147"/>
    <n v="310"/>
    <n v="2215570"/>
    <n v="5647"/>
    <n v="1750570"/>
    <n v="7498"/>
    <n v="420"/>
    <n v="3149160"/>
    <n v="7498"/>
    <n v="420"/>
    <n v="3149160"/>
    <n v="7498"/>
    <n v="420"/>
    <n v="3149160"/>
    <n v="0"/>
    <n v="351"/>
    <n v="4.9111515321113755E-2"/>
    <n v="1851"/>
    <n v="0"/>
    <n v="0.32778466442358772"/>
    <n v="110"/>
    <n v="0.35483870967741937"/>
    <s v="ОК"/>
    <n v="0.35483870967741926"/>
    <n v="0.35483870967741926"/>
    <n v="0"/>
    <n v="0.32778466442358778"/>
    <n v="0.32778466442358778"/>
    <n v="0"/>
    <b v="0"/>
    <n v="266"/>
    <n v="266"/>
    <n v="306.47228070175441"/>
    <n v="310"/>
    <n v="420"/>
    <n v="0"/>
    <n v="0.15215143120960306"/>
    <n v="1.1510728768578726E-2"/>
    <n v="0.35483870967741926"/>
    <n v="7874"/>
    <n v="7147"/>
    <n v="5700"/>
    <n v="5647"/>
    <n v="7498"/>
    <n v="-9.2329184658369368E-2"/>
    <n v="-0.20246257170840909"/>
    <n v="-9.2982456140351388E-3"/>
    <n v="0.32778466442358778"/>
    <n v="2215570"/>
    <n v="3001740"/>
    <n v="3001740"/>
    <n v="3001740"/>
  </r>
  <r>
    <x v="3"/>
    <x v="10"/>
    <s v="A13"/>
    <s v="13"/>
    <s v="Инструментална диагностика и лечение на заболявания на щитовидната жлеза"/>
    <s v="КП с изискване за педиатрична структура или спазване на сандарт &quot;Педиатрия"/>
    <m/>
    <m/>
    <m/>
    <n v="154"/>
    <n v="154"/>
    <n v="154"/>
    <n v="154"/>
    <n v="154"/>
    <n v="154"/>
    <n v="154"/>
    <n v="154"/>
    <n v="3262"/>
    <n v="502348"/>
    <n v="4319"/>
    <n v="665126"/>
    <n v="3774"/>
    <n v="581196"/>
    <n v="4319"/>
    <n v="665126"/>
    <n v="4319"/>
    <n v="154"/>
    <n v="665126"/>
    <n v="4435"/>
    <n v="682990"/>
    <n v="5500"/>
    <n v="200"/>
    <n v="1100000"/>
    <n v="4439"/>
    <n v="200"/>
    <n v="887800"/>
    <n v="4439"/>
    <n v="200"/>
    <n v="887800"/>
    <n v="0"/>
    <n v="120"/>
    <n v="2.7784209307710118E-2"/>
    <n v="4"/>
    <n v="212200"/>
    <n v="9.0191657271702366E-4"/>
    <n v="46"/>
    <n v="0.29870129870129869"/>
    <m/>
    <n v="0.29870129870129869"/>
    <n v="0.29870129870129869"/>
    <n v="0"/>
    <n v="9.0191657271709857E-4"/>
    <n v="0.24013528748590751"/>
    <n v="0.23923337091319041"/>
    <b v="0"/>
    <n v="154"/>
    <n v="154"/>
    <n v="154"/>
    <n v="154"/>
    <n v="200"/>
    <n v="0"/>
    <n v="0"/>
    <n v="0"/>
    <n v="0.29870129870129869"/>
    <n v="3262"/>
    <n v="4319"/>
    <n v="3774"/>
    <n v="4435"/>
    <n v="5500"/>
    <n v="0.32403433476394849"/>
    <n v="-0.12618661727251679"/>
    <n v="0.17514573396926347"/>
    <n v="0.24013528748590751"/>
    <n v="665126"/>
    <n v="863800"/>
    <n v="863800"/>
    <n v="863800"/>
  </r>
  <r>
    <x v="3"/>
    <x v="10"/>
    <s v="A14"/>
    <s v="14"/>
    <s v="Диагностика и определяне на терапевтично поведение на заболявания на хипофизата и надбъбрека"/>
    <s v="КП с изискване за педиатрична структура или спазване на сандарт &quot;Педиатрия"/>
    <m/>
    <m/>
    <m/>
    <n v="210"/>
    <n v="210"/>
    <n v="210"/>
    <n v="210"/>
    <n v="210"/>
    <n v="210"/>
    <n v="210"/>
    <n v="210"/>
    <n v="1523"/>
    <n v="319830"/>
    <n v="1616"/>
    <n v="339360"/>
    <n v="1417"/>
    <n v="297570"/>
    <n v="1616"/>
    <n v="339360"/>
    <n v="1616"/>
    <n v="210"/>
    <n v="339360"/>
    <n v="1503"/>
    <n v="315630"/>
    <n v="2000"/>
    <n v="300"/>
    <n v="600000"/>
    <n v="1674"/>
    <n v="300"/>
    <n v="502200"/>
    <n v="1674"/>
    <n v="300"/>
    <n v="502200"/>
    <n v="0"/>
    <n v="58"/>
    <n v="3.5891089108910888E-2"/>
    <n v="171"/>
    <n v="97800"/>
    <n v="0.11377245508982035"/>
    <n v="90"/>
    <n v="0.42857142857142855"/>
    <m/>
    <n v="0.4285714285714286"/>
    <n v="0.4285714285714286"/>
    <n v="0"/>
    <n v="0.11377245508982026"/>
    <n v="0.33067198935462416"/>
    <n v="0.21689953426480391"/>
    <b v="0"/>
    <n v="210"/>
    <n v="210"/>
    <n v="210"/>
    <n v="210"/>
    <n v="300"/>
    <n v="0"/>
    <n v="0"/>
    <n v="0"/>
    <n v="0.4285714285714286"/>
    <n v="1523"/>
    <n v="1616"/>
    <n v="1417"/>
    <n v="1503"/>
    <n v="2000"/>
    <n v="6.1063690085357836E-2"/>
    <n v="-0.1231435643564357"/>
    <n v="6.0691601976005538E-2"/>
    <n v="0.33067198935462416"/>
    <n v="339360"/>
    <n v="484800"/>
    <n v="484800"/>
    <n v="484800"/>
  </r>
  <r>
    <x v="3"/>
    <x v="10"/>
    <s v="A15"/>
    <s v="15"/>
    <s v="Диагностика и определяне на терапевтично поведение на костни метаболитни заболявания и нарушения на калциево-фосфорната обмяна"/>
    <s v="Педиатрични пътеки"/>
    <m/>
    <m/>
    <m/>
    <n v="150"/>
    <n v="150"/>
    <n v="150"/>
    <n v="150"/>
    <n v="150"/>
    <n v="150"/>
    <n v="150"/>
    <n v="150"/>
    <n v="128"/>
    <n v="19200"/>
    <n v="163"/>
    <n v="24450"/>
    <n v="144"/>
    <n v="21600"/>
    <n v="163"/>
    <n v="24450"/>
    <n v="163"/>
    <n v="150"/>
    <n v="24450"/>
    <n v="162"/>
    <n v="24300"/>
    <n v="300"/>
    <n v="250"/>
    <n v="75000"/>
    <n v="171"/>
    <n v="300"/>
    <n v="51300"/>
    <n v="171"/>
    <n v="250"/>
    <n v="42750"/>
    <n v="0"/>
    <n v="8"/>
    <n v="4.9079754601226995E-2"/>
    <n v="9"/>
    <n v="32250"/>
    <n v="5.5555555555555552E-2"/>
    <n v="100"/>
    <n v="0.66666666666666663"/>
    <m/>
    <n v="0.66666666666666674"/>
    <n v="0.66666666666666674"/>
    <n v="0"/>
    <n v="5.555555555555558E-2"/>
    <n v="0.85185185185185186"/>
    <n v="0.79629629629629628"/>
    <b v="0"/>
    <n v="150"/>
    <n v="150"/>
    <n v="150"/>
    <n v="150"/>
    <n v="250"/>
    <n v="0"/>
    <n v="0"/>
    <n v="0"/>
    <n v="0.66666666666666674"/>
    <n v="128"/>
    <n v="163"/>
    <n v="144"/>
    <n v="162"/>
    <n v="300"/>
    <n v="0.2734375"/>
    <n v="-0.1165644171779141"/>
    <n v="0.125"/>
    <n v="0.85185185185185186"/>
    <n v="24450"/>
    <n v="40750"/>
    <n v="48900"/>
    <n v="40750"/>
  </r>
  <r>
    <x v="3"/>
    <x v="13"/>
    <s v="A16"/>
    <s v="16"/>
    <s v="Лечение на тежкопротичащи форми на псориазис"/>
    <m/>
    <m/>
    <m/>
    <m/>
    <n v="32"/>
    <n v="32"/>
    <n v="32"/>
    <n v="32"/>
    <n v="32"/>
    <n v="32"/>
    <n v="32"/>
    <n v="32"/>
    <n v="1581"/>
    <n v="50592"/>
    <n v="2688"/>
    <n v="87552"/>
    <n v="1684"/>
    <n v="55712"/>
    <n v="2688"/>
    <n v="86016"/>
    <n v="2688"/>
    <n v="32"/>
    <n v="86016"/>
    <n v="1247"/>
    <n v="39904"/>
    <n v="2776"/>
    <n v="50"/>
    <n v="138800"/>
    <n v="2776"/>
    <n v="50"/>
    <n v="138800"/>
    <n v="2776"/>
    <n v="50"/>
    <n v="138800"/>
    <n v="0"/>
    <n v="88"/>
    <n v="3.273809523809524E-2"/>
    <n v="1529"/>
    <n v="0"/>
    <n v="1.2261427425821974"/>
    <n v="18"/>
    <n v="0.5625"/>
    <s v="ОК"/>
    <n v="0.5625"/>
    <n v="0.5625"/>
    <n v="0"/>
    <n v="1.2261427425821974"/>
    <n v="1.2261427425821974"/>
    <n v="0"/>
    <b v="0"/>
    <n v="32"/>
    <n v="32.571428571428569"/>
    <n v="33.083135391923989"/>
    <n v="32"/>
    <n v="50"/>
    <n v="1.7857142857142794E-2"/>
    <n v="1.5710297120473449E-2"/>
    <n v="-3.273980470993676E-2"/>
    <n v="0.5625"/>
    <n v="1581"/>
    <n v="2688"/>
    <n v="1684"/>
    <n v="1247"/>
    <n v="2776"/>
    <n v="0.70018975332068312"/>
    <n v="-0.37351190476190477"/>
    <n v="-0.25950118764845609"/>
    <n v="1.2261427425821974"/>
    <n v="86016"/>
    <n v="134400"/>
    <n v="134400"/>
    <n v="134400"/>
  </r>
  <r>
    <x v="3"/>
    <x v="13"/>
    <s v="A17"/>
    <s v="17"/>
    <s v="Диагностика и лечение на еритродермии"/>
    <m/>
    <m/>
    <m/>
    <m/>
    <n v="26"/>
    <n v="26"/>
    <n v="26"/>
    <n v="26"/>
    <n v="26"/>
    <n v="26"/>
    <n v="26"/>
    <n v="26"/>
    <n v="1776"/>
    <n v="46176"/>
    <n v="2082"/>
    <n v="56160"/>
    <n v="749"/>
    <n v="20410"/>
    <n v="2082"/>
    <n v="54132"/>
    <n v="2082"/>
    <n v="26"/>
    <n v="54132"/>
    <n v="625"/>
    <n v="16250"/>
    <n v="2155"/>
    <n v="50"/>
    <n v="107750"/>
    <n v="2155"/>
    <n v="50"/>
    <n v="107750"/>
    <n v="2155"/>
    <n v="50"/>
    <n v="107750"/>
    <n v="0"/>
    <n v="73"/>
    <n v="3.506243996157541E-2"/>
    <n v="1530"/>
    <n v="0"/>
    <n v="2.448"/>
    <n v="24"/>
    <n v="0.92307692307692313"/>
    <s v="ОК"/>
    <n v="0.92307692307692313"/>
    <n v="0.92307692307692313"/>
    <n v="0"/>
    <n v="2.448"/>
    <n v="2.448"/>
    <n v="0"/>
    <b v="0"/>
    <n v="26"/>
    <n v="26.97406340057637"/>
    <n v="27.249666221628839"/>
    <n v="26"/>
    <n v="50"/>
    <n v="3.7463976945244948E-2"/>
    <n v="1.021732680611187E-2"/>
    <n v="-4.5859872611464958E-2"/>
    <n v="0.92307692307692313"/>
    <n v="1776"/>
    <n v="2082"/>
    <n v="749"/>
    <n v="625"/>
    <n v="2155"/>
    <n v="0.17229729729729737"/>
    <n v="-0.64024975984630161"/>
    <n v="-0.16555407209612816"/>
    <n v="2.448"/>
    <n v="54132"/>
    <n v="104100"/>
    <n v="104100"/>
    <n v="104100"/>
  </r>
  <r>
    <x v="3"/>
    <x v="18"/>
    <s v="A18"/>
    <s v="18"/>
    <s v="Оперативни процедури в областта на ушите, носа и гърлото и лицево-челюстната област с малък обем и сложност"/>
    <m/>
    <m/>
    <m/>
    <m/>
    <n v="250"/>
    <n v="250"/>
    <n v="250"/>
    <n v="250"/>
    <n v="250"/>
    <n v="250"/>
    <n v="250"/>
    <n v="250"/>
    <n v="7602"/>
    <n v="1900500"/>
    <n v="8091"/>
    <n v="2022750"/>
    <n v="6575"/>
    <n v="1643750"/>
    <n v="8091"/>
    <n v="2022750"/>
    <n v="8091"/>
    <n v="250"/>
    <n v="2022750"/>
    <n v="6290"/>
    <n v="1572500"/>
    <n v="8347"/>
    <n v="280"/>
    <n v="2337160"/>
    <n v="8347"/>
    <n v="280"/>
    <n v="2337160"/>
    <n v="8347"/>
    <n v="280"/>
    <n v="2337160"/>
    <n v="0"/>
    <n v="256"/>
    <n v="3.1640093931528862E-2"/>
    <n v="2057"/>
    <n v="0"/>
    <n v="0.32702702702702702"/>
    <n v="30"/>
    <n v="0.12"/>
    <s v="ОК"/>
    <n v="0.12000000000000011"/>
    <n v="0.12000000000000011"/>
    <n v="0"/>
    <n v="0.32702702702702702"/>
    <n v="0.32702702702702702"/>
    <n v="0"/>
    <b v="0"/>
    <n v="250"/>
    <n v="250"/>
    <n v="250"/>
    <n v="250"/>
    <n v="280"/>
    <n v="0"/>
    <n v="0"/>
    <n v="0"/>
    <n v="0.12000000000000011"/>
    <n v="7602"/>
    <n v="8091"/>
    <n v="6575"/>
    <n v="6290"/>
    <n v="8347"/>
    <n v="6.4325177584846127E-2"/>
    <n v="-0.18736868125077244"/>
    <n v="-4.3346007604562753E-2"/>
    <n v="0.32702702702702702"/>
    <n v="2022750"/>
    <n v="2265480"/>
    <n v="2265480"/>
    <n v="2265480"/>
  </r>
  <r>
    <x v="3"/>
    <x v="22"/>
    <s v="A19"/>
    <s v="19"/>
    <s v="Оперативно отстраняване на катаракта"/>
    <m/>
    <m/>
    <m/>
    <m/>
    <n v="360"/>
    <n v="380"/>
    <n v="380"/>
    <n v="380"/>
    <n v="380"/>
    <n v="380"/>
    <n v="380"/>
    <n v="380"/>
    <n v="43169"/>
    <n v="16123260"/>
    <n v="46057"/>
    <n v="17501660"/>
    <n v="34678"/>
    <n v="13177640"/>
    <n v="46057"/>
    <n v="17501660"/>
    <n v="46057"/>
    <n v="380"/>
    <n v="17501660"/>
    <n v="37975"/>
    <n v="14430500"/>
    <n v="47821"/>
    <n v="495"/>
    <n v="23671395"/>
    <n v="47821"/>
    <n v="495"/>
    <n v="23671395"/>
    <n v="45000"/>
    <n v="470"/>
    <n v="21150000"/>
    <n v="25"/>
    <n v="-1057"/>
    <n v="-2.2949823045356841E-2"/>
    <n v="7025"/>
    <n v="2521395"/>
    <n v="0.18499012508229098"/>
    <n v="90"/>
    <n v="0.23684210526315788"/>
    <s v="ОК"/>
    <n v="0.23684210526315796"/>
    <n v="0.30263157894736836"/>
    <n v="6.5789473684210398E-2"/>
    <n v="0.18499012508229096"/>
    <n v="0.25927583936800525"/>
    <n v="7.4285714285714288E-2"/>
    <b v="0"/>
    <n v="373.49162593527763"/>
    <n v="380"/>
    <n v="380"/>
    <n v="380"/>
    <n v="495"/>
    <n v="1.7425756329675357E-2"/>
    <n v="0"/>
    <n v="0"/>
    <n v="0.30263157894736836"/>
    <n v="43169"/>
    <n v="46057"/>
    <n v="34678"/>
    <n v="37975"/>
    <n v="47821"/>
    <n v="6.6899858694896785E-2"/>
    <n v="-0.24706342141259741"/>
    <n v="9.5074687121518009E-2"/>
    <n v="0.25927583936800525"/>
    <n v="17501660"/>
    <n v="22798215"/>
    <n v="22798215"/>
    <n v="21646790"/>
  </r>
  <r>
    <x v="3"/>
    <x v="22"/>
    <s v="A20"/>
    <s v="20"/>
    <s v="Хирургично лечение на глаукома"/>
    <m/>
    <m/>
    <m/>
    <m/>
    <n v="390"/>
    <n v="390"/>
    <n v="390"/>
    <n v="390"/>
    <n v="390"/>
    <n v="400"/>
    <n v="400"/>
    <n v="400"/>
    <n v="1701"/>
    <n v="663390"/>
    <n v="1653"/>
    <n v="644670"/>
    <n v="1579"/>
    <n v="630390"/>
    <n v="1653"/>
    <n v="661200"/>
    <n v="1653"/>
    <n v="400"/>
    <n v="661200"/>
    <n v="1580"/>
    <n v="632000"/>
    <n v="2000"/>
    <n v="520"/>
    <n v="1040000"/>
    <n v="1716"/>
    <n v="550"/>
    <n v="943800"/>
    <n v="1716"/>
    <n v="550"/>
    <n v="943800"/>
    <n v="-30"/>
    <n v="63"/>
    <n v="3.8112522686025406E-2"/>
    <n v="136"/>
    <n v="96200"/>
    <n v="8.6075949367088608E-2"/>
    <n v="150"/>
    <n v="0.375"/>
    <m/>
    <n v="0.375"/>
    <n v="0.30000000000000004"/>
    <n v="-7.4999999999999956E-2"/>
    <n v="8.6075949367088622E-2"/>
    <n v="0.26582278481012667"/>
    <n v="0.17974683544303804"/>
    <b v="0"/>
    <n v="390"/>
    <n v="390"/>
    <n v="399.23369221025968"/>
    <n v="400"/>
    <n v="520"/>
    <n v="0"/>
    <n v="2.3676133872460703E-2"/>
    <n v="1.9194466917304975E-3"/>
    <n v="0.30000000000000004"/>
    <n v="1701"/>
    <n v="1653"/>
    <n v="1579"/>
    <n v="1580"/>
    <n v="2000"/>
    <n v="-2.821869488536155E-2"/>
    <n v="-4.476709013914093E-2"/>
    <n v="6.3331222292584144E-4"/>
    <n v="0.26582278481012667"/>
    <n v="661200"/>
    <n v="859560"/>
    <n v="909150"/>
    <n v="909150"/>
  </r>
  <r>
    <x v="3"/>
    <x v="22"/>
    <s v="A21"/>
    <s v="21"/>
    <s v="Оперативни интервенции върху окото и придатъците му със среден обем и сложност"/>
    <m/>
    <m/>
    <m/>
    <m/>
    <n v="150"/>
    <n v="150"/>
    <n v="150"/>
    <n v="150"/>
    <n v="150"/>
    <n v="150"/>
    <n v="150"/>
    <n v="150"/>
    <n v="17620"/>
    <n v="2643000"/>
    <n v="19353"/>
    <n v="2902950"/>
    <n v="17531"/>
    <n v="2629650"/>
    <n v="19353"/>
    <n v="2902950"/>
    <n v="19353"/>
    <n v="150"/>
    <n v="2902950"/>
    <n v="19712"/>
    <n v="2956800"/>
    <n v="20335"/>
    <n v="181"/>
    <n v="3680635"/>
    <n v="20335"/>
    <n v="181"/>
    <n v="3680635"/>
    <n v="20335"/>
    <n v="185"/>
    <n v="3761975"/>
    <n v="-4"/>
    <n v="982"/>
    <n v="5.0741487107941921E-2"/>
    <n v="623"/>
    <n v="-81340"/>
    <n v="3.160511363636364E-2"/>
    <n v="35"/>
    <n v="0.23333333333333334"/>
    <s v="ОК"/>
    <n v="0.23333333333333339"/>
    <n v="0.20666666666666678"/>
    <n v="-2.6666666666666616E-2"/>
    <n v="3.1605113636363535E-2"/>
    <n v="3.1605113636363535E-2"/>
    <n v="0"/>
    <b v="0"/>
    <n v="150"/>
    <n v="150"/>
    <n v="150"/>
    <n v="150"/>
    <n v="181"/>
    <n v="0"/>
    <n v="0"/>
    <n v="0"/>
    <n v="0.20666666666666678"/>
    <n v="17620"/>
    <n v="19353"/>
    <n v="17531"/>
    <n v="19712"/>
    <n v="20335"/>
    <n v="9.8354143019296236E-2"/>
    <n v="-9.414561049966419E-2"/>
    <n v="0.12440819120415259"/>
    <n v="3.1605113636363535E-2"/>
    <n v="2902950"/>
    <n v="3502893"/>
    <n v="3502893"/>
    <n v="3580305"/>
  </r>
  <r>
    <x v="3"/>
    <x v="25"/>
    <s v="A22"/>
    <s v="22"/>
    <s v="Малки оперативни процедури на раменен пояс и горен крайник"/>
    <s v="КП с изискване за педиатрична структура или спазване на сандарт &quot;Педиатрия"/>
    <m/>
    <m/>
    <m/>
    <n v="193"/>
    <n v="193"/>
    <n v="193"/>
    <n v="193"/>
    <n v="193"/>
    <n v="193"/>
    <n v="193"/>
    <n v="193"/>
    <n v="11389"/>
    <n v="2198077"/>
    <n v="9732"/>
    <n v="1877890"/>
    <n v="9098"/>
    <n v="1755914"/>
    <n v="9732"/>
    <n v="1878276"/>
    <n v="9732"/>
    <n v="193"/>
    <n v="1878276"/>
    <n v="7657"/>
    <n v="1477801"/>
    <n v="10232"/>
    <n v="256"/>
    <n v="2619392"/>
    <n v="10232"/>
    <n v="256"/>
    <n v="2619392"/>
    <n v="10232"/>
    <n v="256"/>
    <n v="2619392"/>
    <n v="0"/>
    <n v="500"/>
    <n v="5.137690094533498E-2"/>
    <n v="2575"/>
    <n v="0"/>
    <n v="0.33629358756693223"/>
    <n v="63"/>
    <n v="0.32642487046632124"/>
    <s v="ОК"/>
    <n v="0.32642487046632129"/>
    <n v="0.32642487046632129"/>
    <n v="0"/>
    <n v="0.33629358756693217"/>
    <n v="0.33629358756693217"/>
    <n v="0"/>
    <b v="0"/>
    <n v="193"/>
    <n v="192.96033703247019"/>
    <n v="193"/>
    <n v="193"/>
    <n v="256"/>
    <n v="-2.0550760378135191E-4"/>
    <n v="2.0554984583776026E-4"/>
    <n v="0"/>
    <n v="0.32642487046632129"/>
    <n v="11389"/>
    <n v="9732"/>
    <n v="9098"/>
    <n v="7657"/>
    <n v="10232"/>
    <n v="-0.1454912634998683"/>
    <n v="-6.5145910398684781E-2"/>
    <n v="-0.15838645856232136"/>
    <n v="0.33629358756693217"/>
    <n v="1878276"/>
    <n v="2491392"/>
    <n v="2491392"/>
    <n v="2491392"/>
  </r>
  <r>
    <x v="3"/>
    <x v="25"/>
    <s v="A23"/>
    <s v="23"/>
    <s v="Малки оперативни процедури на таза и долния крайник"/>
    <s v="КП с изискване за педиатрична структура или спазване на сандарт &quot;Педиатрия"/>
    <m/>
    <m/>
    <m/>
    <n v="256"/>
    <n v="256"/>
    <n v="256"/>
    <n v="256"/>
    <n v="256"/>
    <n v="256"/>
    <n v="256"/>
    <n v="256"/>
    <n v="1585"/>
    <n v="405760"/>
    <n v="1016"/>
    <n v="260096"/>
    <n v="1197"/>
    <n v="306432"/>
    <n v="1303"/>
    <n v="333568"/>
    <n v="1303"/>
    <n v="256"/>
    <n v="333568"/>
    <n v="923"/>
    <n v="236288"/>
    <n v="1200"/>
    <n v="340"/>
    <n v="408000"/>
    <n v="1065"/>
    <n v="340"/>
    <n v="362100"/>
    <n v="1065"/>
    <n v="340"/>
    <n v="362100"/>
    <n v="0"/>
    <n v="-238"/>
    <n v="-0.18265541059094398"/>
    <n v="142"/>
    <n v="45900"/>
    <n v="0.15384615384615385"/>
    <n v="84"/>
    <n v="0.328125"/>
    <m/>
    <n v="0.328125"/>
    <n v="0.328125"/>
    <n v="0"/>
    <n v="0.15384615384615374"/>
    <n v="0.30010834236186357"/>
    <n v="0.14626218851570982"/>
    <b v="0"/>
    <n v="256"/>
    <n v="256"/>
    <n v="256"/>
    <n v="256"/>
    <n v="340"/>
    <n v="0"/>
    <n v="0"/>
    <n v="0"/>
    <n v="0.328125"/>
    <n v="1585"/>
    <n v="1016"/>
    <n v="1197"/>
    <n v="923"/>
    <n v="1200"/>
    <n v="-0.35899053627760258"/>
    <n v="0.1781496062992125"/>
    <n v="-0.22890559732664995"/>
    <n v="0.30010834236186357"/>
    <n v="333568"/>
    <n v="443020"/>
    <n v="443020"/>
    <n v="443020"/>
  </r>
  <r>
    <x v="3"/>
    <x v="25"/>
    <s v="A24"/>
    <s v="24"/>
    <s v="Малки артроскопски процедури в областта на скелетно-мускулната система"/>
    <m/>
    <m/>
    <m/>
    <m/>
    <n v="144"/>
    <n v="144"/>
    <n v="144"/>
    <n v="144"/>
    <n v="144"/>
    <n v="144"/>
    <n v="144"/>
    <n v="144"/>
    <n v="3"/>
    <n v="432"/>
    <n v="1"/>
    <n v="144"/>
    <n v="0"/>
    <n v="0"/>
    <n v="1"/>
    <n v="144"/>
    <n v="1"/>
    <n v="144"/>
    <n v="144"/>
    <n v="0"/>
    <n v="0"/>
    <n v="50"/>
    <n v="195"/>
    <n v="9750"/>
    <n v="1"/>
    <n v="195"/>
    <n v="195"/>
    <n v="50"/>
    <n v="195"/>
    <n v="9750"/>
    <n v="0"/>
    <n v="49"/>
    <n v="49"/>
    <n v="50"/>
    <n v="0"/>
    <m/>
    <n v="51"/>
    <n v="0.35416666666666669"/>
    <m/>
    <n v="0.35416666666666674"/>
    <n v="0.35416666666666674"/>
    <n v="0"/>
    <s v=""/>
    <s v=""/>
    <e v="#VALUE!"/>
    <b v="0"/>
    <n v="144"/>
    <n v="144"/>
    <s v=""/>
    <n v="144"/>
    <n v="195"/>
    <n v="0"/>
    <s v=""/>
    <s v=""/>
    <n v="0.35416666666666674"/>
    <n v="3"/>
    <n v="1"/>
    <n v="0"/>
    <n v="0"/>
    <n v="50"/>
    <n v="-0.66666666666666674"/>
    <n v="-1"/>
    <s v=""/>
    <s v=""/>
    <n v="144"/>
    <n v="195"/>
    <n v="195"/>
    <n v="195"/>
  </r>
  <r>
    <x v="3"/>
    <x v="23"/>
    <s v="A25"/>
    <s v="25"/>
    <s v="Диагностична и терапевтична пункция и/или биопсия"/>
    <s v="КП с изискване за педиатрична структура или спазване на сандарт &quot;Педиатрия"/>
    <m/>
    <m/>
    <m/>
    <n v="58"/>
    <n v="58"/>
    <n v="58"/>
    <n v="58"/>
    <n v="58"/>
    <n v="58"/>
    <n v="58"/>
    <n v="58"/>
    <n v="157"/>
    <n v="9106"/>
    <n v="198"/>
    <n v="11484"/>
    <n v="210"/>
    <n v="12180"/>
    <n v="222"/>
    <n v="12876"/>
    <n v="222"/>
    <n v="58"/>
    <n v="12876"/>
    <n v="205"/>
    <n v="11890"/>
    <n v="208"/>
    <n v="100"/>
    <n v="20800"/>
    <n v="208"/>
    <n v="100"/>
    <n v="20800"/>
    <n v="208"/>
    <n v="100"/>
    <n v="20800"/>
    <n v="0"/>
    <n v="-14"/>
    <n v="-6.3063063063063057E-2"/>
    <n v="3"/>
    <n v="0"/>
    <n v="1.4634146341463415E-2"/>
    <n v="42"/>
    <n v="0.72413793103448276"/>
    <s v="ОК"/>
    <n v="0.72413793103448265"/>
    <n v="0.72413793103448265"/>
    <n v="0"/>
    <n v="1.4634146341463428E-2"/>
    <n v="1.4634146341463428E-2"/>
    <n v="0"/>
    <b v="0"/>
    <n v="58"/>
    <n v="58"/>
    <n v="58"/>
    <n v="58"/>
    <n v="100"/>
    <n v="0"/>
    <n v="0"/>
    <n v="0"/>
    <n v="0.72413793103448265"/>
    <n v="157"/>
    <n v="198"/>
    <n v="210"/>
    <n v="205"/>
    <n v="208"/>
    <n v="0.26114649681528657"/>
    <n v="6.0606060606060552E-2"/>
    <n v="-2.3809523809523836E-2"/>
    <n v="1.4634146341463428E-2"/>
    <n v="12876"/>
    <n v="22200"/>
    <n v="22200"/>
    <n v="22200"/>
  </r>
  <r>
    <x v="3"/>
    <x v="25"/>
    <s v="A26"/>
    <s v="26"/>
    <s v="Амбулаторни хирургични процедури"/>
    <s v="КП с изискване за педиатрична структура или спазване на сандарт &quot;Педиатрия"/>
    <m/>
    <m/>
    <m/>
    <n v="90"/>
    <n v="90"/>
    <n v="90"/>
    <n v="90"/>
    <n v="90"/>
    <n v="90"/>
    <n v="90"/>
    <n v="90"/>
    <n v="39308"/>
    <n v="3537720"/>
    <n v="51254"/>
    <n v="4612320"/>
    <n v="47096"/>
    <n v="4238640"/>
    <n v="51254"/>
    <n v="4612860"/>
    <n v="51254"/>
    <n v="90"/>
    <n v="4612860"/>
    <n v="43235"/>
    <n v="3891150"/>
    <n v="53857"/>
    <n v="150"/>
    <n v="8078550"/>
    <n v="53857"/>
    <n v="200"/>
    <n v="10771400"/>
    <n v="53857"/>
    <n v="150"/>
    <n v="8078550"/>
    <n v="0"/>
    <n v="2603"/>
    <n v="5.0786280095212084E-2"/>
    <n v="10622"/>
    <n v="0"/>
    <n v="0.24568058286110789"/>
    <n v="60"/>
    <n v="0.66666666666666663"/>
    <m/>
    <n v="0.66666666666666674"/>
    <n v="0.66666666666666674"/>
    <n v="0"/>
    <n v="0.24568058286110794"/>
    <n v="0.24568058286110794"/>
    <n v="0"/>
    <b v="0"/>
    <n v="90"/>
    <n v="89.989464236937607"/>
    <n v="90"/>
    <n v="90"/>
    <n v="150"/>
    <n v="-1.170640340265594E-4"/>
    <n v="1.1707773961910917E-4"/>
    <n v="0"/>
    <n v="0.66666666666666674"/>
    <n v="39308"/>
    <n v="51254"/>
    <n v="47096"/>
    <n v="43235"/>
    <n v="53857"/>
    <n v="0.30390760150605467"/>
    <n v="-8.1125375580442527E-2"/>
    <n v="-8.1981484627144607E-2"/>
    <n v="0.24568058286110794"/>
    <n v="4612860"/>
    <n v="7688100"/>
    <n v="10250800"/>
    <n v="7688100"/>
  </r>
  <r>
    <x v="3"/>
    <x v="16"/>
    <s v="A27"/>
    <s v="27"/>
    <s v="Специфични изследвания при хематологични заболявания"/>
    <s v="КП с изискване за педиатрична структура или спазване на сандарт &quot;Педиатрия"/>
    <m/>
    <m/>
    <m/>
    <n v="250"/>
    <n v="250"/>
    <n v="250"/>
    <n v="250"/>
    <n v="250"/>
    <n v="250"/>
    <n v="250"/>
    <n v="250"/>
    <n v="4712"/>
    <n v="1178000"/>
    <n v="6039"/>
    <n v="1509750"/>
    <n v="5826"/>
    <n v="1456500"/>
    <n v="6039"/>
    <n v="1509750"/>
    <n v="6039"/>
    <n v="250"/>
    <n v="1509750"/>
    <n v="6629"/>
    <n v="1657250"/>
    <n v="8500"/>
    <n v="340"/>
    <n v="2890000"/>
    <n v="6342"/>
    <n v="380"/>
    <n v="2409960"/>
    <n v="8500"/>
    <n v="380"/>
    <n v="3230000"/>
    <n v="-40"/>
    <n v="2461"/>
    <n v="0.40751780096042389"/>
    <n v="1871"/>
    <n v="-340000"/>
    <n v="0.2822446824558757"/>
    <n v="130"/>
    <n v="0.52"/>
    <m/>
    <n v="0.52"/>
    <n v="0.3600000000000001"/>
    <n v="-0.15999999999999992"/>
    <n v="0.28224468245587575"/>
    <n v="0.28224468245587575"/>
    <n v="0"/>
    <b v="0"/>
    <n v="250"/>
    <n v="250"/>
    <n v="250"/>
    <n v="250"/>
    <n v="340"/>
    <n v="0"/>
    <n v="0"/>
    <n v="0"/>
    <n v="0.3600000000000001"/>
    <n v="4712"/>
    <n v="6039"/>
    <n v="5826"/>
    <n v="6629"/>
    <n v="8500"/>
    <n v="0.2816213921901527"/>
    <n v="-3.5270740188772964E-2"/>
    <n v="0.13783041537933394"/>
    <n v="0.28224468245587575"/>
    <n v="1509750"/>
    <n v="2053260"/>
    <n v="2294820"/>
    <n v="2294820"/>
  </r>
  <r>
    <x v="3"/>
    <x v="19"/>
    <s v="A28"/>
    <s v="28"/>
    <s v="Паравертебрални блокади и блокади на отделни нерви"/>
    <m/>
    <m/>
    <m/>
    <m/>
    <n v="25"/>
    <n v="25"/>
    <n v="25"/>
    <n v="25"/>
    <n v="25"/>
    <n v="25"/>
    <n v="25"/>
    <n v="25"/>
    <n v="1"/>
    <n v="25"/>
    <n v="0"/>
    <n v="0"/>
    <n v="5"/>
    <n v="125"/>
    <n v="7"/>
    <n v="175"/>
    <n v="7"/>
    <n v="25"/>
    <n v="175"/>
    <n v="5"/>
    <n v="125"/>
    <n v="1"/>
    <n v="80"/>
    <n v="80"/>
    <n v="1"/>
    <n v="100"/>
    <n v="100"/>
    <n v="1"/>
    <n v="100"/>
    <n v="100"/>
    <n v="-20"/>
    <n v="-6"/>
    <n v="-0.8571428571428571"/>
    <n v="-4"/>
    <n v="-20"/>
    <n v="-0.8"/>
    <n v="75"/>
    <n v="3"/>
    <m/>
    <n v="3"/>
    <n v="2.2000000000000002"/>
    <n v="-0.79999999999999982"/>
    <n v="-0.8"/>
    <n v="-0.8"/>
    <n v="0"/>
    <b v="0"/>
    <n v="25"/>
    <s v=""/>
    <n v="25"/>
    <n v="25"/>
    <n v="80"/>
    <s v=""/>
    <s v=""/>
    <n v="0"/>
    <n v="2.2000000000000002"/>
    <n v="1"/>
    <n v="0"/>
    <n v="5"/>
    <n v="5"/>
    <n v="1"/>
    <n v="-1"/>
    <s v=""/>
    <n v="0"/>
    <n v="-0.8"/>
    <n v="175"/>
    <n v="560"/>
    <n v="700"/>
    <n v="700"/>
  </r>
  <r>
    <x v="3"/>
    <x v="35"/>
    <s v="A29"/>
    <s v="29"/>
    <s v="Поетапна вертикализация и обучение в ходене"/>
    <m/>
    <m/>
    <m/>
    <m/>
    <n v="100"/>
    <n v="100"/>
    <n v="100"/>
    <n v="100"/>
    <n v="100"/>
    <n v="100"/>
    <n v="100"/>
    <n v="100"/>
    <n v="2604"/>
    <n v="260400"/>
    <n v="3792"/>
    <n v="379200"/>
    <n v="4551"/>
    <n v="454900"/>
    <n v="4826"/>
    <n v="482600"/>
    <n v="4826"/>
    <n v="100"/>
    <n v="482600"/>
    <n v="5319"/>
    <n v="531900"/>
    <n v="9000"/>
    <n v="150"/>
    <n v="1350000"/>
    <n v="3968"/>
    <n v="250"/>
    <n v="992000"/>
    <n v="9000"/>
    <n v="200"/>
    <n v="1800000"/>
    <n v="-50"/>
    <n v="4174"/>
    <n v="0.86489846663903858"/>
    <n v="3681"/>
    <n v="-450000"/>
    <n v="0.69204737732656518"/>
    <n v="100"/>
    <n v="1"/>
    <m/>
    <n v="1"/>
    <n v="0.5"/>
    <n v="-0.5"/>
    <n v="0.69204737732656518"/>
    <n v="0.69204737732656518"/>
    <n v="0"/>
    <b v="0"/>
    <n v="100"/>
    <n v="100"/>
    <n v="99.956053614590203"/>
    <n v="100"/>
    <n v="150"/>
    <n v="0"/>
    <n v="-4.3946385409798783E-4"/>
    <n v="4.3965706748738675E-4"/>
    <n v="0.5"/>
    <n v="2604"/>
    <n v="3792"/>
    <n v="4551"/>
    <n v="5319"/>
    <n v="9000"/>
    <n v="0.45622119815668194"/>
    <n v="0.20015822784810133"/>
    <n v="0.16875411997363221"/>
    <n v="0.69204737732656518"/>
    <n v="482600"/>
    <n v="723900"/>
    <n v="1206500"/>
    <n v="965200"/>
  </r>
  <r>
    <x v="3"/>
    <x v="25"/>
    <s v="A30"/>
    <s v="30"/>
    <s v="Напасване на протеза на горен или долен крайник"/>
    <m/>
    <m/>
    <m/>
    <m/>
    <n v="24"/>
    <n v="24"/>
    <n v="24"/>
    <n v="24"/>
    <n v="24"/>
    <n v="24"/>
    <n v="24"/>
    <n v="24"/>
    <n v="0"/>
    <n v="0"/>
    <n v="0"/>
    <n v="0"/>
    <n v="0"/>
    <n v="0"/>
    <n v="1"/>
    <n v="24"/>
    <n v="1"/>
    <n v="24"/>
    <n v="24"/>
    <n v="0"/>
    <n v="0"/>
    <n v="1"/>
    <n v="100"/>
    <n v="100"/>
    <n v="1"/>
    <n v="100"/>
    <n v="100"/>
    <n v="200"/>
    <n v="100"/>
    <n v="20000"/>
    <n v="0"/>
    <n v="199"/>
    <n v="199"/>
    <n v="200"/>
    <n v="-19900"/>
    <m/>
    <n v="76"/>
    <n v="3.1666666666666665"/>
    <s v="ОК"/>
    <n v="3.166666666666667"/>
    <n v="3.166666666666667"/>
    <n v="0"/>
    <s v=""/>
    <s v=""/>
    <e v="#VALUE!"/>
    <b v="0"/>
    <s v=""/>
    <s v=""/>
    <s v=""/>
    <n v="24"/>
    <n v="100"/>
    <s v=""/>
    <s v=""/>
    <s v=""/>
    <n v="3.166666666666667"/>
    <n v="0"/>
    <n v="0"/>
    <n v="0"/>
    <n v="0"/>
    <n v="1"/>
    <s v=""/>
    <s v=""/>
    <s v=""/>
    <s v=""/>
    <n v="24"/>
    <n v="100"/>
    <n v="100"/>
    <n v="100"/>
  </r>
  <r>
    <x v="3"/>
    <x v="18"/>
    <s v="A31"/>
    <s v="31"/>
    <s v="Амбулаторно наблюдение на лица с кохлеарно-имплантна система"/>
    <m/>
    <m/>
    <m/>
    <m/>
    <n v="50"/>
    <n v="50"/>
    <n v="50"/>
    <n v="50"/>
    <n v="50"/>
    <n v="50"/>
    <n v="50"/>
    <n v="50"/>
    <n v="43"/>
    <n v="2150"/>
    <n v="72"/>
    <n v="3600"/>
    <n v="55"/>
    <n v="2750"/>
    <n v="72"/>
    <n v="3600"/>
    <n v="72"/>
    <n v="50"/>
    <n v="3600"/>
    <n v="44"/>
    <n v="2200"/>
    <n v="72"/>
    <n v="65"/>
    <n v="4680"/>
    <n v="72"/>
    <n v="65"/>
    <n v="4680"/>
    <n v="72"/>
    <n v="65"/>
    <n v="4680"/>
    <n v="0"/>
    <n v="0"/>
    <n v="0"/>
    <n v="28"/>
    <n v="0"/>
    <n v="0.63636363636363635"/>
    <n v="15"/>
    <n v="0.3"/>
    <m/>
    <n v="0.30000000000000004"/>
    <n v="0.30000000000000004"/>
    <n v="0"/>
    <n v="0.63636363636363646"/>
    <n v="0.63636363636363646"/>
    <n v="0"/>
    <b v="0"/>
    <n v="50"/>
    <n v="50"/>
    <n v="50"/>
    <n v="50"/>
    <n v="65"/>
    <n v="0"/>
    <n v="0"/>
    <n v="0"/>
    <n v="0.30000000000000004"/>
    <n v="43"/>
    <n v="72"/>
    <n v="55"/>
    <n v="44"/>
    <n v="72"/>
    <n v="0.67441860465116288"/>
    <n v="-0.23611111111111116"/>
    <n v="-0.19999999999999996"/>
    <n v="0.63636363636363646"/>
    <n v="3600"/>
    <n v="4680"/>
    <n v="4680"/>
    <n v="4680"/>
  </r>
  <r>
    <x v="3"/>
    <x v="6"/>
    <s v="A32"/>
    <s v="32"/>
    <s v="Амбулаторно наблюдение на лица с постоянен електрокардиостимулатор"/>
    <m/>
    <m/>
    <m/>
    <m/>
    <n v="50"/>
    <n v="50"/>
    <n v="50"/>
    <n v="50"/>
    <n v="50"/>
    <n v="50"/>
    <n v="50"/>
    <n v="50"/>
    <n v="2305"/>
    <n v="115250"/>
    <n v="2228"/>
    <n v="111400"/>
    <n v="2865"/>
    <n v="143250"/>
    <n v="3028"/>
    <n v="151400"/>
    <n v="3028"/>
    <n v="50"/>
    <n v="151400"/>
    <n v="2630"/>
    <n v="131500"/>
    <n v="3000"/>
    <n v="65"/>
    <n v="195000"/>
    <n v="2465"/>
    <n v="65"/>
    <n v="160225"/>
    <n v="3000"/>
    <n v="65"/>
    <n v="195000"/>
    <n v="0"/>
    <n v="-28"/>
    <n v="-9.247027741083224E-3"/>
    <n v="370"/>
    <n v="0"/>
    <n v="0.14068441064638784"/>
    <n v="15"/>
    <n v="0.3"/>
    <m/>
    <n v="0.30000000000000004"/>
    <n v="0.30000000000000004"/>
    <n v="0"/>
    <n v="0.14068441064638781"/>
    <n v="0.14068441064638781"/>
    <n v="0"/>
    <b v="0"/>
    <n v="50"/>
    <n v="50"/>
    <n v="50"/>
    <n v="50"/>
    <n v="65"/>
    <n v="0"/>
    <n v="0"/>
    <n v="0"/>
    <n v="0.30000000000000004"/>
    <n v="2305"/>
    <n v="2228"/>
    <n v="2865"/>
    <n v="2630"/>
    <n v="3000"/>
    <n v="-3.3405639913232088E-2"/>
    <n v="0.28590664272890476"/>
    <n v="-8.2024432809773118E-2"/>
    <n v="0.14068441064638781"/>
    <n v="151400"/>
    <n v="196820"/>
    <n v="196820"/>
    <n v="196820"/>
  </r>
  <r>
    <x v="3"/>
    <x v="36"/>
    <s v="A33"/>
    <s v="33"/>
    <s v="Парентерална инфузия на лекарствени продукти по терапевтична схема"/>
    <m/>
    <m/>
    <m/>
    <m/>
    <n v="12"/>
    <n v="12"/>
    <n v="12"/>
    <n v="12"/>
    <m/>
    <m/>
    <m/>
    <s v=""/>
    <n v="1590"/>
    <n v="19080"/>
    <m/>
    <m/>
    <m/>
    <m/>
    <m/>
    <m/>
    <m/>
    <s v=""/>
    <m/>
    <m/>
    <m/>
    <m/>
    <m/>
    <m/>
    <m/>
    <m/>
    <m/>
    <m/>
    <m/>
    <m/>
    <n v="0"/>
    <m/>
    <m/>
    <m/>
    <n v="0"/>
    <m/>
    <m/>
    <m/>
    <m/>
    <s v=""/>
    <s v=""/>
    <e v="#VALUE!"/>
    <s v=""/>
    <s v=""/>
    <e v="#VALUE!"/>
    <b v="1"/>
    <n v="12"/>
    <s v=""/>
    <s v=""/>
    <s v=""/>
    <n v="0"/>
    <s v=""/>
    <s v=""/>
    <s v=""/>
    <s v=""/>
    <n v="1590"/>
    <n v="0"/>
    <n v="0"/>
    <n v="0"/>
    <n v="0"/>
    <n v="-1"/>
    <s v=""/>
    <s v=""/>
    <s v=""/>
    <s v=""/>
    <n v="0"/>
    <n v="0"/>
    <n v="0"/>
  </r>
  <r>
    <x v="3"/>
    <x v="1"/>
    <s v="A33.1"/>
    <s v="33.1"/>
    <s v="Парентерална инфузия на лекарствени продукти по терапевтична схема"/>
    <m/>
    <m/>
    <m/>
    <m/>
    <n v="12"/>
    <n v="12"/>
    <m/>
    <m/>
    <n v="12"/>
    <n v="12"/>
    <n v="12"/>
    <n v="12"/>
    <n v="1590"/>
    <n v="19080"/>
    <n v="2423"/>
    <n v="29076"/>
    <n v="2490"/>
    <n v="29880"/>
    <n v="2542"/>
    <n v="30504"/>
    <n v="2542"/>
    <n v="12"/>
    <n v="30504"/>
    <n v="2832"/>
    <n v="33984"/>
    <n v="3000"/>
    <n v="30"/>
    <n v="90000"/>
    <n v="2533"/>
    <n v="30"/>
    <n v="75990"/>
    <n v="3000"/>
    <n v="30"/>
    <n v="90000"/>
    <n v="0"/>
    <n v="458"/>
    <n v="0.18017309205350118"/>
    <n v="168"/>
    <n v="0"/>
    <n v="5.9322033898305086E-2"/>
    <n v="18"/>
    <n v="1.5"/>
    <m/>
    <n v="1.5"/>
    <n v="1.5"/>
    <n v="0"/>
    <n v="5.9322033898305149E-2"/>
    <n v="5.9322033898305149E-2"/>
    <n v="0"/>
    <b v="0"/>
    <n v="12"/>
    <n v="12"/>
    <n v="12"/>
    <n v="12"/>
    <n v="30"/>
    <n v="0"/>
    <n v="0"/>
    <n v="0"/>
    <n v="1.5"/>
    <n v="1590"/>
    <n v="2423"/>
    <n v="2490"/>
    <n v="2832"/>
    <n v="3000"/>
    <n v="0.52389937106918238"/>
    <n v="2.7651671481634388E-2"/>
    <n v="0.13734939759036147"/>
    <n v="5.9322033898305149E-2"/>
    <n v="30504"/>
    <n v="76260"/>
    <n v="76260"/>
    <n v="76260"/>
  </r>
  <r>
    <x v="3"/>
    <x v="1"/>
    <s v="A33.2"/>
    <s v="33.2"/>
    <s v="Парентерална инфузия на лекарствени продукти по терапевтична схема на медицински хранителни субстанции"/>
    <m/>
    <m/>
    <m/>
    <m/>
    <n v="0"/>
    <n v="0"/>
    <m/>
    <m/>
    <n v="980"/>
    <n v="980"/>
    <n v="980"/>
    <n v="980"/>
    <n v="0"/>
    <n v="0"/>
    <n v="5"/>
    <n v="4900"/>
    <n v="23"/>
    <n v="22540"/>
    <n v="23"/>
    <n v="22540"/>
    <n v="23"/>
    <n v="980"/>
    <n v="22540"/>
    <n v="24"/>
    <n v="23520"/>
    <n v="30"/>
    <n v="1200"/>
    <n v="36000"/>
    <n v="12"/>
    <n v="1200"/>
    <n v="14400"/>
    <n v="30"/>
    <n v="1200"/>
    <n v="36000"/>
    <n v="0"/>
    <n v="7"/>
    <n v="0.30434782608695654"/>
    <n v="6"/>
    <n v="0"/>
    <n v="0.25"/>
    <n v="220"/>
    <n v="0.22448979591836735"/>
    <m/>
    <n v="0.22448979591836737"/>
    <n v="0.22448979591836737"/>
    <n v="0"/>
    <n v="0.25"/>
    <n v="0.25"/>
    <n v="0"/>
    <b v="0"/>
    <s v=""/>
    <n v="980"/>
    <n v="980"/>
    <n v="980"/>
    <n v="1200"/>
    <s v=""/>
    <n v="0"/>
    <n v="0"/>
    <n v="0.22448979591836737"/>
    <n v="0"/>
    <n v="5"/>
    <n v="23"/>
    <n v="24"/>
    <n v="30"/>
    <s v=""/>
    <n v="3.5999999999999996"/>
    <n v="4.3478260869565188E-2"/>
    <n v="0.25"/>
    <n v="22540"/>
    <n v="27600"/>
    <n v="27600"/>
    <n v="27600"/>
  </r>
  <r>
    <x v="3"/>
    <x v="9"/>
    <s v="A34"/>
    <s v="34"/>
    <s v="Ендоскопска диагностика на заболявания, засягащи стомашно-чревния тракт"/>
    <s v="КП с изискване за педиатрична структура или спазване на сандарт &quot;Педиатрия"/>
    <m/>
    <m/>
    <m/>
    <n v="120"/>
    <n v="120"/>
    <n v="120"/>
    <n v="120"/>
    <n v="120"/>
    <n v="120"/>
    <n v="120"/>
    <n v="120"/>
    <n v="1305"/>
    <n v="156600"/>
    <n v="1372"/>
    <n v="164640"/>
    <n v="879"/>
    <n v="105480"/>
    <n v="1372"/>
    <n v="164640"/>
    <n v="1372"/>
    <n v="120"/>
    <n v="164640"/>
    <n v="731"/>
    <n v="87720"/>
    <n v="3000"/>
    <n v="250"/>
    <n v="750000"/>
    <n v="1454"/>
    <n v="300"/>
    <n v="436200"/>
    <n v="3000"/>
    <n v="250"/>
    <n v="750000"/>
    <n v="0"/>
    <n v="1628"/>
    <n v="1.1865889212827989"/>
    <n v="2269"/>
    <n v="0"/>
    <n v="3.103967168262654"/>
    <n v="130"/>
    <n v="1.0833333333333333"/>
    <m/>
    <n v="1.0833333333333335"/>
    <n v="1.0833333333333335"/>
    <n v="0"/>
    <n v="3.1039671682626535"/>
    <n v="3.1039671682626535"/>
    <n v="0"/>
    <b v="0"/>
    <n v="120"/>
    <n v="120"/>
    <n v="120"/>
    <n v="120"/>
    <n v="250"/>
    <n v="0"/>
    <n v="0"/>
    <n v="0"/>
    <n v="1.0833333333333335"/>
    <n v="1305"/>
    <n v="1372"/>
    <n v="879"/>
    <n v="731"/>
    <n v="3000"/>
    <n v="5.1340996168582453E-2"/>
    <n v="-0.35932944606413997"/>
    <n v="-0.16837315130830488"/>
    <n v="3.1039671682626535"/>
    <n v="164640"/>
    <n v="343000"/>
    <n v="411600"/>
    <n v="343000"/>
  </r>
  <r>
    <x v="3"/>
    <x v="38"/>
    <s v="A35"/>
    <s v="35"/>
    <s v="Сцинтиграфски изследвания"/>
    <m/>
    <m/>
    <m/>
    <m/>
    <n v="70"/>
    <n v="70"/>
    <n v="70"/>
    <n v="70"/>
    <n v="77"/>
    <n v="77"/>
    <n v="77"/>
    <n v="77"/>
    <n v="10945"/>
    <n v="766150"/>
    <n v="9813"/>
    <n v="721063"/>
    <n v="9883"/>
    <n v="760991"/>
    <n v="10190"/>
    <n v="784630"/>
    <n v="10190"/>
    <n v="77"/>
    <n v="784630"/>
    <n v="8401"/>
    <n v="646877"/>
    <n v="10299"/>
    <n v="110"/>
    <n v="1132890"/>
    <n v="10299"/>
    <n v="122"/>
    <n v="1256478"/>
    <n v="8401"/>
    <n v="122"/>
    <n v="1024922"/>
    <n v="-12"/>
    <n v="-1789"/>
    <n v="-0.17556427870461236"/>
    <n v="0"/>
    <n v="107968"/>
    <n v="0"/>
    <n v="45"/>
    <n v="0.58441558441558439"/>
    <m/>
    <n v="0.5844155844155845"/>
    <n v="0.4285714285714286"/>
    <n v="-0.1558441558441559"/>
    <n v="0"/>
    <n v="0.22592548506130217"/>
    <n v="0.22592548506130217"/>
    <b v="0"/>
    <n v="70"/>
    <n v="73.480383165189039"/>
    <n v="77"/>
    <n v="77"/>
    <n v="110"/>
    <n v="4.9719759502700578E-2"/>
    <n v="4.7898727295673238E-2"/>
    <n v="0"/>
    <n v="0.4285714285714286"/>
    <n v="10945"/>
    <n v="9813"/>
    <n v="9883"/>
    <n v="8401"/>
    <n v="10299"/>
    <n v="-0.10342622201918683"/>
    <n v="7.1333944767144608E-3"/>
    <n v="-0.14995446726702422"/>
    <n v="0.22592548506130217"/>
    <n v="784630"/>
    <n v="1120900"/>
    <n v="1243180"/>
    <n v="1243180"/>
  </r>
  <r>
    <x v="3"/>
    <x v="38"/>
    <s v="A36"/>
    <s v="36"/>
    <s v="Позитронно-емисионна томография с компютърна томография (ПЕТ/КТ) (РЕТ/СТ)"/>
    <m/>
    <m/>
    <m/>
    <m/>
    <n v="2000"/>
    <n v="2000"/>
    <n v="1600"/>
    <n v="1600"/>
    <n v="1600"/>
    <n v="1600"/>
    <n v="1600"/>
    <n v="1600"/>
    <n v="15446"/>
    <n v="30892000"/>
    <n v="19194"/>
    <n v="31169600"/>
    <n v="22807"/>
    <n v="36490400"/>
    <n v="22851"/>
    <n v="36561600"/>
    <n v="22851"/>
    <n v="1600"/>
    <n v="36561600"/>
    <n v="28378"/>
    <n v="45404800"/>
    <n v="28378"/>
    <n v="1700"/>
    <n v="48242600"/>
    <n v="20069"/>
    <n v="1700"/>
    <n v="34117300"/>
    <n v="28378"/>
    <n v="1700"/>
    <n v="48242600"/>
    <n v="0"/>
    <n v="5527"/>
    <n v="0.24187125289921665"/>
    <n v="0"/>
    <n v="0"/>
    <n v="0"/>
    <n v="100"/>
    <n v="6.25E-2"/>
    <m/>
    <n v="6.25E-2"/>
    <n v="6.25E-2"/>
    <n v="0"/>
    <n v="0"/>
    <n v="0"/>
    <n v="0"/>
    <b v="1"/>
    <n v="2000"/>
    <n v="1623.9241429613421"/>
    <n v="1599.9649230499408"/>
    <n v="1600"/>
    <n v="1700"/>
    <n v="-0.18803792851932899"/>
    <n v="-1.4753903385973377E-2"/>
    <n v="2.1923574419657754E-5"/>
    <n v="6.25E-2"/>
    <n v="15446"/>
    <n v="19194"/>
    <n v="22807"/>
    <n v="28378"/>
    <n v="28378"/>
    <n v="0.24265181924122747"/>
    <n v="0.18823590705428783"/>
    <n v="0.24426711097470077"/>
    <n v="0"/>
    <n v="36561600"/>
    <n v="38846700"/>
    <n v="38846700"/>
    <n v="38846700"/>
  </r>
  <r>
    <x v="3"/>
    <x v="38"/>
    <s v="A37"/>
    <s v="37"/>
    <s v="Еднофотонна емисионна компютърна томография с компютърна томография - SPECT/CT на хибриден скенер"/>
    <m/>
    <m/>
    <m/>
    <m/>
    <n v="350"/>
    <n v="350"/>
    <n v="350"/>
    <n v="350"/>
    <n v="385"/>
    <n v="385"/>
    <n v="385"/>
    <n v="385"/>
    <n v="7279"/>
    <n v="2547650"/>
    <n v="8457"/>
    <n v="3092600"/>
    <n v="9638"/>
    <n v="3710630"/>
    <n v="9853"/>
    <n v="3793405"/>
    <n v="9853"/>
    <n v="385"/>
    <n v="3793405"/>
    <n v="10742"/>
    <n v="4135670"/>
    <n v="11300"/>
    <n v="450"/>
    <n v="5085000"/>
    <n v="8862"/>
    <n v="450"/>
    <n v="3987900"/>
    <n v="10742"/>
    <n v="450"/>
    <n v="4833900"/>
    <n v="0"/>
    <n v="889"/>
    <n v="9.0226327007002949E-2"/>
    <n v="0"/>
    <n v="251100"/>
    <n v="0"/>
    <n v="65"/>
    <n v="0.16883116883116883"/>
    <m/>
    <n v="0.16883116883116878"/>
    <n v="0.16883116883116878"/>
    <n v="0"/>
    <n v="0"/>
    <n v="5.1945633960156501E-2"/>
    <n v="5.1945633960156501E-2"/>
    <b v="0"/>
    <n v="350"/>
    <n v="365.68523116944544"/>
    <n v="385"/>
    <n v="385"/>
    <n v="450"/>
    <n v="4.4814946198415528E-2"/>
    <n v="5.2818017202354017E-2"/>
    <n v="0"/>
    <n v="0.16883116883116878"/>
    <n v="7279"/>
    <n v="8457"/>
    <n v="9638"/>
    <n v="10742"/>
    <n v="11300"/>
    <n v="0.16183541695287817"/>
    <n v="0.13964762918292539"/>
    <n v="0.11454658642871962"/>
    <n v="5.1945633960156501E-2"/>
    <n v="3793405"/>
    <n v="4433850"/>
    <n v="4433850"/>
    <n v="4433850"/>
  </r>
  <r>
    <x v="3"/>
    <x v="36"/>
    <s v="A38"/>
    <s v="38"/>
    <s v="Определяне на план на лечение и проследяване на терапевтичния отговор при пациенти, получаващи скъпоструващи лекарствени продукти по реда на чл. 78, ал. 2 ЗЗО"/>
    <s v="КП с изискване за педиатрична структура или спазване на сандарт &quot;Педиатрия"/>
    <m/>
    <m/>
    <m/>
    <n v="22"/>
    <n v="22"/>
    <n v="22"/>
    <n v="22"/>
    <n v="22"/>
    <n v="22"/>
    <n v="22"/>
    <n v="22"/>
    <n v="78797"/>
    <n v="1733534"/>
    <n v="89051"/>
    <n v="1958748"/>
    <n v="87054"/>
    <n v="1912548"/>
    <n v="90368"/>
    <n v="1988096"/>
    <n v="90368"/>
    <n v="22"/>
    <n v="1988096"/>
    <n v="87558"/>
    <n v="1925638"/>
    <n v="93287"/>
    <n v="50"/>
    <n v="4664350"/>
    <n v="93287"/>
    <n v="50"/>
    <n v="4664350"/>
    <n v="93287"/>
    <n v="50"/>
    <n v="4664350"/>
    <n v="0"/>
    <n v="2919"/>
    <n v="3.2301257082152972E-2"/>
    <n v="5729"/>
    <n v="0"/>
    <n v="6.5430914365334977E-2"/>
    <n v="28"/>
    <n v="1.2727272727272727"/>
    <s v="ОК"/>
    <n v="1.2727272727272729"/>
    <n v="1.2727272727272729"/>
    <n v="0"/>
    <n v="6.543091436533488E-2"/>
    <n v="6.543091436533488E-2"/>
    <n v="0"/>
    <b v="0"/>
    <n v="22"/>
    <n v="21.995800159459186"/>
    <n v="21.9696739954511"/>
    <n v="22"/>
    <n v="50"/>
    <n v="-1.9090184276426836E-4"/>
    <n v="-1.1877796587841383E-3"/>
    <n v="1.3803575125956868E-3"/>
    <n v="1.2727272727272729"/>
    <n v="78797"/>
    <n v="89051"/>
    <n v="87054"/>
    <n v="87558"/>
    <n v="93287"/>
    <n v="0.13013185781184555"/>
    <n v="-2.2425351764719048E-2"/>
    <n v="5.7895099593356925E-3"/>
    <n v="6.543091436533488E-2"/>
    <n v="1988096"/>
    <n v="4518400"/>
    <n v="4518400"/>
    <n v="4518400"/>
  </r>
  <r>
    <x v="3"/>
    <x v="13"/>
    <s v="A39"/>
    <s v="39"/>
    <s v="Амбулаторно лечение и контрол на гноен хидраденит"/>
    <s v="КП с изискване за педиатрична структура или спазване на сандарт &quot;Педиатрия"/>
    <m/>
    <m/>
    <m/>
    <n v="150"/>
    <n v="150"/>
    <n v="150"/>
    <n v="150"/>
    <n v="150"/>
    <n v="150"/>
    <n v="150"/>
    <n v="150"/>
    <n v="101"/>
    <n v="15150"/>
    <n v="161"/>
    <n v="24150"/>
    <n v="197"/>
    <n v="29550"/>
    <n v="191"/>
    <n v="28650"/>
    <n v="191"/>
    <n v="150"/>
    <n v="28650"/>
    <n v="320"/>
    <n v="48000"/>
    <n v="350"/>
    <n v="194"/>
    <n v="67900"/>
    <n v="160"/>
    <n v="194"/>
    <n v="31040"/>
    <n v="350"/>
    <n v="194"/>
    <n v="67900"/>
    <n v="0"/>
    <n v="159"/>
    <n v="0.83246073298429324"/>
    <n v="30"/>
    <n v="0"/>
    <n v="9.375E-2"/>
    <n v="44"/>
    <n v="0.29333333333333333"/>
    <m/>
    <n v="0.29333333333333322"/>
    <n v="0.29333333333333322"/>
    <n v="0"/>
    <n v="9.375E-2"/>
    <n v="9.375E-2"/>
    <n v="0"/>
    <b v="0"/>
    <n v="150"/>
    <n v="150"/>
    <n v="150"/>
    <n v="150"/>
    <n v="194"/>
    <n v="0"/>
    <n v="0"/>
    <n v="0"/>
    <n v="0.29333333333333322"/>
    <n v="101"/>
    <n v="161"/>
    <n v="197"/>
    <n v="320"/>
    <n v="350"/>
    <n v="0.59405940594059414"/>
    <n v="0.22360248447204967"/>
    <n v="0.62436548223350252"/>
    <n v="9.375E-2"/>
    <n v="28650"/>
    <n v="37054"/>
    <n v="37054"/>
    <n v="37054"/>
  </r>
  <r>
    <x v="3"/>
    <x v="7"/>
    <s v="A40"/>
    <s v="40"/>
    <s v="Амбулаторно лечение и контрол на идиопатична белодробна фиброза"/>
    <s v="КП с изискване за педиатрична структура или спазване на сандарт &quot;Педиатрия"/>
    <m/>
    <m/>
    <m/>
    <n v="90"/>
    <n v="90"/>
    <n v="90"/>
    <n v="90"/>
    <n v="90"/>
    <n v="90"/>
    <n v="90"/>
    <n v="90"/>
    <n v="0"/>
    <n v="0"/>
    <n v="0"/>
    <n v="0"/>
    <n v="0"/>
    <n v="0"/>
    <n v="1"/>
    <n v="90"/>
    <n v="1"/>
    <n v="90"/>
    <n v="90"/>
    <n v="0"/>
    <n v="0"/>
    <n v="1"/>
    <n v="118"/>
    <n v="118"/>
    <n v="1"/>
    <n v="118"/>
    <n v="118"/>
    <n v="1"/>
    <n v="118"/>
    <n v="118"/>
    <n v="0"/>
    <n v="0"/>
    <n v="0"/>
    <n v="1"/>
    <n v="0"/>
    <m/>
    <n v="28"/>
    <n v="0.31111111111111112"/>
    <s v="ОК"/>
    <n v="0.31111111111111112"/>
    <n v="0.31111111111111112"/>
    <n v="0"/>
    <s v=""/>
    <s v=""/>
    <e v="#VALUE!"/>
    <b v="0"/>
    <s v=""/>
    <s v=""/>
    <s v=""/>
    <n v="90"/>
    <n v="118"/>
    <s v=""/>
    <s v=""/>
    <s v=""/>
    <n v="0.31111111111111112"/>
    <n v="0"/>
    <n v="0"/>
    <n v="0"/>
    <n v="0"/>
    <n v="1"/>
    <s v=""/>
    <s v=""/>
    <s v=""/>
    <s v=""/>
    <n v="90"/>
    <n v="118"/>
    <n v="118"/>
    <n v="118"/>
  </r>
  <r>
    <x v="3"/>
    <x v="8"/>
    <s v="A41"/>
    <s v="41"/>
    <s v="Амбулаторно лечение и контрол при туберозна склероза"/>
    <s v="КП с изискване за педиатрична структура или спазване на сандарт &quot;Педиатрия"/>
    <m/>
    <m/>
    <m/>
    <n v="90"/>
    <n v="90"/>
    <n v="90"/>
    <n v="90"/>
    <n v="90"/>
    <n v="90"/>
    <n v="90"/>
    <n v="90"/>
    <n v="1"/>
    <n v="90"/>
    <n v="0"/>
    <n v="0"/>
    <n v="0"/>
    <n v="0"/>
    <n v="1"/>
    <n v="90"/>
    <n v="1"/>
    <n v="90"/>
    <n v="90"/>
    <n v="0"/>
    <n v="0"/>
    <n v="1"/>
    <n v="114"/>
    <n v="114"/>
    <n v="1"/>
    <n v="114"/>
    <n v="114"/>
    <n v="1"/>
    <n v="114"/>
    <n v="114"/>
    <n v="0"/>
    <n v="0"/>
    <n v="0"/>
    <n v="1"/>
    <n v="0"/>
    <m/>
    <n v="24"/>
    <n v="0.26666666666666666"/>
    <s v="ОК"/>
    <n v="0.26666666666666661"/>
    <n v="0.26666666666666661"/>
    <n v="0"/>
    <s v=""/>
    <s v=""/>
    <e v="#VALUE!"/>
    <b v="0"/>
    <n v="90"/>
    <s v=""/>
    <s v=""/>
    <n v="90"/>
    <n v="114"/>
    <s v=""/>
    <s v=""/>
    <s v=""/>
    <n v="0.26666666666666661"/>
    <n v="1"/>
    <n v="0"/>
    <n v="0"/>
    <n v="0"/>
    <n v="1"/>
    <n v="-1"/>
    <s v=""/>
    <s v=""/>
    <s v=""/>
    <n v="90"/>
    <n v="114"/>
    <n v="114"/>
    <n v="114"/>
  </r>
  <r>
    <x v="3"/>
    <x v="12"/>
    <s v="A42"/>
    <s v="42"/>
    <s v="Амбулаторно наблюдение/диспансеризация на пациенти с възпалителни полиартропатии и спондилопатии"/>
    <s v="КП с изискване за педиатрична структура или спазване на сандарт &quot;Педиатрия"/>
    <m/>
    <m/>
    <m/>
    <n v="90"/>
    <n v="90"/>
    <n v="90"/>
    <n v="90"/>
    <n v="90"/>
    <n v="90"/>
    <n v="90"/>
    <n v="90"/>
    <n v="13035"/>
    <n v="1173150"/>
    <n v="15445"/>
    <n v="1390050"/>
    <n v="16179"/>
    <n v="1456110"/>
    <n v="16459"/>
    <n v="1481310"/>
    <n v="16459"/>
    <n v="90"/>
    <n v="1481310"/>
    <n v="18040"/>
    <n v="1623600"/>
    <n v="18040"/>
    <n v="120"/>
    <n v="2164800"/>
    <n v="16164"/>
    <n v="120"/>
    <n v="1939680"/>
    <n v="18040"/>
    <n v="120"/>
    <n v="2164800"/>
    <n v="0"/>
    <n v="1581"/>
    <n v="9.6056868582538424E-2"/>
    <n v="0"/>
    <n v="0"/>
    <n v="0"/>
    <n v="30"/>
    <n v="0.33333333333333331"/>
    <m/>
    <n v="0.33333333333333326"/>
    <n v="0.33333333333333326"/>
    <n v="0"/>
    <n v="0"/>
    <n v="0"/>
    <n v="0"/>
    <b v="1"/>
    <n v="90"/>
    <n v="90"/>
    <n v="90"/>
    <n v="90"/>
    <n v="120"/>
    <n v="0"/>
    <n v="0"/>
    <n v="0"/>
    <n v="0.33333333333333326"/>
    <n v="13035"/>
    <n v="15445"/>
    <n v="16179"/>
    <n v="18040"/>
    <n v="18040"/>
    <n v="0.18488684311469128"/>
    <n v="4.7523470378763255E-2"/>
    <n v="0.11502565053464364"/>
    <n v="0"/>
    <n v="1481310"/>
    <n v="1975080"/>
    <n v="1975080"/>
    <n v="1975080"/>
  </r>
  <r>
    <x v="3"/>
    <x v="39"/>
    <s v="A43"/>
    <s v="43"/>
    <s v="Специфични изследвания при пациенти с онкологични заболявания"/>
    <m/>
    <m/>
    <m/>
    <m/>
    <n v="0"/>
    <n v="0"/>
    <n v="400"/>
    <n v="400"/>
    <n v="400"/>
    <n v="400"/>
    <n v="400"/>
    <n v="400"/>
    <n v="0"/>
    <n v="0"/>
    <n v="0"/>
    <n v="0"/>
    <n v="0"/>
    <n v="0"/>
    <n v="1"/>
    <n v="400"/>
    <n v="1"/>
    <n v="400"/>
    <n v="400"/>
    <n v="0"/>
    <n v="0"/>
    <n v="1"/>
    <n v="600"/>
    <n v="600"/>
    <n v="1"/>
    <n v="600"/>
    <n v="600"/>
    <n v="1"/>
    <n v="600"/>
    <n v="600"/>
    <n v="0"/>
    <n v="0"/>
    <n v="0"/>
    <n v="1"/>
    <n v="0"/>
    <m/>
    <n v="200"/>
    <n v="0.5"/>
    <s v="ОК"/>
    <n v="0.5"/>
    <n v="0.5"/>
    <n v="0"/>
    <s v=""/>
    <s v=""/>
    <e v="#VALUE!"/>
    <b v="0"/>
    <s v=""/>
    <s v=""/>
    <s v=""/>
    <n v="400"/>
    <n v="600"/>
    <s v=""/>
    <s v=""/>
    <s v=""/>
    <n v="0.5"/>
    <n v="0"/>
    <n v="0"/>
    <n v="0"/>
    <n v="0"/>
    <n v="1"/>
    <s v=""/>
    <s v=""/>
    <s v=""/>
    <s v=""/>
    <n v="400"/>
    <n v="600"/>
    <n v="600"/>
    <n v="600"/>
  </r>
  <r>
    <x v="3"/>
    <x v="24"/>
    <s v="A44"/>
    <s v="44"/>
    <s v="Диагностика на злокачествени заболявания на гърдата"/>
    <m/>
    <m/>
    <m/>
    <m/>
    <n v="0"/>
    <n v="0"/>
    <m/>
    <m/>
    <m/>
    <n v="500"/>
    <n v="500"/>
    <n v="500"/>
    <n v="0"/>
    <n v="0"/>
    <m/>
    <m/>
    <n v="753"/>
    <n v="376500"/>
    <n v="785"/>
    <n v="392500"/>
    <n v="785"/>
    <n v="500"/>
    <n v="392500"/>
    <n v="1092"/>
    <n v="546000"/>
    <n v="3000"/>
    <n v="630"/>
    <n v="1890000"/>
    <n v="2608"/>
    <n v="700"/>
    <n v="1825600"/>
    <n v="3000"/>
    <n v="650"/>
    <n v="1950000"/>
    <n v="-20"/>
    <n v="2215"/>
    <n v="2.8216560509554141"/>
    <n v="1908"/>
    <n v="-60000"/>
    <n v="1.7472527472527473"/>
    <n v="150"/>
    <n v="0.3"/>
    <m/>
    <n v="0.30000000000000004"/>
    <n v="0.26"/>
    <n v="-4.0000000000000036E-2"/>
    <n v="1.7472527472527473"/>
    <n v="1.7472527472527473"/>
    <n v="0"/>
    <b v="0"/>
    <s v=""/>
    <s v=""/>
    <n v="500"/>
    <n v="500"/>
    <n v="630"/>
    <s v=""/>
    <s v=""/>
    <n v="0"/>
    <n v="0.26"/>
    <n v="0"/>
    <n v="0"/>
    <n v="753"/>
    <n v="1092"/>
    <n v="3000"/>
    <s v=""/>
    <s v=""/>
    <n v="0.45019920318725104"/>
    <n v="1.7472527472527473"/>
    <n v="392500"/>
    <n v="494550"/>
    <n v="549500"/>
    <n v="510250"/>
  </r>
  <r>
    <x v="3"/>
    <x v="16"/>
    <s v="A45"/>
    <s v="45"/>
    <s v="Диагностика на първични имунни дефицити"/>
    <m/>
    <m/>
    <m/>
    <m/>
    <n v="0"/>
    <n v="0"/>
    <m/>
    <m/>
    <m/>
    <m/>
    <m/>
    <m/>
    <n v="0"/>
    <n v="0"/>
    <m/>
    <m/>
    <m/>
    <m/>
    <m/>
    <m/>
    <m/>
    <m/>
    <m/>
    <m/>
    <m/>
    <n v="100"/>
    <n v="950"/>
    <n v="95000"/>
    <n v="100"/>
    <n v="950"/>
    <n v="95000"/>
    <n v="100"/>
    <n v="800"/>
    <n v="80000"/>
    <n v="150"/>
    <m/>
    <m/>
    <m/>
    <n v="15000"/>
    <m/>
    <m/>
    <m/>
    <s v="ОК"/>
    <s v=""/>
    <s v=""/>
    <e v="#VALUE!"/>
    <s v=""/>
    <s v=""/>
    <e v="#VALUE!"/>
    <b v="0"/>
    <s v=""/>
    <s v=""/>
    <s v=""/>
    <n v="0"/>
    <n v="950"/>
    <s v=""/>
    <s v=""/>
    <s v=""/>
    <s v=""/>
    <n v="0"/>
    <n v="0"/>
    <n v="0"/>
    <n v="0"/>
    <n v="100"/>
    <s v=""/>
    <s v=""/>
    <s v=""/>
    <s v=""/>
    <n v="0"/>
    <n v="0"/>
    <n v="0"/>
    <n v="0"/>
  </r>
  <r>
    <x v="3"/>
    <x v="10"/>
    <s v="A46"/>
    <s v="46"/>
    <s v="Диагностика и лечение на пациенти с инсулинозависим диабет, ползващи инсулинови помпи и/или сензори за продължително мониториране на нивото на глюкозата"/>
    <m/>
    <m/>
    <m/>
    <m/>
    <n v="0"/>
    <n v="0"/>
    <m/>
    <m/>
    <m/>
    <m/>
    <m/>
    <m/>
    <n v="0"/>
    <n v="0"/>
    <m/>
    <m/>
    <m/>
    <m/>
    <m/>
    <m/>
    <m/>
    <m/>
    <m/>
    <m/>
    <m/>
    <n v="200"/>
    <n v="100"/>
    <n v="20000"/>
    <n v="200"/>
    <n v="100"/>
    <n v="20000"/>
    <n v="200"/>
    <n v="100"/>
    <n v="20000"/>
    <n v="0"/>
    <m/>
    <m/>
    <m/>
    <n v="0"/>
    <m/>
    <m/>
    <m/>
    <s v="ОК"/>
    <s v=""/>
    <s v=""/>
    <e v="#VALUE!"/>
    <s v=""/>
    <s v=""/>
    <e v="#VALUE!"/>
    <b v="0"/>
    <s v=""/>
    <s v=""/>
    <s v=""/>
    <n v="0"/>
    <n v="100"/>
    <s v=""/>
    <s v=""/>
    <s v=""/>
    <s v=""/>
    <n v="0"/>
    <n v="0"/>
    <n v="0"/>
    <n v="0"/>
    <n v="200"/>
    <s v=""/>
    <s v=""/>
    <s v=""/>
    <s v=""/>
    <n v="0"/>
    <n v="20000"/>
    <n v="20000"/>
    <n v="20000"/>
  </r>
  <r>
    <x v="3"/>
    <x v="10"/>
    <s v="A47"/>
    <s v="47"/>
    <s v="Обучение и подпомагащо консултиране на пациенти с диабет"/>
    <m/>
    <m/>
    <m/>
    <m/>
    <m/>
    <m/>
    <m/>
    <m/>
    <m/>
    <m/>
    <m/>
    <m/>
    <m/>
    <m/>
    <m/>
    <m/>
    <m/>
    <m/>
    <m/>
    <m/>
    <m/>
    <m/>
    <m/>
    <m/>
    <m/>
    <n v="2000"/>
    <n v="60"/>
    <n v="120000"/>
    <n v="2000"/>
    <n v="60"/>
    <n v="120000"/>
    <n v="2000"/>
    <n v="60"/>
    <n v="120000"/>
    <n v="0"/>
    <m/>
    <m/>
    <m/>
    <n v="0"/>
    <m/>
    <m/>
    <m/>
    <s v="ОК"/>
    <s v=""/>
    <s v=""/>
    <e v="#VALUE!"/>
    <s v=""/>
    <s v=""/>
    <e v="#VALUE!"/>
    <b v="0"/>
    <s v=""/>
    <s v=""/>
    <s v=""/>
    <n v="0"/>
    <n v="60"/>
    <s v=""/>
    <s v=""/>
    <s v=""/>
    <s v=""/>
    <n v="0"/>
    <n v="0"/>
    <n v="0"/>
    <n v="0"/>
    <n v="2000"/>
    <s v=""/>
    <s v=""/>
    <s v=""/>
    <s v=""/>
    <n v="0"/>
    <n v="120000"/>
    <n v="120000"/>
    <n v="1200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6" indent="0" outline="1" outlineData="1" multipleFieldFilters="0">
  <location ref="A3:F37" firstHeaderRow="0" firstDataRow="1" firstDataCol="1" rowPageCount="1" colPageCount="1"/>
  <pivotFields count="77">
    <pivotField axis="axisPage" multipleItemSelectionAllowed="1" showAll="0">
      <items count="5">
        <item h="1" x="0"/>
        <item x="3"/>
        <item x="2"/>
        <item x="1"/>
        <item t="default"/>
      </items>
    </pivotField>
    <pivotField axis="axisRow" showAll="0" sortType="descending">
      <items count="41">
        <item h="1" x="0"/>
        <item h="1" x="2"/>
        <item h="1" x="3"/>
        <item h="1" x="36"/>
        <item x="4"/>
        <item x="19"/>
        <item x="9"/>
        <item x="28"/>
        <item x="37"/>
        <item x="33"/>
        <item x="30"/>
        <item x="10"/>
        <item x="14"/>
        <item x="6"/>
        <item h="1" x="20"/>
        <item x="16"/>
        <item x="32"/>
        <item x="13"/>
        <item x="29"/>
        <item x="34"/>
        <item x="39"/>
        <item x="31"/>
        <item x="27"/>
        <item x="5"/>
        <item x="8"/>
        <item x="11"/>
        <item x="38"/>
        <item x="25"/>
        <item x="22"/>
        <item x="17"/>
        <item x="26"/>
        <item x="7"/>
        <item x="12"/>
        <item x="21"/>
        <item x="15"/>
        <item x="23"/>
        <item x="18"/>
        <item h="1" x="35"/>
        <item x="24"/>
        <item h="1" x="1"/>
        <item t="default"/>
      </items>
      <autoSortScope>
        <pivotArea dataOnly="0" outline="0" fieldPosition="0">
          <references count="1">
            <reference field="4294967294" count="1" selected="0">
              <x v="4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34">
    <i>
      <x v="25"/>
    </i>
    <i>
      <x v="5"/>
    </i>
    <i>
      <x v="16"/>
    </i>
    <i>
      <x v="21"/>
    </i>
    <i>
      <x v="13"/>
    </i>
    <i>
      <x v="31"/>
    </i>
    <i>
      <x v="38"/>
    </i>
    <i>
      <x v="6"/>
    </i>
    <i>
      <x v="27"/>
    </i>
    <i>
      <x v="4"/>
    </i>
    <i>
      <x v="24"/>
    </i>
    <i>
      <x v="28"/>
    </i>
    <i>
      <x v="35"/>
    </i>
    <i>
      <x v="12"/>
    </i>
    <i>
      <x v="23"/>
    </i>
    <i>
      <x v="11"/>
    </i>
    <i>
      <x v="36"/>
    </i>
    <i>
      <x v="32"/>
    </i>
    <i>
      <x v="26"/>
    </i>
    <i>
      <x v="22"/>
    </i>
    <i>
      <x v="33"/>
    </i>
    <i>
      <x v="19"/>
    </i>
    <i>
      <x v="34"/>
    </i>
    <i>
      <x v="18"/>
    </i>
    <i>
      <x v="17"/>
    </i>
    <i>
      <x v="15"/>
    </i>
    <i>
      <x v="30"/>
    </i>
    <i>
      <x v="7"/>
    </i>
    <i>
      <x v="29"/>
    </i>
    <i>
      <x v="9"/>
    </i>
    <i>
      <x v="8"/>
    </i>
    <i>
      <x v="10"/>
    </i>
    <i>
      <x v="20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0" hier="-1"/>
  </pageFields>
  <dataFields count="5">
    <dataField name="Sum of обем 2018" fld="64" baseField="1" baseItem="4"/>
    <dataField name="Sum of обем 2019" fld="65" baseField="1" baseItem="6"/>
    <dataField name="Sum of обем 2020" fld="66" baseField="1" baseItem="6"/>
    <dataField name="Sum of обем 2021" fld="67" baseField="1" baseItem="6"/>
    <dataField name="Sum of 2022 обеми НЗОК в2" fld="36" baseField="1" baseItem="6"/>
  </dataFields>
  <formats count="15">
    <format dxfId="20">
      <pivotArea outline="0" collapsedLevelsAreSubtotals="1" fieldPosition="0"/>
    </format>
    <format dxfId="19">
      <pivotArea outline="0" collapsedLevelsAreSubtotals="1" fieldPosition="0"/>
    </format>
    <format dxfId="18">
      <pivotArea outline="0" collapsedLevelsAreSubtotals="1" fieldPosition="0"/>
    </format>
    <format dxfId="17">
      <pivotArea field="1" type="button" dataOnly="0" labelOnly="1" outline="0" axis="axisRow" fieldPosition="0"/>
    </format>
    <format dxfId="16">
      <pivotArea field="1" type="button" dataOnly="0" labelOnly="1" outline="0" axis="axisRow" fieldPosition="0"/>
    </format>
    <format dxfId="15">
      <pivotArea collapsedLevelsAreSubtotals="1" fieldPosition="0">
        <references count="1">
          <reference field="1" count="1">
            <x v="4"/>
          </reference>
        </references>
      </pivotArea>
    </format>
    <format dxfId="14">
      <pivotArea dataOnly="0" labelOnly="1" fieldPosition="0">
        <references count="1">
          <reference field="1" count="1">
            <x v="4"/>
          </reference>
        </references>
      </pivotArea>
    </format>
    <format dxfId="13">
      <pivotArea collapsedLevelsAreSubtotals="1" fieldPosition="0">
        <references count="1">
          <reference field="1" count="1">
            <x v="5"/>
          </reference>
        </references>
      </pivotArea>
    </format>
    <format dxfId="12">
      <pivotArea dataOnly="0" labelOnly="1" fieldPosition="0">
        <references count="1">
          <reference field="1" count="1">
            <x v="5"/>
          </reference>
        </references>
      </pivotArea>
    </format>
    <format dxfId="11">
      <pivotArea collapsedLevelsAreSubtotals="1" fieldPosition="0">
        <references count="1">
          <reference field="1" count="1">
            <x v="23"/>
          </reference>
        </references>
      </pivotArea>
    </format>
    <format dxfId="10">
      <pivotArea dataOnly="0" labelOnly="1" fieldPosition="0">
        <references count="1">
          <reference field="1" count="1">
            <x v="23"/>
          </reference>
        </references>
      </pivotArea>
    </format>
    <format dxfId="9">
      <pivotArea collapsedLevelsAreSubtotals="1" fieldPosition="0">
        <references count="1">
          <reference field="1" count="1">
            <x v="8"/>
          </reference>
        </references>
      </pivotArea>
    </format>
    <format dxfId="8">
      <pivotArea dataOnly="0" labelOnly="1" fieldPosition="0">
        <references count="1">
          <reference field="1" count="1">
            <x v="8"/>
          </reference>
        </references>
      </pivotArea>
    </format>
    <format dxfId="7">
      <pivotArea collapsedLevelsAreSubtotals="1" fieldPosition="0">
        <references count="1">
          <reference field="1" count="1">
            <x v="23"/>
          </reference>
        </references>
      </pivotArea>
    </format>
    <format dxfId="6">
      <pivotArea dataOnly="0" labelOnly="1" fieldPosition="0">
        <references count="1">
          <reference field="1" count="1"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97"/>
  <sheetViews>
    <sheetView tabSelected="1" zoomScale="110" zoomScaleNormal="110" workbookViewId="0">
      <pane ySplit="1" topLeftCell="A2" activePane="bottomLeft" state="frozen"/>
      <selection activeCell="B1" sqref="B1"/>
      <selection pane="bottomLeft" activeCell="M10" sqref="M10"/>
    </sheetView>
  </sheetViews>
  <sheetFormatPr defaultRowHeight="13.2"/>
  <cols>
    <col min="1" max="1" width="7.44140625" style="662" customWidth="1"/>
    <col min="2" max="2" width="6.77734375" style="663" customWidth="1"/>
    <col min="3" max="3" width="42.77734375" style="664" customWidth="1"/>
    <col min="4" max="5" width="9.44140625" style="665" customWidth="1"/>
    <col min="6" max="6" width="11.77734375" style="666" customWidth="1"/>
    <col min="7" max="7" width="13.6640625" style="542" customWidth="1"/>
    <col min="8" max="8" width="14.109375" style="667" customWidth="1"/>
    <col min="9" max="9" width="13.6640625" style="668" customWidth="1"/>
    <col min="10" max="10" width="12.6640625" style="668" customWidth="1"/>
    <col min="11" max="11" width="15.109375" style="668" customWidth="1"/>
    <col min="12" max="12" width="14.6640625" customWidth="1"/>
  </cols>
  <sheetData>
    <row r="1" spans="1:11" ht="88.5" customHeight="1">
      <c r="A1" s="526"/>
      <c r="B1" s="572" t="s">
        <v>1</v>
      </c>
      <c r="C1" s="573" t="s">
        <v>1108</v>
      </c>
      <c r="D1" s="537" t="s">
        <v>37</v>
      </c>
      <c r="E1" s="537" t="s">
        <v>1109</v>
      </c>
      <c r="F1" s="537" t="s">
        <v>1110</v>
      </c>
      <c r="G1" s="546" t="s">
        <v>1178</v>
      </c>
      <c r="H1" s="574" t="s">
        <v>1171</v>
      </c>
      <c r="I1" s="554" t="s">
        <v>1181</v>
      </c>
      <c r="J1" s="554" t="s">
        <v>1173</v>
      </c>
      <c r="K1" s="554" t="s">
        <v>1180</v>
      </c>
    </row>
    <row r="2" spans="1:11" s="527" customFormat="1" ht="17.25" customHeight="1">
      <c r="A2" s="533"/>
      <c r="B2" s="543" t="s">
        <v>1177</v>
      </c>
      <c r="C2" s="531">
        <v>2</v>
      </c>
      <c r="D2" s="532">
        <v>3</v>
      </c>
      <c r="E2" s="532">
        <v>4</v>
      </c>
      <c r="F2" s="532">
        <v>5</v>
      </c>
      <c r="G2" s="534">
        <v>6</v>
      </c>
      <c r="H2" s="547">
        <v>7</v>
      </c>
      <c r="I2" s="556">
        <v>8</v>
      </c>
      <c r="J2" s="534">
        <v>9</v>
      </c>
      <c r="K2" s="534">
        <v>10</v>
      </c>
    </row>
    <row r="3" spans="1:11">
      <c r="A3" s="526"/>
      <c r="B3" s="536"/>
      <c r="C3" s="541" t="s">
        <v>1179</v>
      </c>
      <c r="D3" s="537"/>
      <c r="E3" s="537"/>
      <c r="F3" s="537"/>
      <c r="G3" s="535"/>
      <c r="H3" s="548"/>
      <c r="I3" s="556"/>
      <c r="J3" s="556"/>
      <c r="K3" s="559">
        <v>3572644400</v>
      </c>
    </row>
    <row r="4" spans="1:11">
      <c r="A4" s="526"/>
      <c r="B4" s="536"/>
      <c r="C4" s="541" t="s">
        <v>1175</v>
      </c>
      <c r="D4" s="537"/>
      <c r="E4" s="537"/>
      <c r="F4" s="537"/>
      <c r="G4" s="535"/>
      <c r="H4" s="548"/>
      <c r="I4" s="557"/>
      <c r="J4" s="557"/>
      <c r="K4" s="575">
        <v>3512644400</v>
      </c>
    </row>
    <row r="5" spans="1:11" ht="24.75" customHeight="1">
      <c r="A5" s="526"/>
      <c r="B5" s="536"/>
      <c r="C5" s="563" t="s">
        <v>1182</v>
      </c>
      <c r="D5" s="537"/>
      <c r="E5" s="537"/>
      <c r="F5" s="537"/>
      <c r="G5" s="535"/>
      <c r="H5" s="548"/>
      <c r="I5" s="557"/>
      <c r="J5" s="557"/>
      <c r="K5" s="576">
        <f>3*278000000</f>
        <v>834000000</v>
      </c>
    </row>
    <row r="6" spans="1:11" ht="19.2" customHeight="1">
      <c r="A6" s="526"/>
      <c r="B6" s="544"/>
      <c r="C6" s="675" t="s">
        <v>1176</v>
      </c>
      <c r="D6" s="538"/>
      <c r="E6" s="538"/>
      <c r="F6" s="539"/>
      <c r="G6" s="535"/>
      <c r="H6" s="564"/>
      <c r="I6" s="557"/>
      <c r="J6" s="565"/>
      <c r="K6" s="577">
        <v>2838644400</v>
      </c>
    </row>
    <row r="7" spans="1:11" ht="22.5" customHeight="1">
      <c r="A7" s="526"/>
      <c r="B7" s="540"/>
      <c r="C7" s="555" t="s">
        <v>1111</v>
      </c>
      <c r="D7" s="550"/>
      <c r="E7" s="550"/>
      <c r="F7" s="550"/>
      <c r="G7" s="551">
        <f>+G8+G435+G444</f>
        <v>2929584</v>
      </c>
      <c r="H7" s="548"/>
      <c r="I7" s="558"/>
      <c r="J7" s="557"/>
      <c r="K7" s="559">
        <f>K8+K435+K444</f>
        <v>2838739292.2333727</v>
      </c>
    </row>
    <row r="8" spans="1:11">
      <c r="A8" s="526"/>
      <c r="B8" s="578"/>
      <c r="C8" s="579" t="s">
        <v>77</v>
      </c>
      <c r="D8" s="550"/>
      <c r="E8" s="550"/>
      <c r="F8" s="550"/>
      <c r="G8" s="580">
        <f>SUM(G9:G434)-G244-G420-G425-G429</f>
        <v>1624060</v>
      </c>
      <c r="H8" s="581"/>
      <c r="I8" s="557"/>
      <c r="J8" s="556"/>
      <c r="K8" s="582">
        <f>SUM(K9:K434)</f>
        <v>2403237380.431602</v>
      </c>
    </row>
    <row r="9" spans="1:11">
      <c r="A9" s="526" t="s">
        <v>1118</v>
      </c>
      <c r="B9" s="528" t="s">
        <v>79</v>
      </c>
      <c r="C9" s="529" t="s">
        <v>80</v>
      </c>
      <c r="D9" s="552">
        <v>554.4</v>
      </c>
      <c r="E9" s="552">
        <v>736.77</v>
      </c>
      <c r="F9" s="553">
        <v>795.71</v>
      </c>
      <c r="G9" s="583">
        <v>19681</v>
      </c>
      <c r="H9" s="553">
        <v>836</v>
      </c>
      <c r="I9" s="560">
        <f>H9-F9</f>
        <v>40.289999999999964</v>
      </c>
      <c r="J9" s="561">
        <f>I9/F9</f>
        <v>5.0634024958841742E-2</v>
      </c>
      <c r="K9" s="562">
        <f>G9*H9</f>
        <v>16453316</v>
      </c>
    </row>
    <row r="10" spans="1:11" ht="24">
      <c r="A10" s="526" t="s">
        <v>1118</v>
      </c>
      <c r="B10" s="528" t="s">
        <v>82</v>
      </c>
      <c r="C10" s="529" t="s">
        <v>83</v>
      </c>
      <c r="D10" s="552">
        <v>902</v>
      </c>
      <c r="E10" s="552">
        <v>1150</v>
      </c>
      <c r="F10" s="553">
        <v>1242</v>
      </c>
      <c r="G10" s="583">
        <v>4007</v>
      </c>
      <c r="H10" s="553">
        <v>1310</v>
      </c>
      <c r="I10" s="560">
        <f>H10-F10</f>
        <v>68</v>
      </c>
      <c r="J10" s="584">
        <f>I10/F10</f>
        <v>5.4750402576489533E-2</v>
      </c>
      <c r="K10" s="562">
        <f t="shared" ref="K10:K73" si="0">G10*H10</f>
        <v>5249170</v>
      </c>
    </row>
    <row r="11" spans="1:11">
      <c r="A11" s="526" t="s">
        <v>1118</v>
      </c>
      <c r="B11" s="528" t="s">
        <v>84</v>
      </c>
      <c r="C11" s="529" t="s">
        <v>85</v>
      </c>
      <c r="D11" s="552">
        <v>253</v>
      </c>
      <c r="E11" s="552">
        <v>350</v>
      </c>
      <c r="F11" s="553">
        <v>378</v>
      </c>
      <c r="G11" s="583">
        <v>300</v>
      </c>
      <c r="H11" s="553">
        <v>410</v>
      </c>
      <c r="I11" s="560">
        <f>H11-F11</f>
        <v>32</v>
      </c>
      <c r="J11" s="584">
        <f>I11/F11</f>
        <v>8.4656084656084651E-2</v>
      </c>
      <c r="K11" s="562">
        <f t="shared" si="0"/>
        <v>123000</v>
      </c>
    </row>
    <row r="12" spans="1:11">
      <c r="A12" s="526" t="s">
        <v>1118</v>
      </c>
      <c r="B12" s="528" t="s">
        <v>86</v>
      </c>
      <c r="C12" s="529" t="s">
        <v>87</v>
      </c>
      <c r="D12" s="552"/>
      <c r="E12" s="552"/>
      <c r="F12" s="553"/>
      <c r="G12" s="583"/>
      <c r="H12" s="553"/>
      <c r="I12" s="560"/>
      <c r="J12" s="561"/>
      <c r="K12" s="562">
        <f t="shared" si="0"/>
        <v>0</v>
      </c>
    </row>
    <row r="13" spans="1:11" ht="24">
      <c r="A13" s="526" t="s">
        <v>1118</v>
      </c>
      <c r="B13" s="528" t="s">
        <v>89</v>
      </c>
      <c r="C13" s="529" t="s">
        <v>90</v>
      </c>
      <c r="D13" s="552">
        <v>281.60000000000002</v>
      </c>
      <c r="E13" s="552">
        <v>355.45</v>
      </c>
      <c r="F13" s="553">
        <v>383.89</v>
      </c>
      <c r="G13" s="583">
        <v>3960</v>
      </c>
      <c r="H13" s="553">
        <v>403</v>
      </c>
      <c r="I13" s="560">
        <f>H13-F13</f>
        <v>19.110000000000014</v>
      </c>
      <c r="J13" s="584">
        <f>I13/F13</f>
        <v>4.9779884862851377E-2</v>
      </c>
      <c r="K13" s="562">
        <f t="shared" si="0"/>
        <v>1595880</v>
      </c>
    </row>
    <row r="14" spans="1:11" ht="12" customHeight="1">
      <c r="A14" s="526" t="s">
        <v>1118</v>
      </c>
      <c r="B14" s="528" t="s">
        <v>91</v>
      </c>
      <c r="C14" s="529" t="s">
        <v>92</v>
      </c>
      <c r="D14" s="552">
        <v>396</v>
      </c>
      <c r="E14" s="552">
        <v>538.30999999999995</v>
      </c>
      <c r="F14" s="553">
        <v>581.37</v>
      </c>
      <c r="G14" s="583">
        <v>717</v>
      </c>
      <c r="H14" s="553">
        <v>611</v>
      </c>
      <c r="I14" s="560">
        <f>H14-F14</f>
        <v>29.629999999999995</v>
      </c>
      <c r="J14" s="584">
        <f>I14/F14</f>
        <v>5.0965822109843982E-2</v>
      </c>
      <c r="K14" s="562">
        <f t="shared" si="0"/>
        <v>438087</v>
      </c>
    </row>
    <row r="15" spans="1:11">
      <c r="A15" s="526" t="s">
        <v>1118</v>
      </c>
      <c r="B15" s="528" t="s">
        <v>93</v>
      </c>
      <c r="C15" s="529" t="s">
        <v>94</v>
      </c>
      <c r="D15" s="552"/>
      <c r="E15" s="552"/>
      <c r="F15" s="553"/>
      <c r="G15" s="583"/>
      <c r="H15" s="553"/>
      <c r="I15" s="560"/>
      <c r="J15" s="561"/>
      <c r="K15" s="562"/>
    </row>
    <row r="16" spans="1:11">
      <c r="A16" s="526" t="s">
        <v>1118</v>
      </c>
      <c r="B16" s="585" t="s">
        <v>95</v>
      </c>
      <c r="C16" s="586" t="s">
        <v>96</v>
      </c>
      <c r="D16" s="552">
        <v>1100</v>
      </c>
      <c r="E16" s="552">
        <v>1450</v>
      </c>
      <c r="F16" s="553">
        <v>1566</v>
      </c>
      <c r="G16" s="583">
        <v>14800</v>
      </c>
      <c r="H16" s="553">
        <f>F16*1.2</f>
        <v>1879.1999999999998</v>
      </c>
      <c r="I16" s="560">
        <f t="shared" ref="I16:I26" si="1">H16-F16</f>
        <v>313.19999999999982</v>
      </c>
      <c r="J16" s="561">
        <f t="shared" ref="J16:J26" si="2">I16/F16</f>
        <v>0.19999999999999987</v>
      </c>
      <c r="K16" s="562">
        <f t="shared" si="0"/>
        <v>27812159.999999996</v>
      </c>
    </row>
    <row r="17" spans="1:11">
      <c r="A17" s="526" t="s">
        <v>1118</v>
      </c>
      <c r="B17" s="585" t="s">
        <v>97</v>
      </c>
      <c r="C17" s="586" t="s">
        <v>98</v>
      </c>
      <c r="D17" s="552">
        <v>960</v>
      </c>
      <c r="E17" s="552">
        <v>1000</v>
      </c>
      <c r="F17" s="553">
        <v>1080</v>
      </c>
      <c r="G17" s="583">
        <v>17624</v>
      </c>
      <c r="H17" s="553">
        <f>F17*1.25</f>
        <v>1350</v>
      </c>
      <c r="I17" s="560">
        <f t="shared" si="1"/>
        <v>270</v>
      </c>
      <c r="J17" s="561">
        <f t="shared" si="2"/>
        <v>0.25</v>
      </c>
      <c r="K17" s="562">
        <f t="shared" si="0"/>
        <v>23792400</v>
      </c>
    </row>
    <row r="18" spans="1:11">
      <c r="A18" s="526" t="s">
        <v>1119</v>
      </c>
      <c r="B18" s="528" t="s">
        <v>100</v>
      </c>
      <c r="C18" s="529" t="s">
        <v>101</v>
      </c>
      <c r="D18" s="552">
        <v>340</v>
      </c>
      <c r="E18" s="552">
        <v>600</v>
      </c>
      <c r="F18" s="553">
        <v>648</v>
      </c>
      <c r="G18" s="583">
        <v>21291</v>
      </c>
      <c r="H18" s="552">
        <f>F18*1.3</f>
        <v>842.4</v>
      </c>
      <c r="I18" s="552">
        <f t="shared" si="1"/>
        <v>194.39999999999998</v>
      </c>
      <c r="J18" s="561">
        <f t="shared" si="2"/>
        <v>0.3</v>
      </c>
      <c r="K18" s="562">
        <f t="shared" si="0"/>
        <v>17935538.399999999</v>
      </c>
    </row>
    <row r="19" spans="1:11" ht="24">
      <c r="A19" s="526" t="s">
        <v>1119</v>
      </c>
      <c r="B19" s="528" t="s">
        <v>103</v>
      </c>
      <c r="C19" s="529" t="s">
        <v>104</v>
      </c>
      <c r="D19" s="552">
        <v>1078</v>
      </c>
      <c r="E19" s="552">
        <v>1369.06</v>
      </c>
      <c r="F19" s="553">
        <v>1478.58</v>
      </c>
      <c r="G19" s="583">
        <v>10471</v>
      </c>
      <c r="H19" s="552">
        <v>1553</v>
      </c>
      <c r="I19" s="552">
        <f t="shared" si="1"/>
        <v>74.420000000000073</v>
      </c>
      <c r="J19" s="561">
        <f t="shared" si="2"/>
        <v>5.0332075369611436E-2</v>
      </c>
      <c r="K19" s="562">
        <f t="shared" si="0"/>
        <v>16261463</v>
      </c>
    </row>
    <row r="20" spans="1:11" ht="24">
      <c r="A20" s="526" t="s">
        <v>1119</v>
      </c>
      <c r="B20" s="528" t="s">
        <v>105</v>
      </c>
      <c r="C20" s="529" t="s">
        <v>106</v>
      </c>
      <c r="D20" s="552">
        <v>1606</v>
      </c>
      <c r="E20" s="552">
        <v>2039.62</v>
      </c>
      <c r="F20" s="553">
        <v>2202.79</v>
      </c>
      <c r="G20" s="583">
        <v>2941</v>
      </c>
      <c r="H20" s="552">
        <v>2313</v>
      </c>
      <c r="I20" s="552">
        <f t="shared" si="1"/>
        <v>110.21000000000004</v>
      </c>
      <c r="J20" s="561">
        <f t="shared" si="2"/>
        <v>5.003200486655561E-2</v>
      </c>
      <c r="K20" s="562">
        <f t="shared" si="0"/>
        <v>6802533</v>
      </c>
    </row>
    <row r="21" spans="1:11" ht="24">
      <c r="A21" s="526" t="s">
        <v>1119</v>
      </c>
      <c r="B21" s="528" t="s">
        <v>107</v>
      </c>
      <c r="C21" s="529" t="s">
        <v>108</v>
      </c>
      <c r="D21" s="552">
        <v>1317.8</v>
      </c>
      <c r="E21" s="552">
        <v>1673.61</v>
      </c>
      <c r="F21" s="553">
        <v>1807.5</v>
      </c>
      <c r="G21" s="583">
        <v>2083</v>
      </c>
      <c r="H21" s="552">
        <v>1900</v>
      </c>
      <c r="I21" s="552">
        <f t="shared" si="1"/>
        <v>92.5</v>
      </c>
      <c r="J21" s="561">
        <f t="shared" si="2"/>
        <v>5.1175656984785614E-2</v>
      </c>
      <c r="K21" s="562">
        <f t="shared" si="0"/>
        <v>3957700</v>
      </c>
    </row>
    <row r="22" spans="1:11" ht="24">
      <c r="A22" s="526" t="s">
        <v>1119</v>
      </c>
      <c r="B22" s="528" t="s">
        <v>109</v>
      </c>
      <c r="C22" s="529" t="s">
        <v>110</v>
      </c>
      <c r="D22" s="552">
        <v>1738</v>
      </c>
      <c r="E22" s="552">
        <v>2207.2600000000002</v>
      </c>
      <c r="F22" s="553">
        <v>2383.84</v>
      </c>
      <c r="G22" s="583">
        <v>2043</v>
      </c>
      <c r="H22" s="552">
        <v>2510</v>
      </c>
      <c r="I22" s="552">
        <f t="shared" si="1"/>
        <v>126.15999999999985</v>
      </c>
      <c r="J22" s="561">
        <f t="shared" si="2"/>
        <v>5.2923014967447418E-2</v>
      </c>
      <c r="K22" s="562">
        <f t="shared" si="0"/>
        <v>5127930</v>
      </c>
    </row>
    <row r="23" spans="1:11" ht="24">
      <c r="A23" s="526" t="s">
        <v>1119</v>
      </c>
      <c r="B23" s="528" t="s">
        <v>111</v>
      </c>
      <c r="C23" s="529" t="s">
        <v>112</v>
      </c>
      <c r="D23" s="552">
        <v>4774</v>
      </c>
      <c r="E23" s="552">
        <v>6062.98</v>
      </c>
      <c r="F23" s="553">
        <v>6548.02</v>
      </c>
      <c r="G23" s="583">
        <v>486</v>
      </c>
      <c r="H23" s="552">
        <f>F23*1.1</f>
        <v>7202.822000000001</v>
      </c>
      <c r="I23" s="552">
        <f t="shared" si="1"/>
        <v>654.80200000000059</v>
      </c>
      <c r="J23" s="561">
        <f t="shared" si="2"/>
        <v>0.10000000000000009</v>
      </c>
      <c r="K23" s="562">
        <f>G23*H23</f>
        <v>3500571.4920000006</v>
      </c>
    </row>
    <row r="24" spans="1:11">
      <c r="A24" s="526" t="s">
        <v>1119</v>
      </c>
      <c r="B24" s="528" t="s">
        <v>113</v>
      </c>
      <c r="C24" s="529" t="s">
        <v>114</v>
      </c>
      <c r="D24" s="552">
        <v>1738</v>
      </c>
      <c r="E24" s="552">
        <v>2207.2600000000002</v>
      </c>
      <c r="F24" s="553">
        <v>2383.84</v>
      </c>
      <c r="G24" s="583">
        <v>2339</v>
      </c>
      <c r="H24" s="552">
        <f>F24*1.1</f>
        <v>2622.2240000000002</v>
      </c>
      <c r="I24" s="552">
        <f t="shared" si="1"/>
        <v>238.38400000000001</v>
      </c>
      <c r="J24" s="561">
        <f t="shared" si="2"/>
        <v>0.1</v>
      </c>
      <c r="K24" s="562">
        <f t="shared" si="0"/>
        <v>6133381.9360000007</v>
      </c>
    </row>
    <row r="25" spans="1:11" ht="24">
      <c r="A25" s="526" t="s">
        <v>1119</v>
      </c>
      <c r="B25" s="528" t="s">
        <v>115</v>
      </c>
      <c r="C25" s="529" t="s">
        <v>116</v>
      </c>
      <c r="D25" s="552">
        <v>2662</v>
      </c>
      <c r="E25" s="552">
        <v>3380.74</v>
      </c>
      <c r="F25" s="553">
        <v>3651.2</v>
      </c>
      <c r="G25" s="583">
        <v>1322</v>
      </c>
      <c r="H25" s="552">
        <v>3834</v>
      </c>
      <c r="I25" s="552">
        <f t="shared" si="1"/>
        <v>182.80000000000018</v>
      </c>
      <c r="J25" s="561">
        <f t="shared" si="2"/>
        <v>5.0065731814198121E-2</v>
      </c>
      <c r="K25" s="562">
        <f t="shared" si="0"/>
        <v>5068548</v>
      </c>
    </row>
    <row r="26" spans="1:11" ht="24">
      <c r="A26" s="526" t="s">
        <v>1119</v>
      </c>
      <c r="B26" s="528" t="s">
        <v>117</v>
      </c>
      <c r="C26" s="529" t="s">
        <v>118</v>
      </c>
      <c r="D26" s="552">
        <v>4598</v>
      </c>
      <c r="E26" s="552">
        <v>5839.46</v>
      </c>
      <c r="F26" s="553">
        <v>6306.62</v>
      </c>
      <c r="G26" s="583">
        <v>663</v>
      </c>
      <c r="H26" s="552">
        <v>6700</v>
      </c>
      <c r="I26" s="552">
        <f t="shared" si="1"/>
        <v>393.38000000000011</v>
      </c>
      <c r="J26" s="561">
        <f t="shared" si="2"/>
        <v>6.2375725824609714E-2</v>
      </c>
      <c r="K26" s="562">
        <f t="shared" si="0"/>
        <v>4442100</v>
      </c>
    </row>
    <row r="27" spans="1:11" ht="24">
      <c r="A27" s="526" t="s">
        <v>1119</v>
      </c>
      <c r="B27" s="528" t="s">
        <v>119</v>
      </c>
      <c r="C27" s="529" t="s">
        <v>120</v>
      </c>
      <c r="D27" s="552"/>
      <c r="E27" s="552"/>
      <c r="F27" s="553"/>
      <c r="G27" s="583"/>
      <c r="H27" s="552"/>
      <c r="I27" s="552"/>
      <c r="J27" s="561"/>
      <c r="K27" s="562">
        <f t="shared" si="0"/>
        <v>0</v>
      </c>
    </row>
    <row r="28" spans="1:11" ht="24">
      <c r="A28" s="526" t="s">
        <v>1119</v>
      </c>
      <c r="B28" s="528" t="s">
        <v>121</v>
      </c>
      <c r="C28" s="529" t="s">
        <v>122</v>
      </c>
      <c r="D28" s="552">
        <v>4741</v>
      </c>
      <c r="E28" s="552">
        <v>6021.07</v>
      </c>
      <c r="F28" s="553">
        <v>6502.76</v>
      </c>
      <c r="G28" s="583">
        <v>214</v>
      </c>
      <c r="H28" s="552">
        <f>F28*1.3</f>
        <v>8453.5879999999997</v>
      </c>
      <c r="I28" s="552">
        <f>H28-F28</f>
        <v>1950.8279999999995</v>
      </c>
      <c r="J28" s="561">
        <f>I28/F28</f>
        <v>0.29999999999999993</v>
      </c>
      <c r="K28" s="562">
        <f t="shared" si="0"/>
        <v>1809067.8319999999</v>
      </c>
    </row>
    <row r="29" spans="1:11" ht="24">
      <c r="A29" s="526" t="s">
        <v>1119</v>
      </c>
      <c r="B29" s="528" t="s">
        <v>123</v>
      </c>
      <c r="C29" s="529" t="s">
        <v>124</v>
      </c>
      <c r="D29" s="552">
        <v>8459</v>
      </c>
      <c r="E29" s="552">
        <v>10742.93</v>
      </c>
      <c r="F29" s="553">
        <v>11602.36</v>
      </c>
      <c r="G29" s="583">
        <v>1038</v>
      </c>
      <c r="H29" s="552">
        <f>F29*1.3</f>
        <v>15083.068000000001</v>
      </c>
      <c r="I29" s="552">
        <f>H29-F29</f>
        <v>3480.7080000000005</v>
      </c>
      <c r="J29" s="561">
        <f>I29/F29</f>
        <v>0.30000000000000004</v>
      </c>
      <c r="K29" s="562">
        <f t="shared" si="0"/>
        <v>15656224.584000001</v>
      </c>
    </row>
    <row r="30" spans="1:11" ht="36">
      <c r="A30" s="526" t="s">
        <v>1120</v>
      </c>
      <c r="B30" s="528" t="s">
        <v>126</v>
      </c>
      <c r="C30" s="529" t="s">
        <v>127</v>
      </c>
      <c r="D30" s="552">
        <v>519.20000000000005</v>
      </c>
      <c r="E30" s="552">
        <v>650</v>
      </c>
      <c r="F30" s="553">
        <v>702</v>
      </c>
      <c r="G30" s="583">
        <v>2276</v>
      </c>
      <c r="H30" s="549">
        <v>780</v>
      </c>
      <c r="I30" s="560">
        <f>H30-F30</f>
        <v>78</v>
      </c>
      <c r="J30" s="561">
        <f>I30/F30</f>
        <v>0.1111111111111111</v>
      </c>
      <c r="K30" s="562">
        <f t="shared" si="0"/>
        <v>1775280</v>
      </c>
    </row>
    <row r="31" spans="1:11">
      <c r="A31" s="526" t="s">
        <v>1120</v>
      </c>
      <c r="B31" s="528" t="s">
        <v>128</v>
      </c>
      <c r="C31" s="529" t="s">
        <v>129</v>
      </c>
      <c r="D31" s="552"/>
      <c r="E31" s="552"/>
      <c r="F31" s="553"/>
      <c r="G31" s="583"/>
      <c r="H31" s="549"/>
      <c r="I31" s="560"/>
      <c r="J31" s="561"/>
      <c r="K31" s="562">
        <f t="shared" si="0"/>
        <v>0</v>
      </c>
    </row>
    <row r="32" spans="1:11" ht="24">
      <c r="A32" s="526" t="s">
        <v>1120</v>
      </c>
      <c r="B32" s="528" t="s">
        <v>130</v>
      </c>
      <c r="C32" s="529" t="s">
        <v>131</v>
      </c>
      <c r="D32" s="552">
        <v>847</v>
      </c>
      <c r="E32" s="552">
        <v>1050</v>
      </c>
      <c r="F32" s="553">
        <v>1134</v>
      </c>
      <c r="G32" s="583">
        <v>13000</v>
      </c>
      <c r="H32" s="553">
        <f>F32*1.1</f>
        <v>1247.4000000000001</v>
      </c>
      <c r="I32" s="560">
        <f>H32-F32</f>
        <v>113.40000000000009</v>
      </c>
      <c r="J32" s="561">
        <f>I32/F32</f>
        <v>0.10000000000000007</v>
      </c>
      <c r="K32" s="562">
        <f t="shared" si="0"/>
        <v>16216200.000000002</v>
      </c>
    </row>
    <row r="33" spans="1:11" ht="24">
      <c r="A33" s="526" t="s">
        <v>1120</v>
      </c>
      <c r="B33" s="528" t="s">
        <v>132</v>
      </c>
      <c r="C33" s="529" t="s">
        <v>133</v>
      </c>
      <c r="D33" s="552">
        <v>1094.5</v>
      </c>
      <c r="E33" s="552">
        <v>1350</v>
      </c>
      <c r="F33" s="553">
        <v>1458</v>
      </c>
      <c r="G33" s="583">
        <v>70</v>
      </c>
      <c r="H33" s="553">
        <f>F33*1.15</f>
        <v>1676.6999999999998</v>
      </c>
      <c r="I33" s="560">
        <f>H33-F33</f>
        <v>218.69999999999982</v>
      </c>
      <c r="J33" s="561">
        <f>I33/F33</f>
        <v>0.14999999999999988</v>
      </c>
      <c r="K33" s="562">
        <f t="shared" si="0"/>
        <v>117368.99999999999</v>
      </c>
    </row>
    <row r="34" spans="1:11" ht="24">
      <c r="A34" s="526" t="s">
        <v>1120</v>
      </c>
      <c r="B34" s="528" t="s">
        <v>134</v>
      </c>
      <c r="C34" s="529" t="s">
        <v>135</v>
      </c>
      <c r="D34" s="552"/>
      <c r="E34" s="552"/>
      <c r="F34" s="553"/>
      <c r="G34" s="583"/>
      <c r="H34" s="553"/>
      <c r="I34" s="560"/>
      <c r="J34" s="561"/>
      <c r="K34" s="562">
        <f t="shared" si="0"/>
        <v>0</v>
      </c>
    </row>
    <row r="35" spans="1:11" ht="24">
      <c r="A35" s="526" t="s">
        <v>1120</v>
      </c>
      <c r="B35" s="528" t="s">
        <v>136</v>
      </c>
      <c r="C35" s="529" t="s">
        <v>137</v>
      </c>
      <c r="D35" s="552">
        <v>1474</v>
      </c>
      <c r="E35" s="552">
        <v>1800</v>
      </c>
      <c r="F35" s="553">
        <v>1944</v>
      </c>
      <c r="G35" s="583">
        <v>13</v>
      </c>
      <c r="H35" s="553">
        <f>F35*1.15</f>
        <v>2235.6</v>
      </c>
      <c r="I35" s="560">
        <f>H35-F35</f>
        <v>291.59999999999991</v>
      </c>
      <c r="J35" s="561">
        <f>I35/F35</f>
        <v>0.14999999999999997</v>
      </c>
      <c r="K35" s="562">
        <f t="shared" si="0"/>
        <v>29062.799999999999</v>
      </c>
    </row>
    <row r="36" spans="1:11" ht="36">
      <c r="A36" s="526" t="s">
        <v>1120</v>
      </c>
      <c r="B36" s="528" t="s">
        <v>138</v>
      </c>
      <c r="C36" s="529" t="s">
        <v>139</v>
      </c>
      <c r="D36" s="552">
        <v>1909.6</v>
      </c>
      <c r="E36" s="552">
        <v>2400</v>
      </c>
      <c r="F36" s="553">
        <v>2592</v>
      </c>
      <c r="G36" s="583">
        <v>51</v>
      </c>
      <c r="H36" s="553">
        <f>F36*1.15</f>
        <v>2980.7999999999997</v>
      </c>
      <c r="I36" s="560">
        <f>H36-F36</f>
        <v>388.79999999999973</v>
      </c>
      <c r="J36" s="561">
        <f>I36/F36</f>
        <v>0.14999999999999988</v>
      </c>
      <c r="K36" s="562">
        <f t="shared" si="0"/>
        <v>152020.79999999999</v>
      </c>
    </row>
    <row r="37" spans="1:11">
      <c r="A37" s="526" t="s">
        <v>1120</v>
      </c>
      <c r="B37" s="528" t="s">
        <v>140</v>
      </c>
      <c r="C37" s="529" t="s">
        <v>141</v>
      </c>
      <c r="D37" s="552"/>
      <c r="E37" s="552"/>
      <c r="F37" s="553"/>
      <c r="G37" s="583"/>
      <c r="H37" s="553"/>
      <c r="I37" s="560"/>
      <c r="J37" s="561"/>
      <c r="K37" s="562">
        <f t="shared" si="0"/>
        <v>0</v>
      </c>
    </row>
    <row r="38" spans="1:11" ht="36">
      <c r="A38" s="526" t="s">
        <v>1120</v>
      </c>
      <c r="B38" s="528" t="s">
        <v>143</v>
      </c>
      <c r="C38" s="529" t="s">
        <v>144</v>
      </c>
      <c r="D38" s="552">
        <v>727.1</v>
      </c>
      <c r="E38" s="552">
        <v>1000</v>
      </c>
      <c r="F38" s="553">
        <v>1080</v>
      </c>
      <c r="G38" s="583">
        <v>3482</v>
      </c>
      <c r="H38" s="553">
        <f>F38*1.1</f>
        <v>1188</v>
      </c>
      <c r="I38" s="560">
        <f>H38-F38</f>
        <v>108</v>
      </c>
      <c r="J38" s="561">
        <f>I38/F38</f>
        <v>0.1</v>
      </c>
      <c r="K38" s="562">
        <f t="shared" si="0"/>
        <v>4136616</v>
      </c>
    </row>
    <row r="39" spans="1:11" ht="36">
      <c r="A39" s="526" t="s">
        <v>1120</v>
      </c>
      <c r="B39" s="528" t="s">
        <v>145</v>
      </c>
      <c r="C39" s="529" t="s">
        <v>146</v>
      </c>
      <c r="D39" s="552">
        <v>1403.6</v>
      </c>
      <c r="E39" s="552">
        <v>1700</v>
      </c>
      <c r="F39" s="553">
        <v>1836</v>
      </c>
      <c r="G39" s="583">
        <v>889</v>
      </c>
      <c r="H39" s="553">
        <f>F39*1.1</f>
        <v>2019.6000000000001</v>
      </c>
      <c r="I39" s="560">
        <f>H39-F39</f>
        <v>183.60000000000014</v>
      </c>
      <c r="J39" s="561">
        <f>I39/F39</f>
        <v>0.10000000000000007</v>
      </c>
      <c r="K39" s="562">
        <f t="shared" si="0"/>
        <v>1795424.4000000001</v>
      </c>
    </row>
    <row r="40" spans="1:11" ht="36">
      <c r="A40" s="526" t="s">
        <v>1120</v>
      </c>
      <c r="B40" s="528" t="s">
        <v>147</v>
      </c>
      <c r="C40" s="529" t="s">
        <v>148</v>
      </c>
      <c r="D40" s="552"/>
      <c r="E40" s="552"/>
      <c r="F40" s="553"/>
      <c r="G40" s="583"/>
      <c r="H40" s="553"/>
      <c r="I40" s="560"/>
      <c r="J40" s="561"/>
      <c r="K40" s="562">
        <f t="shared" si="0"/>
        <v>0</v>
      </c>
    </row>
    <row r="41" spans="1:11" s="570" customFormat="1" ht="36">
      <c r="A41" s="566" t="s">
        <v>1120</v>
      </c>
      <c r="B41" s="528" t="s">
        <v>149</v>
      </c>
      <c r="C41" s="529" t="s">
        <v>150</v>
      </c>
      <c r="D41" s="552">
        <v>3671.8</v>
      </c>
      <c r="E41" s="552">
        <v>4200</v>
      </c>
      <c r="F41" s="553">
        <v>4536</v>
      </c>
      <c r="G41" s="588">
        <v>15000</v>
      </c>
      <c r="H41" s="553">
        <f>F41*1.02</f>
        <v>4626.72</v>
      </c>
      <c r="I41" s="568">
        <f>H41-F41</f>
        <v>90.720000000000255</v>
      </c>
      <c r="J41" s="569">
        <f>I41/F41</f>
        <v>2.0000000000000056E-2</v>
      </c>
      <c r="K41" s="562">
        <f t="shared" si="0"/>
        <v>69400800</v>
      </c>
    </row>
    <row r="42" spans="1:11" ht="36">
      <c r="A42" s="526" t="s">
        <v>1120</v>
      </c>
      <c r="B42" s="528" t="s">
        <v>151</v>
      </c>
      <c r="C42" s="529" t="s">
        <v>152</v>
      </c>
      <c r="D42" s="552">
        <v>4766.3</v>
      </c>
      <c r="E42" s="552">
        <v>5500</v>
      </c>
      <c r="F42" s="553">
        <v>5940</v>
      </c>
      <c r="G42" s="583">
        <v>1</v>
      </c>
      <c r="H42" s="553">
        <f>F42*1.2</f>
        <v>7128</v>
      </c>
      <c r="I42" s="560">
        <f>H42-F42</f>
        <v>1188</v>
      </c>
      <c r="J42" s="561">
        <f>I42/F42</f>
        <v>0.2</v>
      </c>
      <c r="K42" s="562">
        <f t="shared" si="0"/>
        <v>7128</v>
      </c>
    </row>
    <row r="43" spans="1:11" ht="24">
      <c r="A43" s="526" t="s">
        <v>1120</v>
      </c>
      <c r="B43" s="528" t="s">
        <v>153</v>
      </c>
      <c r="C43" s="529" t="s">
        <v>154</v>
      </c>
      <c r="D43" s="552"/>
      <c r="E43" s="552"/>
      <c r="F43" s="553"/>
      <c r="G43" s="583"/>
      <c r="H43" s="553"/>
      <c r="I43" s="560"/>
      <c r="J43" s="561"/>
      <c r="K43" s="562">
        <f t="shared" si="0"/>
        <v>0</v>
      </c>
    </row>
    <row r="44" spans="1:11" ht="36">
      <c r="A44" s="526" t="s">
        <v>1120</v>
      </c>
      <c r="B44" s="528" t="s">
        <v>155</v>
      </c>
      <c r="C44" s="529" t="s">
        <v>156</v>
      </c>
      <c r="D44" s="552">
        <v>3671.8</v>
      </c>
      <c r="E44" s="552">
        <v>4109.3500000000004</v>
      </c>
      <c r="F44" s="553">
        <v>4438.1000000000004</v>
      </c>
      <c r="G44" s="583">
        <v>1549</v>
      </c>
      <c r="H44" s="553">
        <f>F44*1.02</f>
        <v>4526.8620000000001</v>
      </c>
      <c r="I44" s="560">
        <f>H44-F44</f>
        <v>88.761999999999716</v>
      </c>
      <c r="J44" s="561">
        <f>I44/F44</f>
        <v>1.9999999999999934E-2</v>
      </c>
      <c r="K44" s="562">
        <f t="shared" si="0"/>
        <v>7012109.2379999999</v>
      </c>
    </row>
    <row r="45" spans="1:11" ht="36">
      <c r="A45" s="526" t="s">
        <v>1120</v>
      </c>
      <c r="B45" s="528" t="s">
        <v>158</v>
      </c>
      <c r="C45" s="529" t="s">
        <v>159</v>
      </c>
      <c r="D45" s="552">
        <v>4766.3</v>
      </c>
      <c r="E45" s="552">
        <v>5000</v>
      </c>
      <c r="F45" s="553">
        <v>5400</v>
      </c>
      <c r="G45" s="583">
        <v>15</v>
      </c>
      <c r="H45" s="553">
        <f>F45*1.02</f>
        <v>5508</v>
      </c>
      <c r="I45" s="560">
        <f>H45-F45</f>
        <v>108</v>
      </c>
      <c r="J45" s="561">
        <f>I45/F45</f>
        <v>0.02</v>
      </c>
      <c r="K45" s="562">
        <f t="shared" si="0"/>
        <v>82620</v>
      </c>
    </row>
    <row r="46" spans="1:11" ht="36">
      <c r="A46" s="526" t="s">
        <v>1120</v>
      </c>
      <c r="B46" s="528" t="s">
        <v>160</v>
      </c>
      <c r="C46" s="529" t="s">
        <v>161</v>
      </c>
      <c r="D46" s="552"/>
      <c r="E46" s="552"/>
      <c r="F46" s="553"/>
      <c r="G46" s="583"/>
      <c r="H46" s="553"/>
      <c r="I46" s="560"/>
      <c r="J46" s="561"/>
      <c r="K46" s="562">
        <f t="shared" si="0"/>
        <v>0</v>
      </c>
    </row>
    <row r="47" spans="1:11" ht="36">
      <c r="A47" s="526" t="s">
        <v>1120</v>
      </c>
      <c r="B47" s="528" t="s">
        <v>162</v>
      </c>
      <c r="C47" s="529" t="s">
        <v>163</v>
      </c>
      <c r="D47" s="552">
        <v>3671.8</v>
      </c>
      <c r="E47" s="552">
        <v>4109.3500000000004</v>
      </c>
      <c r="F47" s="553">
        <v>4438.1000000000004</v>
      </c>
      <c r="G47" s="583">
        <v>1</v>
      </c>
      <c r="H47" s="553">
        <f>F47*1.2</f>
        <v>5325.72</v>
      </c>
      <c r="I47" s="560">
        <f>H47-F47</f>
        <v>887.61999999999989</v>
      </c>
      <c r="J47" s="561">
        <f>I47/F47</f>
        <v>0.19999999999999996</v>
      </c>
      <c r="K47" s="562">
        <f t="shared" si="0"/>
        <v>5325.72</v>
      </c>
    </row>
    <row r="48" spans="1:11" ht="36">
      <c r="A48" s="526" t="s">
        <v>1120</v>
      </c>
      <c r="B48" s="528" t="s">
        <v>164</v>
      </c>
      <c r="C48" s="529" t="s">
        <v>165</v>
      </c>
      <c r="D48" s="552">
        <v>4766.3</v>
      </c>
      <c r="E48" s="552">
        <v>5500</v>
      </c>
      <c r="F48" s="553">
        <v>5940</v>
      </c>
      <c r="G48" s="583">
        <v>1</v>
      </c>
      <c r="H48" s="553">
        <f>F48*1.2</f>
        <v>7128</v>
      </c>
      <c r="I48" s="560">
        <f>H48-F48</f>
        <v>1188</v>
      </c>
      <c r="J48" s="561">
        <f>I48/F48</f>
        <v>0.2</v>
      </c>
      <c r="K48" s="562">
        <f t="shared" si="0"/>
        <v>7128</v>
      </c>
    </row>
    <row r="49" spans="1:11" ht="36">
      <c r="A49" s="526" t="s">
        <v>1120</v>
      </c>
      <c r="B49" s="528" t="s">
        <v>166</v>
      </c>
      <c r="C49" s="529" t="s">
        <v>167</v>
      </c>
      <c r="D49" s="552"/>
      <c r="E49" s="552"/>
      <c r="F49" s="553"/>
      <c r="G49" s="583"/>
      <c r="H49" s="553"/>
      <c r="I49" s="560"/>
      <c r="J49" s="561"/>
      <c r="K49" s="562">
        <f t="shared" si="0"/>
        <v>0</v>
      </c>
    </row>
    <row r="50" spans="1:11" ht="48">
      <c r="A50" s="526" t="s">
        <v>1120</v>
      </c>
      <c r="B50" s="528" t="s">
        <v>168</v>
      </c>
      <c r="C50" s="529" t="s">
        <v>169</v>
      </c>
      <c r="D50" s="552">
        <v>3982</v>
      </c>
      <c r="E50" s="552">
        <v>3982</v>
      </c>
      <c r="F50" s="553">
        <v>4300.5600000000004</v>
      </c>
      <c r="G50" s="583">
        <v>1</v>
      </c>
      <c r="H50" s="553">
        <f>F50*1.2</f>
        <v>5160.6720000000005</v>
      </c>
      <c r="I50" s="560">
        <f t="shared" ref="I50:I57" si="3">H50-F50</f>
        <v>860.11200000000008</v>
      </c>
      <c r="J50" s="561">
        <f t="shared" ref="J50:J57" si="4">I50/F50</f>
        <v>0.2</v>
      </c>
      <c r="K50" s="562">
        <f t="shared" si="0"/>
        <v>5160.6720000000005</v>
      </c>
    </row>
    <row r="51" spans="1:11" ht="48">
      <c r="A51" s="526" t="s">
        <v>1120</v>
      </c>
      <c r="B51" s="528" t="s">
        <v>170</v>
      </c>
      <c r="C51" s="529" t="s">
        <v>171</v>
      </c>
      <c r="D51" s="552">
        <v>5170</v>
      </c>
      <c r="E51" s="552">
        <v>5900</v>
      </c>
      <c r="F51" s="553">
        <v>6372</v>
      </c>
      <c r="G51" s="583">
        <v>34</v>
      </c>
      <c r="H51" s="553">
        <f>F51*1.2</f>
        <v>7646.4</v>
      </c>
      <c r="I51" s="560">
        <f t="shared" si="3"/>
        <v>1274.3999999999996</v>
      </c>
      <c r="J51" s="561">
        <f t="shared" si="4"/>
        <v>0.19999999999999996</v>
      </c>
      <c r="K51" s="562">
        <f t="shared" si="0"/>
        <v>259977.59999999998</v>
      </c>
    </row>
    <row r="52" spans="1:11">
      <c r="A52" s="526" t="s">
        <v>1120</v>
      </c>
      <c r="B52" s="528" t="s">
        <v>172</v>
      </c>
      <c r="C52" s="529" t="s">
        <v>173</v>
      </c>
      <c r="D52" s="552">
        <v>673.2</v>
      </c>
      <c r="E52" s="552">
        <v>1500</v>
      </c>
      <c r="F52" s="553">
        <v>1620</v>
      </c>
      <c r="G52" s="583">
        <v>1</v>
      </c>
      <c r="H52" s="553">
        <f>F52*1.25</f>
        <v>2025</v>
      </c>
      <c r="I52" s="560">
        <f t="shared" si="3"/>
        <v>405</v>
      </c>
      <c r="J52" s="561">
        <f t="shared" si="4"/>
        <v>0.25</v>
      </c>
      <c r="K52" s="562">
        <f t="shared" si="0"/>
        <v>2025</v>
      </c>
    </row>
    <row r="53" spans="1:11" ht="24">
      <c r="A53" s="526" t="s">
        <v>1120</v>
      </c>
      <c r="B53" s="528" t="s">
        <v>174</v>
      </c>
      <c r="C53" s="529" t="s">
        <v>175</v>
      </c>
      <c r="D53" s="552">
        <v>1036.2</v>
      </c>
      <c r="E53" s="552">
        <v>1300</v>
      </c>
      <c r="F53" s="553">
        <v>1404</v>
      </c>
      <c r="G53" s="583">
        <v>19002</v>
      </c>
      <c r="H53" s="553">
        <f>F53*1.05</f>
        <v>1474.2</v>
      </c>
      <c r="I53" s="560">
        <f t="shared" si="3"/>
        <v>70.200000000000045</v>
      </c>
      <c r="J53" s="561">
        <f t="shared" si="4"/>
        <v>5.0000000000000031E-2</v>
      </c>
      <c r="K53" s="562">
        <f t="shared" si="0"/>
        <v>28012748.400000002</v>
      </c>
    </row>
    <row r="54" spans="1:11" ht="24">
      <c r="A54" s="526" t="s">
        <v>1120</v>
      </c>
      <c r="B54" s="528" t="s">
        <v>176</v>
      </c>
      <c r="C54" s="529" t="s">
        <v>177</v>
      </c>
      <c r="D54" s="552">
        <v>3795</v>
      </c>
      <c r="E54" s="552">
        <v>4000</v>
      </c>
      <c r="F54" s="553">
        <v>4320</v>
      </c>
      <c r="G54" s="583">
        <v>12400</v>
      </c>
      <c r="H54" s="553">
        <v>4536</v>
      </c>
      <c r="I54" s="560">
        <f t="shared" si="3"/>
        <v>216</v>
      </c>
      <c r="J54" s="561">
        <f t="shared" si="4"/>
        <v>0.05</v>
      </c>
      <c r="K54" s="562">
        <f t="shared" si="0"/>
        <v>56246400</v>
      </c>
    </row>
    <row r="55" spans="1:11" ht="24">
      <c r="A55" s="526" t="s">
        <v>1120</v>
      </c>
      <c r="B55" s="528" t="s">
        <v>178</v>
      </c>
      <c r="C55" s="529" t="s">
        <v>179</v>
      </c>
      <c r="D55" s="552">
        <v>3047</v>
      </c>
      <c r="E55" s="552">
        <v>3060</v>
      </c>
      <c r="F55" s="553">
        <v>3304.8</v>
      </c>
      <c r="G55" s="583">
        <v>18</v>
      </c>
      <c r="H55" s="553">
        <v>3470</v>
      </c>
      <c r="I55" s="560">
        <f t="shared" si="3"/>
        <v>165.19999999999982</v>
      </c>
      <c r="J55" s="561">
        <f t="shared" si="4"/>
        <v>4.9987896393125092E-2</v>
      </c>
      <c r="K55" s="562">
        <f t="shared" si="0"/>
        <v>62460</v>
      </c>
    </row>
    <row r="56" spans="1:11" ht="36">
      <c r="A56" s="526" t="s">
        <v>1120</v>
      </c>
      <c r="B56" s="528" t="s">
        <v>180</v>
      </c>
      <c r="C56" s="529" t="s">
        <v>181</v>
      </c>
      <c r="D56" s="552">
        <v>5016</v>
      </c>
      <c r="E56" s="552">
        <v>5300</v>
      </c>
      <c r="F56" s="553">
        <v>5724</v>
      </c>
      <c r="G56" s="583">
        <v>6750</v>
      </c>
      <c r="H56" s="553">
        <v>6010</v>
      </c>
      <c r="I56" s="560">
        <f t="shared" si="3"/>
        <v>286</v>
      </c>
      <c r="J56" s="561">
        <f t="shared" si="4"/>
        <v>4.9965059399021662E-2</v>
      </c>
      <c r="K56" s="562">
        <f t="shared" si="0"/>
        <v>40567500</v>
      </c>
    </row>
    <row r="57" spans="1:11" ht="24">
      <c r="A57" s="526" t="s">
        <v>1120</v>
      </c>
      <c r="B57" s="528" t="s">
        <v>182</v>
      </c>
      <c r="C57" s="529" t="s">
        <v>183</v>
      </c>
      <c r="D57" s="552">
        <v>702.9</v>
      </c>
      <c r="E57" s="552">
        <v>930</v>
      </c>
      <c r="F57" s="553">
        <v>1004.4</v>
      </c>
      <c r="G57" s="583">
        <v>51002</v>
      </c>
      <c r="H57" s="553">
        <v>1055</v>
      </c>
      <c r="I57" s="560">
        <f t="shared" si="3"/>
        <v>50.600000000000023</v>
      </c>
      <c r="J57" s="561">
        <f t="shared" si="4"/>
        <v>5.0378335324571907E-2</v>
      </c>
      <c r="K57" s="562">
        <f t="shared" si="0"/>
        <v>53807110</v>
      </c>
    </row>
    <row r="58" spans="1:11" ht="24">
      <c r="A58" s="526" t="s">
        <v>1120</v>
      </c>
      <c r="B58" s="528" t="s">
        <v>184</v>
      </c>
      <c r="C58" s="529" t="s">
        <v>185</v>
      </c>
      <c r="D58" s="552"/>
      <c r="E58" s="552"/>
      <c r="F58" s="553"/>
      <c r="G58" s="583"/>
      <c r="H58" s="553"/>
      <c r="I58" s="560"/>
      <c r="J58" s="561"/>
      <c r="K58" s="562">
        <f t="shared" si="0"/>
        <v>0</v>
      </c>
    </row>
    <row r="59" spans="1:11" ht="36">
      <c r="A59" s="526" t="s">
        <v>1120</v>
      </c>
      <c r="B59" s="528" t="s">
        <v>186</v>
      </c>
      <c r="C59" s="529" t="s">
        <v>1144</v>
      </c>
      <c r="D59" s="552">
        <v>1634.6</v>
      </c>
      <c r="E59" s="552">
        <v>2124.23</v>
      </c>
      <c r="F59" s="553">
        <v>2294.17</v>
      </c>
      <c r="G59" s="583">
        <v>800</v>
      </c>
      <c r="H59" s="553">
        <f>F59*1.2</f>
        <v>2753.0039999999999</v>
      </c>
      <c r="I59" s="560">
        <f>H59-F59</f>
        <v>458.83399999999983</v>
      </c>
      <c r="J59" s="561">
        <f>I59/F59</f>
        <v>0.19999999999999993</v>
      </c>
      <c r="K59" s="562">
        <f t="shared" si="0"/>
        <v>2202403.1999999997</v>
      </c>
    </row>
    <row r="60" spans="1:11" ht="36">
      <c r="A60" s="526" t="s">
        <v>1120</v>
      </c>
      <c r="B60" s="528" t="s">
        <v>188</v>
      </c>
      <c r="C60" s="529" t="s">
        <v>189</v>
      </c>
      <c r="D60" s="552">
        <v>1956.9</v>
      </c>
      <c r="E60" s="552">
        <v>2446.5300000000002</v>
      </c>
      <c r="F60" s="553">
        <v>2642.25</v>
      </c>
      <c r="G60" s="583">
        <v>1</v>
      </c>
      <c r="H60" s="553">
        <f>F60*1.2</f>
        <v>3170.7</v>
      </c>
      <c r="I60" s="560">
        <f>H60-F60</f>
        <v>528.44999999999982</v>
      </c>
      <c r="J60" s="561">
        <f>I60/F60</f>
        <v>0.19999999999999993</v>
      </c>
      <c r="K60" s="562">
        <f t="shared" si="0"/>
        <v>3170.7</v>
      </c>
    </row>
    <row r="61" spans="1:11">
      <c r="A61" s="526" t="s">
        <v>1120</v>
      </c>
      <c r="B61" s="528" t="s">
        <v>190</v>
      </c>
      <c r="C61" s="529" t="s">
        <v>191</v>
      </c>
      <c r="D61" s="552"/>
      <c r="E61" s="552"/>
      <c r="F61" s="553"/>
      <c r="G61" s="583"/>
      <c r="H61" s="553"/>
      <c r="I61" s="560"/>
      <c r="J61" s="561"/>
      <c r="K61" s="562">
        <f t="shared" si="0"/>
        <v>0</v>
      </c>
    </row>
    <row r="62" spans="1:11" ht="24">
      <c r="A62" s="526" t="s">
        <v>1120</v>
      </c>
      <c r="B62" s="528" t="s">
        <v>192</v>
      </c>
      <c r="C62" s="529" t="s">
        <v>193</v>
      </c>
      <c r="D62" s="552">
        <v>5764</v>
      </c>
      <c r="E62" s="552">
        <v>6000</v>
      </c>
      <c r="F62" s="553">
        <v>6480</v>
      </c>
      <c r="G62" s="583">
        <v>231</v>
      </c>
      <c r="H62" s="553">
        <f>F62*1.25</f>
        <v>8100</v>
      </c>
      <c r="I62" s="560">
        <f>H62-F62</f>
        <v>1620</v>
      </c>
      <c r="J62" s="561">
        <f>I62/F62</f>
        <v>0.25</v>
      </c>
      <c r="K62" s="562">
        <f t="shared" si="0"/>
        <v>1871100</v>
      </c>
    </row>
    <row r="63" spans="1:11" ht="24">
      <c r="A63" s="526" t="s">
        <v>1120</v>
      </c>
      <c r="B63" s="528" t="s">
        <v>194</v>
      </c>
      <c r="C63" s="529" t="s">
        <v>195</v>
      </c>
      <c r="D63" s="552">
        <v>6912.4</v>
      </c>
      <c r="E63" s="552">
        <v>7000</v>
      </c>
      <c r="F63" s="553">
        <v>7560</v>
      </c>
      <c r="G63" s="583">
        <v>1</v>
      </c>
      <c r="H63" s="553">
        <f>F63*1.25</f>
        <v>9450</v>
      </c>
      <c r="I63" s="560">
        <f>H63-F63</f>
        <v>1890</v>
      </c>
      <c r="J63" s="561">
        <f>I63/F63</f>
        <v>0.25</v>
      </c>
      <c r="K63" s="562">
        <f t="shared" si="0"/>
        <v>9450</v>
      </c>
    </row>
    <row r="64" spans="1:11" ht="24">
      <c r="A64" s="526" t="s">
        <v>1120</v>
      </c>
      <c r="B64" s="528" t="s">
        <v>196</v>
      </c>
      <c r="C64" s="529" t="s">
        <v>197</v>
      </c>
      <c r="D64" s="552"/>
      <c r="E64" s="552"/>
      <c r="F64" s="553"/>
      <c r="G64" s="583"/>
      <c r="H64" s="549"/>
      <c r="I64" s="560"/>
      <c r="J64" s="561"/>
      <c r="K64" s="562">
        <f t="shared" si="0"/>
        <v>0</v>
      </c>
    </row>
    <row r="65" spans="1:11" ht="24">
      <c r="A65" s="526" t="s">
        <v>1120</v>
      </c>
      <c r="B65" s="528" t="s">
        <v>198</v>
      </c>
      <c r="C65" s="529" t="s">
        <v>199</v>
      </c>
      <c r="D65" s="552">
        <v>669.9</v>
      </c>
      <c r="E65" s="552">
        <v>859.36</v>
      </c>
      <c r="F65" s="553">
        <v>928.11</v>
      </c>
      <c r="G65" s="583">
        <v>2915</v>
      </c>
      <c r="H65" s="553">
        <v>980</v>
      </c>
      <c r="I65" s="560">
        <f t="shared" ref="I65:I73" si="5">H65-F65</f>
        <v>51.889999999999986</v>
      </c>
      <c r="J65" s="561">
        <f t="shared" ref="J65:J73" si="6">I65/F65</f>
        <v>5.5909321093404858E-2</v>
      </c>
      <c r="K65" s="562">
        <f t="shared" si="0"/>
        <v>2856700</v>
      </c>
    </row>
    <row r="66" spans="1:11" ht="24">
      <c r="A66" s="526" t="s">
        <v>1120</v>
      </c>
      <c r="B66" s="528" t="s">
        <v>200</v>
      </c>
      <c r="C66" s="529" t="s">
        <v>201</v>
      </c>
      <c r="D66" s="552">
        <v>798.6</v>
      </c>
      <c r="E66" s="552">
        <v>988.06</v>
      </c>
      <c r="F66" s="553">
        <v>1067.0999999999999</v>
      </c>
      <c r="G66" s="583">
        <v>41</v>
      </c>
      <c r="H66" s="553">
        <f>F66*1.1</f>
        <v>1173.81</v>
      </c>
      <c r="I66" s="560">
        <f t="shared" si="5"/>
        <v>106.71000000000004</v>
      </c>
      <c r="J66" s="561">
        <f t="shared" si="6"/>
        <v>0.10000000000000005</v>
      </c>
      <c r="K66" s="562">
        <f t="shared" si="0"/>
        <v>48126.21</v>
      </c>
    </row>
    <row r="67" spans="1:11">
      <c r="A67" s="526" t="s">
        <v>1120</v>
      </c>
      <c r="B67" s="528" t="s">
        <v>202</v>
      </c>
      <c r="C67" s="529" t="s">
        <v>203</v>
      </c>
      <c r="D67" s="552">
        <v>548.9</v>
      </c>
      <c r="E67" s="552">
        <v>650</v>
      </c>
      <c r="F67" s="553">
        <v>702</v>
      </c>
      <c r="G67" s="583">
        <v>23336</v>
      </c>
      <c r="H67" s="553">
        <f>F67*1.05</f>
        <v>737.1</v>
      </c>
      <c r="I67" s="560">
        <f t="shared" si="5"/>
        <v>35.100000000000023</v>
      </c>
      <c r="J67" s="561">
        <f t="shared" si="6"/>
        <v>5.0000000000000031E-2</v>
      </c>
      <c r="K67" s="562">
        <f t="shared" si="0"/>
        <v>17200965.600000001</v>
      </c>
    </row>
    <row r="68" spans="1:11" ht="24">
      <c r="A68" s="526" t="s">
        <v>1120</v>
      </c>
      <c r="B68" s="528" t="s">
        <v>204</v>
      </c>
      <c r="C68" s="529" t="s">
        <v>205</v>
      </c>
      <c r="D68" s="552">
        <v>946</v>
      </c>
      <c r="E68" s="552">
        <v>1100</v>
      </c>
      <c r="F68" s="553">
        <v>1188</v>
      </c>
      <c r="G68" s="583">
        <v>137</v>
      </c>
      <c r="H68" s="553">
        <f>F68*1.1</f>
        <v>1306.8000000000002</v>
      </c>
      <c r="I68" s="560">
        <f t="shared" si="5"/>
        <v>118.80000000000018</v>
      </c>
      <c r="J68" s="561">
        <f t="shared" si="6"/>
        <v>0.10000000000000016</v>
      </c>
      <c r="K68" s="562">
        <f t="shared" si="0"/>
        <v>179031.60000000003</v>
      </c>
    </row>
    <row r="69" spans="1:11" s="570" customFormat="1" ht="24">
      <c r="A69" s="566" t="s">
        <v>1120</v>
      </c>
      <c r="B69" s="528" t="s">
        <v>206</v>
      </c>
      <c r="C69" s="529" t="s">
        <v>207</v>
      </c>
      <c r="D69" s="552">
        <v>1091.2</v>
      </c>
      <c r="E69" s="552">
        <v>2303.79</v>
      </c>
      <c r="F69" s="553">
        <v>2488.09</v>
      </c>
      <c r="G69" s="588">
        <v>15</v>
      </c>
      <c r="H69" s="553">
        <f>F69*1.1</f>
        <v>2736.8990000000003</v>
      </c>
      <c r="I69" s="568">
        <f t="shared" si="5"/>
        <v>248.8090000000002</v>
      </c>
      <c r="J69" s="569">
        <f t="shared" si="6"/>
        <v>0.10000000000000007</v>
      </c>
      <c r="K69" s="562">
        <f t="shared" si="0"/>
        <v>41053.485000000008</v>
      </c>
    </row>
    <row r="70" spans="1:11" ht="24">
      <c r="A70" s="526" t="s">
        <v>1172</v>
      </c>
      <c r="B70" s="528" t="s">
        <v>209</v>
      </c>
      <c r="C70" s="529" t="s">
        <v>210</v>
      </c>
      <c r="D70" s="552">
        <v>877.8</v>
      </c>
      <c r="E70" s="552">
        <v>1065.4000000000001</v>
      </c>
      <c r="F70" s="553">
        <v>1150.6300000000001</v>
      </c>
      <c r="G70" s="583">
        <v>2316</v>
      </c>
      <c r="H70" s="553">
        <f>F70*1.15</f>
        <v>1323.2245</v>
      </c>
      <c r="I70" s="560">
        <f t="shared" si="5"/>
        <v>172.59449999999993</v>
      </c>
      <c r="J70" s="561">
        <f t="shared" si="6"/>
        <v>0.14999999999999991</v>
      </c>
      <c r="K70" s="562">
        <f t="shared" si="0"/>
        <v>3064587.9420000003</v>
      </c>
    </row>
    <row r="71" spans="1:11" ht="24">
      <c r="A71" s="526" t="s">
        <v>1172</v>
      </c>
      <c r="B71" s="528" t="s">
        <v>211</v>
      </c>
      <c r="C71" s="529" t="s">
        <v>212</v>
      </c>
      <c r="D71" s="552">
        <v>3260.4</v>
      </c>
      <c r="E71" s="552">
        <v>3656.68</v>
      </c>
      <c r="F71" s="553">
        <v>3949.21</v>
      </c>
      <c r="G71" s="583">
        <v>203</v>
      </c>
      <c r="H71" s="553">
        <f>F71*1.3</f>
        <v>5133.973</v>
      </c>
      <c r="I71" s="560">
        <f t="shared" si="5"/>
        <v>1184.7629999999999</v>
      </c>
      <c r="J71" s="561">
        <f t="shared" si="6"/>
        <v>0.3</v>
      </c>
      <c r="K71" s="562">
        <f t="shared" si="0"/>
        <v>1042196.519</v>
      </c>
    </row>
    <row r="72" spans="1:11" ht="24">
      <c r="A72" s="526" t="s">
        <v>1099</v>
      </c>
      <c r="B72" s="528" t="s">
        <v>213</v>
      </c>
      <c r="C72" s="529" t="s">
        <v>214</v>
      </c>
      <c r="D72" s="552">
        <v>767.8</v>
      </c>
      <c r="E72" s="552">
        <v>1000</v>
      </c>
      <c r="F72" s="553">
        <v>1080</v>
      </c>
      <c r="G72" s="583">
        <v>7727</v>
      </c>
      <c r="H72" s="553">
        <f>F72*1.1</f>
        <v>1188</v>
      </c>
      <c r="I72" s="560">
        <f t="shared" si="5"/>
        <v>108</v>
      </c>
      <c r="J72" s="561">
        <f t="shared" si="6"/>
        <v>0.1</v>
      </c>
      <c r="K72" s="562">
        <f t="shared" si="0"/>
        <v>9179676</v>
      </c>
    </row>
    <row r="73" spans="1:11" ht="24">
      <c r="A73" s="526" t="s">
        <v>1099</v>
      </c>
      <c r="B73" s="528" t="s">
        <v>215</v>
      </c>
      <c r="C73" s="529" t="s">
        <v>216</v>
      </c>
      <c r="D73" s="552">
        <v>766.7</v>
      </c>
      <c r="E73" s="552">
        <v>1300</v>
      </c>
      <c r="F73" s="553">
        <v>1404</v>
      </c>
      <c r="G73" s="583">
        <v>27004</v>
      </c>
      <c r="H73" s="553">
        <f>F73*1.08</f>
        <v>1516.3200000000002</v>
      </c>
      <c r="I73" s="560">
        <f t="shared" si="5"/>
        <v>112.32000000000016</v>
      </c>
      <c r="J73" s="561">
        <f t="shared" si="6"/>
        <v>8.0000000000000113E-2</v>
      </c>
      <c r="K73" s="562">
        <f t="shared" si="0"/>
        <v>40946705.280000001</v>
      </c>
    </row>
    <row r="74" spans="1:11" ht="24">
      <c r="A74" s="526" t="s">
        <v>1099</v>
      </c>
      <c r="B74" s="528" t="s">
        <v>219</v>
      </c>
      <c r="C74" s="589" t="s">
        <v>220</v>
      </c>
      <c r="D74" s="552"/>
      <c r="E74" s="552"/>
      <c r="F74" s="553"/>
      <c r="G74" s="583"/>
      <c r="H74" s="553"/>
      <c r="I74" s="560"/>
      <c r="J74" s="561"/>
      <c r="K74" s="562">
        <f t="shared" ref="K74:K137" si="7">G74*H74</f>
        <v>0</v>
      </c>
    </row>
    <row r="75" spans="1:11" ht="36">
      <c r="A75" s="526" t="s">
        <v>1099</v>
      </c>
      <c r="B75" s="528" t="s">
        <v>221</v>
      </c>
      <c r="C75" s="589" t="s">
        <v>222</v>
      </c>
      <c r="D75" s="552">
        <v>688.6</v>
      </c>
      <c r="E75" s="552">
        <v>900</v>
      </c>
      <c r="F75" s="553">
        <v>972</v>
      </c>
      <c r="G75" s="583">
        <v>5723</v>
      </c>
      <c r="H75" s="553">
        <f>F75*1.08</f>
        <v>1049.76</v>
      </c>
      <c r="I75" s="560">
        <f>H75-F75</f>
        <v>77.759999999999991</v>
      </c>
      <c r="J75" s="561">
        <f>I75/F75</f>
        <v>7.9999999999999988E-2</v>
      </c>
      <c r="K75" s="562">
        <f t="shared" si="7"/>
        <v>6007776.4799999995</v>
      </c>
    </row>
    <row r="76" spans="1:11" ht="36">
      <c r="A76" s="526" t="s">
        <v>1099</v>
      </c>
      <c r="B76" s="528" t="s">
        <v>223</v>
      </c>
      <c r="C76" s="589" t="s">
        <v>224</v>
      </c>
      <c r="D76" s="552">
        <v>880</v>
      </c>
      <c r="E76" s="552">
        <v>1100</v>
      </c>
      <c r="F76" s="553">
        <v>1188</v>
      </c>
      <c r="G76" s="583">
        <v>1709</v>
      </c>
      <c r="H76" s="553">
        <f>F76*1.1</f>
        <v>1306.8000000000002</v>
      </c>
      <c r="I76" s="560">
        <f>H76-F76</f>
        <v>118.80000000000018</v>
      </c>
      <c r="J76" s="561">
        <f>I76/F76</f>
        <v>0.10000000000000016</v>
      </c>
      <c r="K76" s="562">
        <f t="shared" si="7"/>
        <v>2233321.2000000002</v>
      </c>
    </row>
    <row r="77" spans="1:11" ht="24">
      <c r="A77" s="526" t="s">
        <v>1099</v>
      </c>
      <c r="B77" s="528" t="s">
        <v>225</v>
      </c>
      <c r="C77" s="529" t="s">
        <v>226</v>
      </c>
      <c r="D77" s="552"/>
      <c r="E77" s="552"/>
      <c r="F77" s="553"/>
      <c r="G77" s="583"/>
      <c r="H77" s="553"/>
      <c r="I77" s="560"/>
      <c r="J77" s="561"/>
      <c r="K77" s="562">
        <f t="shared" si="7"/>
        <v>0</v>
      </c>
    </row>
    <row r="78" spans="1:11" ht="36">
      <c r="A78" s="526" t="s">
        <v>1099</v>
      </c>
      <c r="B78" s="528" t="s">
        <v>227</v>
      </c>
      <c r="C78" s="529" t="s">
        <v>1112</v>
      </c>
      <c r="D78" s="552">
        <v>506</v>
      </c>
      <c r="E78" s="552">
        <v>620</v>
      </c>
      <c r="F78" s="553">
        <v>669.6</v>
      </c>
      <c r="G78" s="583">
        <v>1026</v>
      </c>
      <c r="H78" s="553">
        <f>F78*1.1</f>
        <v>736.56000000000006</v>
      </c>
      <c r="I78" s="560">
        <f>H78-F78</f>
        <v>66.960000000000036</v>
      </c>
      <c r="J78" s="561">
        <f>I78/F78</f>
        <v>0.10000000000000005</v>
      </c>
      <c r="K78" s="562">
        <f t="shared" si="7"/>
        <v>755710.56</v>
      </c>
    </row>
    <row r="79" spans="1:11" ht="36">
      <c r="A79" s="526" t="s">
        <v>1099</v>
      </c>
      <c r="B79" s="528" t="s">
        <v>229</v>
      </c>
      <c r="C79" s="529" t="s">
        <v>1113</v>
      </c>
      <c r="D79" s="552">
        <v>682</v>
      </c>
      <c r="E79" s="552">
        <v>820</v>
      </c>
      <c r="F79" s="553">
        <v>885.6</v>
      </c>
      <c r="G79" s="583">
        <v>11882</v>
      </c>
      <c r="H79" s="553">
        <f>F79*1.1</f>
        <v>974.16000000000008</v>
      </c>
      <c r="I79" s="560">
        <f>H79-F79</f>
        <v>88.560000000000059</v>
      </c>
      <c r="J79" s="561">
        <f>I79/F79</f>
        <v>0.10000000000000006</v>
      </c>
      <c r="K79" s="562">
        <f t="shared" si="7"/>
        <v>11574969.120000001</v>
      </c>
    </row>
    <row r="80" spans="1:11" ht="24">
      <c r="A80" s="526" t="s">
        <v>1099</v>
      </c>
      <c r="B80" s="528" t="s">
        <v>231</v>
      </c>
      <c r="C80" s="529" t="s">
        <v>232</v>
      </c>
      <c r="D80" s="552"/>
      <c r="E80" s="552"/>
      <c r="F80" s="553"/>
      <c r="G80" s="583"/>
      <c r="H80" s="553"/>
      <c r="I80" s="560"/>
      <c r="J80" s="561"/>
      <c r="K80" s="562">
        <f t="shared" si="7"/>
        <v>0</v>
      </c>
    </row>
    <row r="81" spans="1:11" ht="36">
      <c r="A81" s="526" t="s">
        <v>1099</v>
      </c>
      <c r="B81" s="528" t="s">
        <v>233</v>
      </c>
      <c r="C81" s="529" t="s">
        <v>234</v>
      </c>
      <c r="D81" s="552">
        <v>1049.4000000000001</v>
      </c>
      <c r="E81" s="552">
        <v>1431.93</v>
      </c>
      <c r="F81" s="553">
        <v>1546.48</v>
      </c>
      <c r="G81" s="583">
        <v>9820</v>
      </c>
      <c r="H81" s="553">
        <f>F81*1.08</f>
        <v>1670.1984000000002</v>
      </c>
      <c r="I81" s="560">
        <f t="shared" ref="I81:I86" si="8">H81-F81</f>
        <v>123.7184000000002</v>
      </c>
      <c r="J81" s="561">
        <f t="shared" ref="J81:J86" si="9">I81/F81</f>
        <v>8.0000000000000127E-2</v>
      </c>
      <c r="K81" s="562">
        <f t="shared" si="7"/>
        <v>16401348.288000003</v>
      </c>
    </row>
    <row r="82" spans="1:11" ht="36">
      <c r="A82" s="526" t="s">
        <v>1099</v>
      </c>
      <c r="B82" s="528" t="s">
        <v>235</v>
      </c>
      <c r="C82" s="529" t="s">
        <v>236</v>
      </c>
      <c r="D82" s="552">
        <v>1890.9</v>
      </c>
      <c r="E82" s="552">
        <v>2273.4299999999998</v>
      </c>
      <c r="F82" s="553">
        <v>2455.3000000000002</v>
      </c>
      <c r="G82" s="583">
        <v>49</v>
      </c>
      <c r="H82" s="590">
        <f>F82*1.3</f>
        <v>3191.8900000000003</v>
      </c>
      <c r="I82" s="560">
        <f t="shared" si="8"/>
        <v>736.59000000000015</v>
      </c>
      <c r="J82" s="561">
        <f t="shared" si="9"/>
        <v>0.30000000000000004</v>
      </c>
      <c r="K82" s="562">
        <f t="shared" si="7"/>
        <v>156402.61000000002</v>
      </c>
    </row>
    <row r="83" spans="1:11" ht="24">
      <c r="A83" s="526" t="s">
        <v>1099</v>
      </c>
      <c r="B83" s="528" t="s">
        <v>237</v>
      </c>
      <c r="C83" s="529" t="s">
        <v>238</v>
      </c>
      <c r="D83" s="552">
        <v>415.8</v>
      </c>
      <c r="E83" s="552">
        <v>486.13</v>
      </c>
      <c r="F83" s="553">
        <v>525.02</v>
      </c>
      <c r="G83" s="583">
        <v>884</v>
      </c>
      <c r="H83" s="553">
        <f>F83*1.3</f>
        <v>682.52599999999995</v>
      </c>
      <c r="I83" s="560">
        <f t="shared" si="8"/>
        <v>157.50599999999997</v>
      </c>
      <c r="J83" s="561">
        <f t="shared" si="9"/>
        <v>0.29999999999999993</v>
      </c>
      <c r="K83" s="562">
        <f t="shared" si="7"/>
        <v>603352.98399999994</v>
      </c>
    </row>
    <row r="84" spans="1:11" ht="24">
      <c r="A84" s="526" t="s">
        <v>1099</v>
      </c>
      <c r="B84" s="528" t="s">
        <v>239</v>
      </c>
      <c r="C84" s="529" t="s">
        <v>240</v>
      </c>
      <c r="D84" s="552">
        <v>1107.7</v>
      </c>
      <c r="E84" s="552">
        <v>1300</v>
      </c>
      <c r="F84" s="553">
        <v>1404</v>
      </c>
      <c r="G84" s="583">
        <v>3093</v>
      </c>
      <c r="H84" s="553">
        <f>F84*1.08</f>
        <v>1516.3200000000002</v>
      </c>
      <c r="I84" s="560">
        <f t="shared" si="8"/>
        <v>112.32000000000016</v>
      </c>
      <c r="J84" s="561">
        <f t="shared" si="9"/>
        <v>8.0000000000000113E-2</v>
      </c>
      <c r="K84" s="562">
        <f t="shared" si="7"/>
        <v>4689977.7600000007</v>
      </c>
    </row>
    <row r="85" spans="1:11" ht="24">
      <c r="A85" s="526" t="s">
        <v>1099</v>
      </c>
      <c r="B85" s="528" t="s">
        <v>241</v>
      </c>
      <c r="C85" s="529" t="s">
        <v>242</v>
      </c>
      <c r="D85" s="552">
        <v>858</v>
      </c>
      <c r="E85" s="552">
        <v>1069.32</v>
      </c>
      <c r="F85" s="553">
        <v>1154.8699999999999</v>
      </c>
      <c r="G85" s="583">
        <v>9100</v>
      </c>
      <c r="H85" s="553">
        <f>F85*1.08</f>
        <v>1247.2595999999999</v>
      </c>
      <c r="I85" s="560">
        <f t="shared" si="8"/>
        <v>92.389599999999973</v>
      </c>
      <c r="J85" s="561">
        <f t="shared" si="9"/>
        <v>7.9999999999999988E-2</v>
      </c>
      <c r="K85" s="562">
        <f t="shared" si="7"/>
        <v>11350062.359999999</v>
      </c>
    </row>
    <row r="86" spans="1:11" ht="36">
      <c r="A86" s="526" t="s">
        <v>1099</v>
      </c>
      <c r="B86" s="528" t="s">
        <v>243</v>
      </c>
      <c r="C86" s="529" t="s">
        <v>244</v>
      </c>
      <c r="D86" s="552">
        <v>1738</v>
      </c>
      <c r="E86" s="552">
        <v>1949.32</v>
      </c>
      <c r="F86" s="553">
        <v>2105.27</v>
      </c>
      <c r="G86" s="583">
        <v>14</v>
      </c>
      <c r="H86" s="553">
        <f>F86*1.3</f>
        <v>2736.8510000000001</v>
      </c>
      <c r="I86" s="560">
        <f t="shared" si="8"/>
        <v>631.58100000000013</v>
      </c>
      <c r="J86" s="561">
        <f t="shared" si="9"/>
        <v>0.30000000000000004</v>
      </c>
      <c r="K86" s="562">
        <f t="shared" si="7"/>
        <v>38315.914000000004</v>
      </c>
    </row>
    <row r="87" spans="1:11" ht="36">
      <c r="A87" s="526" t="s">
        <v>1099</v>
      </c>
      <c r="B87" s="528" t="s">
        <v>245</v>
      </c>
      <c r="C87" s="529" t="s">
        <v>246</v>
      </c>
      <c r="D87" s="552"/>
      <c r="E87" s="552"/>
      <c r="F87" s="553"/>
      <c r="G87" s="583"/>
      <c r="H87" s="553"/>
      <c r="I87" s="560"/>
      <c r="J87" s="561"/>
      <c r="K87" s="562">
        <f t="shared" si="7"/>
        <v>0</v>
      </c>
    </row>
    <row r="88" spans="1:11" ht="36">
      <c r="A88" s="526" t="s">
        <v>1099</v>
      </c>
      <c r="B88" s="528" t="s">
        <v>247</v>
      </c>
      <c r="C88" s="529" t="s">
        <v>248</v>
      </c>
      <c r="D88" s="552">
        <v>1868.9</v>
      </c>
      <c r="E88" s="552">
        <v>2500</v>
      </c>
      <c r="F88" s="553">
        <v>2700</v>
      </c>
      <c r="G88" s="583">
        <v>181</v>
      </c>
      <c r="H88" s="553">
        <f>F88*1.3</f>
        <v>3510</v>
      </c>
      <c r="I88" s="560">
        <f>H88-F88</f>
        <v>810</v>
      </c>
      <c r="J88" s="561">
        <f>I88/F88</f>
        <v>0.3</v>
      </c>
      <c r="K88" s="562">
        <f t="shared" si="7"/>
        <v>635310</v>
      </c>
    </row>
    <row r="89" spans="1:11" ht="36">
      <c r="A89" s="526" t="s">
        <v>1099</v>
      </c>
      <c r="B89" s="528" t="s">
        <v>249</v>
      </c>
      <c r="C89" s="529" t="s">
        <v>250</v>
      </c>
      <c r="D89" s="552">
        <v>2422.1999999999998</v>
      </c>
      <c r="E89" s="552">
        <v>2903.62</v>
      </c>
      <c r="F89" s="553">
        <v>3135.91</v>
      </c>
      <c r="G89" s="583">
        <v>7</v>
      </c>
      <c r="H89" s="553">
        <f>F89*1.3</f>
        <v>4076.683</v>
      </c>
      <c r="I89" s="560">
        <f>H89-F89</f>
        <v>940.77300000000014</v>
      </c>
      <c r="J89" s="561">
        <f>I89/F89</f>
        <v>0.30000000000000004</v>
      </c>
      <c r="K89" s="562">
        <f t="shared" si="7"/>
        <v>28536.780999999999</v>
      </c>
    </row>
    <row r="90" spans="1:11" ht="24">
      <c r="A90" s="526" t="s">
        <v>1099</v>
      </c>
      <c r="B90" s="528" t="s">
        <v>251</v>
      </c>
      <c r="C90" s="529" t="s">
        <v>252</v>
      </c>
      <c r="D90" s="552">
        <v>1050.5</v>
      </c>
      <c r="E90" s="552">
        <v>1400</v>
      </c>
      <c r="F90" s="553">
        <v>1512</v>
      </c>
      <c r="G90" s="583">
        <v>22794</v>
      </c>
      <c r="H90" s="553">
        <f>F90*1.1</f>
        <v>1663.2</v>
      </c>
      <c r="I90" s="560">
        <f>H90-F90</f>
        <v>151.20000000000005</v>
      </c>
      <c r="J90" s="561">
        <f>I90/F90</f>
        <v>0.10000000000000003</v>
      </c>
      <c r="K90" s="562">
        <f t="shared" si="7"/>
        <v>37910980.800000004</v>
      </c>
    </row>
    <row r="91" spans="1:11">
      <c r="A91" s="526" t="s">
        <v>1099</v>
      </c>
      <c r="B91" s="528" t="s">
        <v>255</v>
      </c>
      <c r="C91" s="529" t="s">
        <v>256</v>
      </c>
      <c r="D91" s="552">
        <v>838.2</v>
      </c>
      <c r="E91" s="552">
        <v>1135.49</v>
      </c>
      <c r="F91" s="553">
        <v>1226.33</v>
      </c>
      <c r="G91" s="583">
        <v>11301</v>
      </c>
      <c r="H91" s="553">
        <f>F91*1.1</f>
        <v>1348.963</v>
      </c>
      <c r="I91" s="560">
        <f>H91-F91</f>
        <v>122.63300000000004</v>
      </c>
      <c r="J91" s="561">
        <f>I91/F91</f>
        <v>0.10000000000000003</v>
      </c>
      <c r="K91" s="562">
        <f t="shared" si="7"/>
        <v>15244630.863</v>
      </c>
    </row>
    <row r="92" spans="1:11" ht="24">
      <c r="A92" s="526" t="s">
        <v>1122</v>
      </c>
      <c r="B92" s="591" t="s">
        <v>258</v>
      </c>
      <c r="C92" s="592" t="s">
        <v>259</v>
      </c>
      <c r="D92" s="552"/>
      <c r="E92" s="552"/>
      <c r="F92" s="553"/>
      <c r="G92" s="583"/>
      <c r="H92" s="549"/>
      <c r="I92" s="560"/>
      <c r="J92" s="561"/>
      <c r="K92" s="562">
        <f t="shared" si="7"/>
        <v>0</v>
      </c>
    </row>
    <row r="93" spans="1:11" ht="24">
      <c r="A93" s="526" t="s">
        <v>1122</v>
      </c>
      <c r="B93" s="593" t="s">
        <v>260</v>
      </c>
      <c r="C93" s="594" t="s">
        <v>261</v>
      </c>
      <c r="D93" s="595">
        <v>882.2</v>
      </c>
      <c r="E93" s="595">
        <v>1300</v>
      </c>
      <c r="F93" s="587">
        <v>1404</v>
      </c>
      <c r="G93" s="596">
        <v>30434</v>
      </c>
      <c r="H93" s="587">
        <v>1560</v>
      </c>
      <c r="I93" s="560">
        <f>H93-F93</f>
        <v>156</v>
      </c>
      <c r="J93" s="561">
        <f>I93/F93</f>
        <v>0.1111111111111111</v>
      </c>
      <c r="K93" s="562">
        <f t="shared" si="7"/>
        <v>47477040</v>
      </c>
    </row>
    <row r="94" spans="1:11" ht="24">
      <c r="A94" s="526" t="s">
        <v>1122</v>
      </c>
      <c r="B94" s="591" t="s">
        <v>262</v>
      </c>
      <c r="C94" s="592" t="s">
        <v>263</v>
      </c>
      <c r="D94" s="552">
        <v>1053.8</v>
      </c>
      <c r="E94" s="552">
        <v>1550</v>
      </c>
      <c r="F94" s="553">
        <v>1674</v>
      </c>
      <c r="G94" s="583">
        <v>9</v>
      </c>
      <c r="H94" s="553">
        <f>F94*1.1</f>
        <v>1841.4</v>
      </c>
      <c r="I94" s="560">
        <f>H94-F94</f>
        <v>167.40000000000009</v>
      </c>
      <c r="J94" s="561">
        <f>I94/F94</f>
        <v>0.10000000000000006</v>
      </c>
      <c r="K94" s="562">
        <f t="shared" si="7"/>
        <v>16572.600000000002</v>
      </c>
    </row>
    <row r="95" spans="1:11" ht="24">
      <c r="A95" s="526" t="s">
        <v>1122</v>
      </c>
      <c r="B95" s="591" t="s">
        <v>264</v>
      </c>
      <c r="C95" s="592" t="s">
        <v>265</v>
      </c>
      <c r="D95" s="552"/>
      <c r="E95" s="552"/>
      <c r="F95" s="553"/>
      <c r="G95" s="583"/>
      <c r="H95" s="553"/>
      <c r="I95" s="560"/>
      <c r="J95" s="561"/>
      <c r="K95" s="562">
        <f t="shared" si="7"/>
        <v>0</v>
      </c>
    </row>
    <row r="96" spans="1:11" ht="24">
      <c r="A96" s="526" t="s">
        <v>1122</v>
      </c>
      <c r="B96" s="591" t="s">
        <v>266</v>
      </c>
      <c r="C96" s="592" t="s">
        <v>265</v>
      </c>
      <c r="D96" s="552">
        <v>2800.6</v>
      </c>
      <c r="E96" s="552">
        <v>3489.67</v>
      </c>
      <c r="F96" s="553">
        <v>3768.84</v>
      </c>
      <c r="G96" s="583">
        <v>980</v>
      </c>
      <c r="H96" s="553">
        <f>F96*1.25</f>
        <v>4711.05</v>
      </c>
      <c r="I96" s="560">
        <f>H96-F96</f>
        <v>942.21</v>
      </c>
      <c r="J96" s="561">
        <f>I96/F96</f>
        <v>0.25</v>
      </c>
      <c r="K96" s="562">
        <f t="shared" si="7"/>
        <v>4616829</v>
      </c>
    </row>
    <row r="97" spans="1:11" ht="24">
      <c r="A97" s="526" t="s">
        <v>1122</v>
      </c>
      <c r="B97" s="591" t="s">
        <v>267</v>
      </c>
      <c r="C97" s="592" t="s">
        <v>268</v>
      </c>
      <c r="D97" s="552">
        <v>3047</v>
      </c>
      <c r="E97" s="552">
        <v>3736.07</v>
      </c>
      <c r="F97" s="553">
        <v>4034.96</v>
      </c>
      <c r="G97" s="583">
        <v>58</v>
      </c>
      <c r="H97" s="553">
        <f>F97*1.25</f>
        <v>5043.7</v>
      </c>
      <c r="I97" s="560">
        <f>H97-F97</f>
        <v>1008.7399999999998</v>
      </c>
      <c r="J97" s="561">
        <f>I97/F97</f>
        <v>0.24999999999999994</v>
      </c>
      <c r="K97" s="562">
        <f t="shared" si="7"/>
        <v>292534.59999999998</v>
      </c>
    </row>
    <row r="98" spans="1:11" ht="24">
      <c r="A98" s="526" t="s">
        <v>1122</v>
      </c>
      <c r="B98" s="528" t="s">
        <v>269</v>
      </c>
      <c r="C98" s="529" t="s">
        <v>270</v>
      </c>
      <c r="D98" s="552"/>
      <c r="E98" s="552"/>
      <c r="F98" s="553"/>
      <c r="G98" s="583"/>
      <c r="H98" s="553"/>
      <c r="I98" s="560"/>
      <c r="J98" s="561"/>
      <c r="K98" s="562">
        <f t="shared" si="7"/>
        <v>0</v>
      </c>
    </row>
    <row r="99" spans="1:11" ht="24">
      <c r="A99" s="526" t="s">
        <v>1122</v>
      </c>
      <c r="B99" s="528" t="s">
        <v>271</v>
      </c>
      <c r="C99" s="529" t="s">
        <v>272</v>
      </c>
      <c r="D99" s="552">
        <v>1492.7</v>
      </c>
      <c r="E99" s="552">
        <v>2100</v>
      </c>
      <c r="F99" s="553">
        <v>2268</v>
      </c>
      <c r="G99" s="583">
        <v>1465</v>
      </c>
      <c r="H99" s="553">
        <f>F99*1.2</f>
        <v>2721.6</v>
      </c>
      <c r="I99" s="560">
        <f>H99-F99</f>
        <v>453.59999999999991</v>
      </c>
      <c r="J99" s="561">
        <f>I99/F99</f>
        <v>0.19999999999999996</v>
      </c>
      <c r="K99" s="562">
        <f t="shared" si="7"/>
        <v>3987144</v>
      </c>
    </row>
    <row r="100" spans="1:11" ht="24">
      <c r="A100" s="526" t="s">
        <v>1122</v>
      </c>
      <c r="B100" s="528" t="s">
        <v>273</v>
      </c>
      <c r="C100" s="529" t="s">
        <v>274</v>
      </c>
      <c r="D100" s="552">
        <v>1786.4</v>
      </c>
      <c r="E100" s="552">
        <v>2475.4699999999998</v>
      </c>
      <c r="F100" s="553">
        <v>2673.51</v>
      </c>
      <c r="G100" s="583">
        <v>1</v>
      </c>
      <c r="H100" s="553">
        <f>F100*1.25</f>
        <v>3341.8875000000003</v>
      </c>
      <c r="I100" s="560">
        <f>H100-F100</f>
        <v>668.37750000000005</v>
      </c>
      <c r="J100" s="561">
        <f>I100/F100</f>
        <v>0.25</v>
      </c>
      <c r="K100" s="562">
        <f t="shared" si="7"/>
        <v>3341.8875000000003</v>
      </c>
    </row>
    <row r="101" spans="1:11">
      <c r="A101" s="526" t="s">
        <v>1122</v>
      </c>
      <c r="B101" s="528" t="s">
        <v>275</v>
      </c>
      <c r="C101" s="529" t="s">
        <v>276</v>
      </c>
      <c r="D101" s="552"/>
      <c r="E101" s="552"/>
      <c r="F101" s="553"/>
      <c r="G101" s="583"/>
      <c r="H101" s="553"/>
      <c r="I101" s="560"/>
      <c r="J101" s="561"/>
      <c r="K101" s="562">
        <f t="shared" si="7"/>
        <v>0</v>
      </c>
    </row>
    <row r="102" spans="1:11" ht="24">
      <c r="A102" s="526" t="s">
        <v>1122</v>
      </c>
      <c r="B102" s="528" t="s">
        <v>277</v>
      </c>
      <c r="C102" s="529" t="s">
        <v>278</v>
      </c>
      <c r="D102" s="552">
        <v>1597.2</v>
      </c>
      <c r="E102" s="552">
        <v>2100</v>
      </c>
      <c r="F102" s="553">
        <v>2268</v>
      </c>
      <c r="G102" s="583">
        <v>140</v>
      </c>
      <c r="H102" s="553">
        <f>F102*1.25</f>
        <v>2835</v>
      </c>
      <c r="I102" s="560">
        <f>H102-F102</f>
        <v>567</v>
      </c>
      <c r="J102" s="561">
        <f>I102/F102</f>
        <v>0.25</v>
      </c>
      <c r="K102" s="562">
        <f t="shared" si="7"/>
        <v>396900</v>
      </c>
    </row>
    <row r="103" spans="1:11" ht="24">
      <c r="A103" s="526" t="s">
        <v>1122</v>
      </c>
      <c r="B103" s="528" t="s">
        <v>279</v>
      </c>
      <c r="C103" s="529" t="s">
        <v>280</v>
      </c>
      <c r="D103" s="552">
        <v>1911.8</v>
      </c>
      <c r="E103" s="552">
        <v>2600.87</v>
      </c>
      <c r="F103" s="553">
        <v>2808.94</v>
      </c>
      <c r="G103" s="583">
        <v>1</v>
      </c>
      <c r="H103" s="553">
        <f>F103*1.25</f>
        <v>3511.1750000000002</v>
      </c>
      <c r="I103" s="560">
        <f>H103-F103</f>
        <v>702.23500000000013</v>
      </c>
      <c r="J103" s="561">
        <f>I103/F103</f>
        <v>0.25000000000000006</v>
      </c>
      <c r="K103" s="562">
        <f t="shared" si="7"/>
        <v>3511.1750000000002</v>
      </c>
    </row>
    <row r="104" spans="1:11" ht="24">
      <c r="A104" s="526" t="s">
        <v>1122</v>
      </c>
      <c r="B104" s="528" t="s">
        <v>281</v>
      </c>
      <c r="C104" s="529" t="s">
        <v>282</v>
      </c>
      <c r="D104" s="552"/>
      <c r="E104" s="552"/>
      <c r="F104" s="553"/>
      <c r="G104" s="583"/>
      <c r="H104" s="553"/>
      <c r="I104" s="560"/>
      <c r="J104" s="561"/>
      <c r="K104" s="562"/>
    </row>
    <row r="105" spans="1:11" ht="36">
      <c r="A105" s="526" t="s">
        <v>1122</v>
      </c>
      <c r="B105" s="528" t="s">
        <v>283</v>
      </c>
      <c r="C105" s="529" t="s">
        <v>284</v>
      </c>
      <c r="D105" s="552">
        <v>7854</v>
      </c>
      <c r="E105" s="552">
        <v>8000</v>
      </c>
      <c r="F105" s="553">
        <v>8640</v>
      </c>
      <c r="G105" s="583">
        <v>119</v>
      </c>
      <c r="H105" s="676">
        <v>12900</v>
      </c>
      <c r="I105" s="560">
        <f>H105-F105</f>
        <v>4260</v>
      </c>
      <c r="J105" s="561">
        <f>I105/F105</f>
        <v>0.49305555555555558</v>
      </c>
      <c r="K105" s="562">
        <f t="shared" si="7"/>
        <v>1535100</v>
      </c>
    </row>
    <row r="106" spans="1:11" ht="36">
      <c r="A106" s="526" t="s">
        <v>1122</v>
      </c>
      <c r="B106" s="528" t="s">
        <v>285</v>
      </c>
      <c r="C106" s="529" t="s">
        <v>286</v>
      </c>
      <c r="D106" s="552">
        <v>9421</v>
      </c>
      <c r="E106" s="552">
        <v>9500</v>
      </c>
      <c r="F106" s="553">
        <v>10260</v>
      </c>
      <c r="G106" s="583">
        <v>4</v>
      </c>
      <c r="H106" s="676">
        <v>13000</v>
      </c>
      <c r="I106" s="560">
        <f>H106-F106</f>
        <v>2740</v>
      </c>
      <c r="J106" s="561">
        <f>I106/F106</f>
        <v>0.26705653021442494</v>
      </c>
      <c r="K106" s="562">
        <f t="shared" si="7"/>
        <v>52000</v>
      </c>
    </row>
    <row r="107" spans="1:11" ht="36">
      <c r="A107" s="526" t="s">
        <v>1122</v>
      </c>
      <c r="B107" s="528" t="s">
        <v>287</v>
      </c>
      <c r="C107" s="529" t="s">
        <v>288</v>
      </c>
      <c r="D107" s="552"/>
      <c r="E107" s="552"/>
      <c r="F107" s="553"/>
      <c r="G107" s="583"/>
      <c r="H107" s="553"/>
      <c r="I107" s="560"/>
      <c r="J107" s="561"/>
      <c r="K107" s="562">
        <f t="shared" si="7"/>
        <v>0</v>
      </c>
    </row>
    <row r="108" spans="1:11" ht="36">
      <c r="A108" s="526" t="s">
        <v>1122</v>
      </c>
      <c r="B108" s="528" t="s">
        <v>289</v>
      </c>
      <c r="C108" s="529" t="s">
        <v>290</v>
      </c>
      <c r="D108" s="552">
        <v>10020</v>
      </c>
      <c r="E108" s="552">
        <v>10200</v>
      </c>
      <c r="F108" s="553">
        <v>11016</v>
      </c>
      <c r="G108" s="583">
        <v>1</v>
      </c>
      <c r="H108" s="677">
        <v>15000</v>
      </c>
      <c r="I108" s="560">
        <f>H108-F108</f>
        <v>3984</v>
      </c>
      <c r="J108" s="561">
        <f>I108/F108</f>
        <v>0.36165577342047928</v>
      </c>
      <c r="K108" s="562">
        <f t="shared" si="7"/>
        <v>15000</v>
      </c>
    </row>
    <row r="109" spans="1:11" ht="36">
      <c r="A109" s="526" t="s">
        <v>1122</v>
      </c>
      <c r="B109" s="528" t="s">
        <v>291</v>
      </c>
      <c r="C109" s="529" t="s">
        <v>292</v>
      </c>
      <c r="D109" s="552">
        <v>12020</v>
      </c>
      <c r="E109" s="552">
        <v>12300</v>
      </c>
      <c r="F109" s="553">
        <v>13284</v>
      </c>
      <c r="G109" s="583">
        <v>1</v>
      </c>
      <c r="H109" s="553">
        <f>F109*1.25</f>
        <v>16605</v>
      </c>
      <c r="I109" s="560">
        <f>H109-F109</f>
        <v>3321</v>
      </c>
      <c r="J109" s="561">
        <f>I109/F109</f>
        <v>0.25</v>
      </c>
      <c r="K109" s="562">
        <f t="shared" si="7"/>
        <v>16605</v>
      </c>
    </row>
    <row r="110" spans="1:11" ht="36">
      <c r="A110" s="526" t="s">
        <v>1122</v>
      </c>
      <c r="B110" s="528" t="s">
        <v>293</v>
      </c>
      <c r="C110" s="529" t="s">
        <v>294</v>
      </c>
      <c r="D110" s="552"/>
      <c r="E110" s="552"/>
      <c r="F110" s="553"/>
      <c r="G110" s="583"/>
      <c r="H110" s="553"/>
      <c r="I110" s="560"/>
      <c r="J110" s="561"/>
      <c r="K110" s="562">
        <f t="shared" si="7"/>
        <v>0</v>
      </c>
    </row>
    <row r="111" spans="1:11" s="570" customFormat="1" ht="48">
      <c r="A111" s="566" t="s">
        <v>1122</v>
      </c>
      <c r="B111" s="528" t="s">
        <v>295</v>
      </c>
      <c r="C111" s="529" t="s">
        <v>296</v>
      </c>
      <c r="D111" s="552">
        <v>628.1</v>
      </c>
      <c r="E111" s="552">
        <v>800</v>
      </c>
      <c r="F111" s="553">
        <v>864</v>
      </c>
      <c r="G111" s="588">
        <v>62329</v>
      </c>
      <c r="H111" s="553">
        <f>F111*1.1</f>
        <v>950.40000000000009</v>
      </c>
      <c r="I111" s="568">
        <f>H111-F111</f>
        <v>86.400000000000091</v>
      </c>
      <c r="J111" s="569">
        <f>I111/F111</f>
        <v>0.1000000000000001</v>
      </c>
      <c r="K111" s="562">
        <f t="shared" si="7"/>
        <v>59237481.600000009</v>
      </c>
    </row>
    <row r="112" spans="1:11" ht="48">
      <c r="A112" s="526" t="s">
        <v>1122</v>
      </c>
      <c r="B112" s="528" t="s">
        <v>297</v>
      </c>
      <c r="C112" s="529" t="s">
        <v>298</v>
      </c>
      <c r="D112" s="552">
        <v>751.3</v>
      </c>
      <c r="E112" s="552">
        <v>1000</v>
      </c>
      <c r="F112" s="553">
        <v>1080</v>
      </c>
      <c r="G112" s="583">
        <v>437</v>
      </c>
      <c r="H112" s="553">
        <f>F112*1.1</f>
        <v>1188</v>
      </c>
      <c r="I112" s="560">
        <f>H112-F112</f>
        <v>108</v>
      </c>
      <c r="J112" s="561">
        <f>I112/F112</f>
        <v>0.1</v>
      </c>
      <c r="K112" s="562">
        <f t="shared" si="7"/>
        <v>519156</v>
      </c>
    </row>
    <row r="113" spans="1:11" ht="36">
      <c r="A113" s="526" t="s">
        <v>1122</v>
      </c>
      <c r="B113" s="528" t="s">
        <v>299</v>
      </c>
      <c r="C113" s="529" t="s">
        <v>300</v>
      </c>
      <c r="D113" s="552"/>
      <c r="E113" s="552"/>
      <c r="F113" s="553"/>
      <c r="G113" s="583"/>
      <c r="H113" s="553"/>
      <c r="I113" s="560"/>
      <c r="J113" s="561"/>
      <c r="K113" s="562">
        <f t="shared" si="7"/>
        <v>0</v>
      </c>
    </row>
    <row r="114" spans="1:11" ht="48">
      <c r="A114" s="526" t="s">
        <v>1122</v>
      </c>
      <c r="B114" s="528" t="s">
        <v>301</v>
      </c>
      <c r="C114" s="529" t="s">
        <v>302</v>
      </c>
      <c r="D114" s="552">
        <v>2340.8000000000002</v>
      </c>
      <c r="E114" s="552">
        <v>3000</v>
      </c>
      <c r="F114" s="553">
        <v>3240</v>
      </c>
      <c r="G114" s="583">
        <v>1109</v>
      </c>
      <c r="H114" s="553">
        <f>F114*1.2</f>
        <v>3888</v>
      </c>
      <c r="I114" s="560">
        <f>H114-F114</f>
        <v>648</v>
      </c>
      <c r="J114" s="561">
        <f>I114/F114</f>
        <v>0.2</v>
      </c>
      <c r="K114" s="562">
        <f t="shared" si="7"/>
        <v>4311792</v>
      </c>
    </row>
    <row r="115" spans="1:11" ht="48">
      <c r="A115" s="526" t="s">
        <v>1122</v>
      </c>
      <c r="B115" s="528" t="s">
        <v>303</v>
      </c>
      <c r="C115" s="529" t="s">
        <v>304</v>
      </c>
      <c r="D115" s="552">
        <v>2805</v>
      </c>
      <c r="E115" s="552">
        <v>3600</v>
      </c>
      <c r="F115" s="553">
        <v>3888</v>
      </c>
      <c r="G115" s="583">
        <v>89</v>
      </c>
      <c r="H115" s="553">
        <f>F115*1.25</f>
        <v>4860</v>
      </c>
      <c r="I115" s="560">
        <f>H115-F115</f>
        <v>972</v>
      </c>
      <c r="J115" s="561">
        <f>I115/F115</f>
        <v>0.25</v>
      </c>
      <c r="K115" s="562">
        <f t="shared" si="7"/>
        <v>432540</v>
      </c>
    </row>
    <row r="116" spans="1:11" ht="36">
      <c r="A116" s="526" t="s">
        <v>1122</v>
      </c>
      <c r="B116" s="528" t="s">
        <v>305</v>
      </c>
      <c r="C116" s="529" t="s">
        <v>306</v>
      </c>
      <c r="D116" s="552"/>
      <c r="E116" s="552"/>
      <c r="F116" s="553"/>
      <c r="G116" s="583"/>
      <c r="H116" s="553"/>
      <c r="I116" s="560"/>
      <c r="J116" s="561"/>
      <c r="K116" s="562">
        <f t="shared" si="7"/>
        <v>0</v>
      </c>
    </row>
    <row r="117" spans="1:11" ht="36">
      <c r="A117" s="526" t="s">
        <v>1122</v>
      </c>
      <c r="B117" s="528" t="s">
        <v>307</v>
      </c>
      <c r="C117" s="529" t="s">
        <v>308</v>
      </c>
      <c r="D117" s="552">
        <v>851.4</v>
      </c>
      <c r="E117" s="552">
        <v>1201.8499999999999</v>
      </c>
      <c r="F117" s="553">
        <v>1298</v>
      </c>
      <c r="G117" s="583">
        <v>11</v>
      </c>
      <c r="H117" s="553">
        <f>F117*1.25</f>
        <v>1622.5</v>
      </c>
      <c r="I117" s="560">
        <f>H117-F117</f>
        <v>324.5</v>
      </c>
      <c r="J117" s="561">
        <f>I117/F117</f>
        <v>0.25</v>
      </c>
      <c r="K117" s="562">
        <f t="shared" si="7"/>
        <v>17847.5</v>
      </c>
    </row>
    <row r="118" spans="1:11" ht="36">
      <c r="A118" s="526" t="s">
        <v>1122</v>
      </c>
      <c r="B118" s="528" t="s">
        <v>309</v>
      </c>
      <c r="C118" s="529" t="s">
        <v>310</v>
      </c>
      <c r="D118" s="552">
        <v>1018.6</v>
      </c>
      <c r="E118" s="552">
        <v>1369.05</v>
      </c>
      <c r="F118" s="553">
        <v>1478.57</v>
      </c>
      <c r="G118" s="583">
        <v>242</v>
      </c>
      <c r="H118" s="553">
        <f>F118*1.2</f>
        <v>1774.2839999999999</v>
      </c>
      <c r="I118" s="560">
        <f>H118-F118</f>
        <v>295.71399999999994</v>
      </c>
      <c r="J118" s="561">
        <f>I118/F118</f>
        <v>0.19999999999999996</v>
      </c>
      <c r="K118" s="562">
        <f t="shared" si="7"/>
        <v>429376.72799999994</v>
      </c>
    </row>
    <row r="119" spans="1:11" s="570" customFormat="1" ht="48">
      <c r="A119" s="566" t="s">
        <v>1122</v>
      </c>
      <c r="B119" s="528" t="s">
        <v>311</v>
      </c>
      <c r="C119" s="529" t="s">
        <v>312</v>
      </c>
      <c r="D119" s="552">
        <v>742.5</v>
      </c>
      <c r="E119" s="552">
        <v>950</v>
      </c>
      <c r="F119" s="553">
        <v>1026</v>
      </c>
      <c r="G119" s="588">
        <v>5196</v>
      </c>
      <c r="H119" s="553">
        <v>1120</v>
      </c>
      <c r="I119" s="568">
        <f>H119-F119</f>
        <v>94</v>
      </c>
      <c r="J119" s="569">
        <f>I119/F119</f>
        <v>9.1617933723196876E-2</v>
      </c>
      <c r="K119" s="562">
        <f t="shared" si="7"/>
        <v>5819520</v>
      </c>
    </row>
    <row r="120" spans="1:11" ht="24">
      <c r="A120" s="526" t="s">
        <v>1122</v>
      </c>
      <c r="B120" s="528" t="s">
        <v>313</v>
      </c>
      <c r="C120" s="529" t="s">
        <v>314</v>
      </c>
      <c r="D120" s="552">
        <v>695.2</v>
      </c>
      <c r="E120" s="552">
        <v>950.14</v>
      </c>
      <c r="F120" s="553">
        <v>1026.1500000000001</v>
      </c>
      <c r="G120" s="583">
        <v>354</v>
      </c>
      <c r="H120" s="553">
        <f>F120*1.1</f>
        <v>1128.7650000000001</v>
      </c>
      <c r="I120" s="560">
        <f>H120-F120</f>
        <v>102.61500000000001</v>
      </c>
      <c r="J120" s="561">
        <f>I120/F120</f>
        <v>0.1</v>
      </c>
      <c r="K120" s="562">
        <f t="shared" si="7"/>
        <v>399582.81000000006</v>
      </c>
    </row>
    <row r="121" spans="1:11">
      <c r="A121" s="526" t="s">
        <v>1122</v>
      </c>
      <c r="B121" s="528" t="s">
        <v>315</v>
      </c>
      <c r="C121" s="529" t="s">
        <v>316</v>
      </c>
      <c r="D121" s="552">
        <v>869</v>
      </c>
      <c r="E121" s="552">
        <v>1019.19</v>
      </c>
      <c r="F121" s="553">
        <v>1100.73</v>
      </c>
      <c r="G121" s="583">
        <v>1716</v>
      </c>
      <c r="H121" s="553">
        <f>F121*1.1</f>
        <v>1210.8030000000001</v>
      </c>
      <c r="I121" s="560">
        <f>H121-F121</f>
        <v>110.07300000000009</v>
      </c>
      <c r="J121" s="561">
        <f>I121/F121</f>
        <v>0.10000000000000009</v>
      </c>
      <c r="K121" s="562">
        <f t="shared" si="7"/>
        <v>2077737.9480000001</v>
      </c>
    </row>
    <row r="122" spans="1:11" ht="24">
      <c r="A122" s="526" t="s">
        <v>1122</v>
      </c>
      <c r="B122" s="528" t="s">
        <v>317</v>
      </c>
      <c r="C122" s="529" t="s">
        <v>318</v>
      </c>
      <c r="D122" s="552"/>
      <c r="E122" s="552"/>
      <c r="F122" s="553"/>
      <c r="G122" s="583"/>
      <c r="H122" s="553"/>
      <c r="I122" s="560"/>
      <c r="J122" s="561"/>
      <c r="K122" s="562">
        <f t="shared" si="7"/>
        <v>0</v>
      </c>
    </row>
    <row r="123" spans="1:11" ht="24">
      <c r="A123" s="526" t="s">
        <v>1122</v>
      </c>
      <c r="B123" s="528" t="s">
        <v>319</v>
      </c>
      <c r="C123" s="529" t="s">
        <v>320</v>
      </c>
      <c r="D123" s="552">
        <v>561</v>
      </c>
      <c r="E123" s="552">
        <v>796.82</v>
      </c>
      <c r="F123" s="553">
        <v>860.57</v>
      </c>
      <c r="G123" s="583">
        <v>5481</v>
      </c>
      <c r="H123" s="553">
        <v>945</v>
      </c>
      <c r="I123" s="560">
        <f>H123-F123</f>
        <v>84.42999999999995</v>
      </c>
      <c r="J123" s="561">
        <f>I123/F123</f>
        <v>9.8109392611873458E-2</v>
      </c>
      <c r="K123" s="562">
        <f t="shared" si="7"/>
        <v>5179545</v>
      </c>
    </row>
    <row r="124" spans="1:11" ht="24">
      <c r="A124" s="526" t="s">
        <v>1122</v>
      </c>
      <c r="B124" s="528" t="s">
        <v>321</v>
      </c>
      <c r="C124" s="529" t="s">
        <v>322</v>
      </c>
      <c r="D124" s="552">
        <v>668.8</v>
      </c>
      <c r="E124" s="552">
        <v>904.62</v>
      </c>
      <c r="F124" s="553">
        <v>976.99</v>
      </c>
      <c r="G124" s="583">
        <v>1911</v>
      </c>
      <c r="H124" s="553">
        <v>1075</v>
      </c>
      <c r="I124" s="560">
        <f>H124-F124</f>
        <v>98.009999999999991</v>
      </c>
      <c r="J124" s="561">
        <f>I124/F124</f>
        <v>0.10031832465020112</v>
      </c>
      <c r="K124" s="562">
        <f t="shared" si="7"/>
        <v>2054325</v>
      </c>
    </row>
    <row r="125" spans="1:11">
      <c r="A125" s="526" t="s">
        <v>1122</v>
      </c>
      <c r="B125" s="528" t="s">
        <v>323</v>
      </c>
      <c r="C125" s="529" t="s">
        <v>324</v>
      </c>
      <c r="D125" s="552"/>
      <c r="E125" s="552"/>
      <c r="F125" s="553"/>
      <c r="G125" s="583"/>
      <c r="H125" s="553"/>
      <c r="I125" s="560"/>
      <c r="J125" s="561"/>
      <c r="K125" s="562">
        <f t="shared" si="7"/>
        <v>0</v>
      </c>
    </row>
    <row r="126" spans="1:11">
      <c r="A126" s="526" t="s">
        <v>1122</v>
      </c>
      <c r="B126" s="528" t="s">
        <v>325</v>
      </c>
      <c r="C126" s="529" t="s">
        <v>326</v>
      </c>
      <c r="D126" s="552">
        <v>814</v>
      </c>
      <c r="E126" s="552">
        <v>1300</v>
      </c>
      <c r="F126" s="553">
        <v>1404</v>
      </c>
      <c r="G126" s="583">
        <v>704</v>
      </c>
      <c r="H126" s="553">
        <f>F126*1.15</f>
        <v>1614.6</v>
      </c>
      <c r="I126" s="560">
        <f>H126-F126</f>
        <v>210.59999999999991</v>
      </c>
      <c r="J126" s="561">
        <f>I126/F126</f>
        <v>0.14999999999999994</v>
      </c>
      <c r="K126" s="562">
        <f t="shared" si="7"/>
        <v>1136678.3999999999</v>
      </c>
    </row>
    <row r="127" spans="1:11">
      <c r="A127" s="526" t="s">
        <v>1122</v>
      </c>
      <c r="B127" s="528" t="s">
        <v>327</v>
      </c>
      <c r="C127" s="529" t="s">
        <v>328</v>
      </c>
      <c r="D127" s="552">
        <v>972.4</v>
      </c>
      <c r="E127" s="552">
        <v>1600</v>
      </c>
      <c r="F127" s="553">
        <v>1728</v>
      </c>
      <c r="G127" s="583">
        <v>119</v>
      </c>
      <c r="H127" s="553">
        <f>F127*1.15</f>
        <v>1987.1999999999998</v>
      </c>
      <c r="I127" s="560">
        <f>H127-F127</f>
        <v>259.19999999999982</v>
      </c>
      <c r="J127" s="561">
        <f>I127/F127</f>
        <v>0.14999999999999988</v>
      </c>
      <c r="K127" s="562">
        <f t="shared" si="7"/>
        <v>236476.79999999999</v>
      </c>
    </row>
    <row r="128" spans="1:11" ht="24">
      <c r="A128" s="526" t="s">
        <v>1122</v>
      </c>
      <c r="B128" s="528" t="s">
        <v>329</v>
      </c>
      <c r="C128" s="529" t="s">
        <v>330</v>
      </c>
      <c r="D128" s="552"/>
      <c r="E128" s="552"/>
      <c r="F128" s="553"/>
      <c r="G128" s="583"/>
      <c r="H128" s="553"/>
      <c r="I128" s="560"/>
      <c r="J128" s="561"/>
      <c r="K128" s="562">
        <f t="shared" si="7"/>
        <v>0</v>
      </c>
    </row>
    <row r="129" spans="1:11" s="679" customFormat="1" ht="24">
      <c r="A129" s="556" t="s">
        <v>1122</v>
      </c>
      <c r="B129" s="616" t="s">
        <v>331</v>
      </c>
      <c r="C129" s="678" t="s">
        <v>332</v>
      </c>
      <c r="D129" s="552">
        <v>657.8</v>
      </c>
      <c r="E129" s="552">
        <v>828.97</v>
      </c>
      <c r="F129" s="553">
        <v>895.29</v>
      </c>
      <c r="G129" s="583">
        <v>276</v>
      </c>
      <c r="H129" s="677">
        <v>1260</v>
      </c>
      <c r="I129" s="560">
        <f>H129-F129</f>
        <v>364.71000000000004</v>
      </c>
      <c r="J129" s="561">
        <f>I129/F129</f>
        <v>0.40736521127232522</v>
      </c>
      <c r="K129" s="562">
        <f t="shared" si="7"/>
        <v>347760</v>
      </c>
    </row>
    <row r="130" spans="1:11" ht="24">
      <c r="A130" s="526" t="s">
        <v>1122</v>
      </c>
      <c r="B130" s="528" t="s">
        <v>333</v>
      </c>
      <c r="C130" s="529" t="s">
        <v>334</v>
      </c>
      <c r="D130" s="552">
        <v>1024.0999999999999</v>
      </c>
      <c r="E130" s="552">
        <v>1249.01</v>
      </c>
      <c r="F130" s="553">
        <v>1348.93</v>
      </c>
      <c r="G130" s="583">
        <v>16</v>
      </c>
      <c r="H130" s="553">
        <f>F130*1.25</f>
        <v>1686.1625000000001</v>
      </c>
      <c r="I130" s="560">
        <f>H130-F130</f>
        <v>337.23250000000007</v>
      </c>
      <c r="J130" s="561">
        <f>I130/F130</f>
        <v>0.25000000000000006</v>
      </c>
      <c r="K130" s="562">
        <f t="shared" si="7"/>
        <v>26978.600000000002</v>
      </c>
    </row>
    <row r="131" spans="1:11" ht="24">
      <c r="A131" s="526" t="s">
        <v>1122</v>
      </c>
      <c r="B131" s="528" t="s">
        <v>335</v>
      </c>
      <c r="C131" s="529" t="s">
        <v>336</v>
      </c>
      <c r="D131" s="552"/>
      <c r="E131" s="552"/>
      <c r="F131" s="553"/>
      <c r="G131" s="583"/>
      <c r="H131" s="553"/>
      <c r="I131" s="560"/>
      <c r="J131" s="561"/>
      <c r="K131" s="562">
        <f t="shared" si="7"/>
        <v>0</v>
      </c>
    </row>
    <row r="132" spans="1:11" ht="24">
      <c r="A132" s="526" t="s">
        <v>1122</v>
      </c>
      <c r="B132" s="528" t="s">
        <v>337</v>
      </c>
      <c r="C132" s="529" t="s">
        <v>338</v>
      </c>
      <c r="D132" s="552">
        <v>8328.1</v>
      </c>
      <c r="E132" s="552">
        <v>9700</v>
      </c>
      <c r="F132" s="553">
        <v>10476</v>
      </c>
      <c r="G132" s="583">
        <v>5</v>
      </c>
      <c r="H132" s="553">
        <f>F132*1.25</f>
        <v>13095</v>
      </c>
      <c r="I132" s="560">
        <f>H132-F132</f>
        <v>2619</v>
      </c>
      <c r="J132" s="561">
        <f>I132/F132</f>
        <v>0.25</v>
      </c>
      <c r="K132" s="562">
        <f t="shared" si="7"/>
        <v>65475</v>
      </c>
    </row>
    <row r="133" spans="1:11" ht="24">
      <c r="A133" s="526" t="s">
        <v>1122</v>
      </c>
      <c r="B133" s="528" t="s">
        <v>339</v>
      </c>
      <c r="C133" s="529" t="s">
        <v>340</v>
      </c>
      <c r="D133" s="552">
        <v>9989.1</v>
      </c>
      <c r="E133" s="552">
        <v>11500</v>
      </c>
      <c r="F133" s="553">
        <v>12420</v>
      </c>
      <c r="G133" s="583">
        <v>1</v>
      </c>
      <c r="H133" s="553">
        <f>F133*1.25</f>
        <v>15525</v>
      </c>
      <c r="I133" s="560">
        <f>H133-F133</f>
        <v>3105</v>
      </c>
      <c r="J133" s="561">
        <f>I133/F133</f>
        <v>0.25</v>
      </c>
      <c r="K133" s="562">
        <f t="shared" si="7"/>
        <v>15525</v>
      </c>
    </row>
    <row r="134" spans="1:11" ht="24">
      <c r="A134" s="526" t="s">
        <v>1122</v>
      </c>
      <c r="B134" s="528" t="s">
        <v>341</v>
      </c>
      <c r="C134" s="529" t="s">
        <v>342</v>
      </c>
      <c r="D134" s="552"/>
      <c r="E134" s="552"/>
      <c r="F134" s="553"/>
      <c r="G134" s="583"/>
      <c r="H134" s="553"/>
      <c r="I134" s="560"/>
      <c r="J134" s="561"/>
      <c r="K134" s="562">
        <f t="shared" si="7"/>
        <v>0</v>
      </c>
    </row>
    <row r="135" spans="1:11" ht="24">
      <c r="A135" s="526" t="s">
        <v>1122</v>
      </c>
      <c r="B135" s="528" t="s">
        <v>343</v>
      </c>
      <c r="C135" s="529" t="s">
        <v>344</v>
      </c>
      <c r="D135" s="552">
        <v>8680</v>
      </c>
      <c r="E135" s="552">
        <v>10000</v>
      </c>
      <c r="F135" s="553">
        <v>10800</v>
      </c>
      <c r="G135" s="583">
        <v>1</v>
      </c>
      <c r="H135" s="553">
        <f>F135*1.25</f>
        <v>13500</v>
      </c>
      <c r="I135" s="560">
        <f>H135-F135</f>
        <v>2700</v>
      </c>
      <c r="J135" s="561">
        <f>I135/F135</f>
        <v>0.25</v>
      </c>
      <c r="K135" s="562">
        <f t="shared" si="7"/>
        <v>13500</v>
      </c>
    </row>
    <row r="136" spans="1:11" ht="24">
      <c r="A136" s="526" t="s">
        <v>1122</v>
      </c>
      <c r="B136" s="528" t="s">
        <v>346</v>
      </c>
      <c r="C136" s="529" t="s">
        <v>347</v>
      </c>
      <c r="D136" s="552">
        <v>10412</v>
      </c>
      <c r="E136" s="552">
        <v>12000</v>
      </c>
      <c r="F136" s="553">
        <v>12960</v>
      </c>
      <c r="G136" s="583">
        <v>1</v>
      </c>
      <c r="H136" s="553">
        <f>F136*1.25</f>
        <v>16200</v>
      </c>
      <c r="I136" s="560">
        <f>H136-F136</f>
        <v>3240</v>
      </c>
      <c r="J136" s="561">
        <f>I136/F136</f>
        <v>0.25</v>
      </c>
      <c r="K136" s="562">
        <f t="shared" si="7"/>
        <v>16200</v>
      </c>
    </row>
    <row r="137" spans="1:11">
      <c r="A137" s="526" t="s">
        <v>1122</v>
      </c>
      <c r="B137" s="528" t="s">
        <v>348</v>
      </c>
      <c r="C137" s="529" t="s">
        <v>349</v>
      </c>
      <c r="D137" s="552">
        <v>294.8</v>
      </c>
      <c r="E137" s="552">
        <v>550</v>
      </c>
      <c r="F137" s="553">
        <v>594</v>
      </c>
      <c r="G137" s="583">
        <v>229</v>
      </c>
      <c r="H137" s="553">
        <v>1000</v>
      </c>
      <c r="I137" s="560">
        <f>H137-F137</f>
        <v>406</v>
      </c>
      <c r="J137" s="561">
        <f>I137/F137</f>
        <v>0.6835016835016835</v>
      </c>
      <c r="K137" s="562">
        <f t="shared" si="7"/>
        <v>229000</v>
      </c>
    </row>
    <row r="138" spans="1:11" ht="24">
      <c r="A138" s="526" t="s">
        <v>1123</v>
      </c>
      <c r="B138" s="528" t="s">
        <v>351</v>
      </c>
      <c r="C138" s="529" t="s">
        <v>352</v>
      </c>
      <c r="D138" s="552"/>
      <c r="E138" s="552"/>
      <c r="F138" s="553"/>
      <c r="G138" s="583"/>
      <c r="H138" s="549"/>
      <c r="I138" s="560"/>
      <c r="J138" s="561"/>
      <c r="K138" s="562">
        <f t="shared" ref="K138:K201" si="10">G138*H138</f>
        <v>0</v>
      </c>
    </row>
    <row r="139" spans="1:11" ht="36">
      <c r="A139" s="526" t="s">
        <v>1123</v>
      </c>
      <c r="B139" s="528" t="s">
        <v>353</v>
      </c>
      <c r="C139" s="529" t="s">
        <v>354</v>
      </c>
      <c r="D139" s="552">
        <v>462</v>
      </c>
      <c r="E139" s="552">
        <v>530</v>
      </c>
      <c r="F139" s="553">
        <v>572.4</v>
      </c>
      <c r="G139" s="583">
        <v>7619</v>
      </c>
      <c r="H139" s="553">
        <f>F139*1.1</f>
        <v>629.64</v>
      </c>
      <c r="I139" s="560">
        <f>H139-F139</f>
        <v>57.240000000000009</v>
      </c>
      <c r="J139" s="561">
        <f>I139/F139</f>
        <v>0.10000000000000002</v>
      </c>
      <c r="K139" s="562">
        <f t="shared" si="10"/>
        <v>4797227.16</v>
      </c>
    </row>
    <row r="140" spans="1:11" ht="36">
      <c r="A140" s="526" t="s">
        <v>1123</v>
      </c>
      <c r="B140" s="528" t="s">
        <v>355</v>
      </c>
      <c r="C140" s="529" t="s">
        <v>356</v>
      </c>
      <c r="D140" s="552">
        <v>550</v>
      </c>
      <c r="E140" s="552">
        <v>610</v>
      </c>
      <c r="F140" s="553">
        <v>658.8</v>
      </c>
      <c r="G140" s="583">
        <v>1509</v>
      </c>
      <c r="H140" s="553">
        <f>F140*1.1</f>
        <v>724.68000000000006</v>
      </c>
      <c r="I140" s="560">
        <f>H140-F140</f>
        <v>65.880000000000109</v>
      </c>
      <c r="J140" s="561">
        <f>I140/F140</f>
        <v>0.10000000000000017</v>
      </c>
      <c r="K140" s="562">
        <f t="shared" si="10"/>
        <v>1093542.1200000001</v>
      </c>
    </row>
    <row r="141" spans="1:11" ht="24">
      <c r="A141" s="526" t="s">
        <v>1123</v>
      </c>
      <c r="B141" s="528" t="s">
        <v>357</v>
      </c>
      <c r="C141" s="529" t="s">
        <v>358</v>
      </c>
      <c r="D141" s="552"/>
      <c r="E141" s="552"/>
      <c r="F141" s="553"/>
      <c r="G141" s="583"/>
      <c r="H141" s="553"/>
      <c r="I141" s="560"/>
      <c r="J141" s="561"/>
      <c r="K141" s="562">
        <f t="shared" si="10"/>
        <v>0</v>
      </c>
    </row>
    <row r="142" spans="1:11" ht="36">
      <c r="A142" s="526" t="s">
        <v>1123</v>
      </c>
      <c r="B142" s="528" t="s">
        <v>359</v>
      </c>
      <c r="C142" s="529" t="s">
        <v>360</v>
      </c>
      <c r="D142" s="552">
        <v>721.6</v>
      </c>
      <c r="E142" s="552">
        <v>820</v>
      </c>
      <c r="F142" s="553">
        <v>885.6</v>
      </c>
      <c r="G142" s="583">
        <v>9528</v>
      </c>
      <c r="H142" s="553">
        <f>F142*1.1</f>
        <v>974.16000000000008</v>
      </c>
      <c r="I142" s="560">
        <f>H142-F142</f>
        <v>88.560000000000059</v>
      </c>
      <c r="J142" s="561">
        <f>I142/F142</f>
        <v>0.10000000000000006</v>
      </c>
      <c r="K142" s="562">
        <f t="shared" si="10"/>
        <v>9281796.4800000004</v>
      </c>
    </row>
    <row r="143" spans="1:11" ht="36">
      <c r="A143" s="526" t="s">
        <v>1123</v>
      </c>
      <c r="B143" s="528" t="s">
        <v>361</v>
      </c>
      <c r="C143" s="529" t="s">
        <v>362</v>
      </c>
      <c r="D143" s="552">
        <v>861.3</v>
      </c>
      <c r="E143" s="552">
        <v>950</v>
      </c>
      <c r="F143" s="553">
        <v>1026</v>
      </c>
      <c r="G143" s="583">
        <v>33</v>
      </c>
      <c r="H143" s="553">
        <f>F143*1.2</f>
        <v>1231.2</v>
      </c>
      <c r="I143" s="560">
        <f>H143-F143</f>
        <v>205.20000000000005</v>
      </c>
      <c r="J143" s="561">
        <f>I143/F143</f>
        <v>0.20000000000000004</v>
      </c>
      <c r="K143" s="562">
        <f t="shared" si="10"/>
        <v>40629.599999999999</v>
      </c>
    </row>
    <row r="144" spans="1:11" ht="24">
      <c r="A144" s="526" t="s">
        <v>1123</v>
      </c>
      <c r="B144" s="528" t="s">
        <v>363</v>
      </c>
      <c r="C144" s="529" t="s">
        <v>364</v>
      </c>
      <c r="D144" s="552"/>
      <c r="E144" s="552"/>
      <c r="F144" s="553"/>
      <c r="G144" s="583"/>
      <c r="H144" s="553"/>
      <c r="I144" s="560"/>
      <c r="J144" s="561"/>
      <c r="K144" s="562">
        <f t="shared" si="10"/>
        <v>0</v>
      </c>
    </row>
    <row r="145" spans="1:11" ht="24">
      <c r="A145" s="526" t="s">
        <v>1123</v>
      </c>
      <c r="B145" s="528" t="s">
        <v>365</v>
      </c>
      <c r="C145" s="529" t="s">
        <v>366</v>
      </c>
      <c r="D145" s="552">
        <v>1661</v>
      </c>
      <c r="E145" s="552">
        <v>2046.13</v>
      </c>
      <c r="F145" s="553">
        <v>2209.8200000000002</v>
      </c>
      <c r="G145" s="583">
        <v>3465</v>
      </c>
      <c r="H145" s="553">
        <f>F145*1.25</f>
        <v>2762.2750000000001</v>
      </c>
      <c r="I145" s="560">
        <f>H145-F145</f>
        <v>552.45499999999993</v>
      </c>
      <c r="J145" s="561">
        <f>I145/F145</f>
        <v>0.24999999999999994</v>
      </c>
      <c r="K145" s="562">
        <f t="shared" si="10"/>
        <v>9571282.875</v>
      </c>
    </row>
    <row r="146" spans="1:11" ht="24">
      <c r="A146" s="526" t="s">
        <v>1123</v>
      </c>
      <c r="B146" s="528" t="s">
        <v>367</v>
      </c>
      <c r="C146" s="529" t="s">
        <v>368</v>
      </c>
      <c r="D146" s="552">
        <v>2156</v>
      </c>
      <c r="E146" s="552">
        <v>2541.13</v>
      </c>
      <c r="F146" s="553">
        <v>2744.42</v>
      </c>
      <c r="G146" s="583">
        <v>246</v>
      </c>
      <c r="H146" s="553">
        <f>F146*1.25</f>
        <v>3430.5250000000001</v>
      </c>
      <c r="I146" s="560">
        <f>H146-F146</f>
        <v>686.10500000000002</v>
      </c>
      <c r="J146" s="561">
        <f>I146/F146</f>
        <v>0.25</v>
      </c>
      <c r="K146" s="562">
        <f t="shared" si="10"/>
        <v>843909.15</v>
      </c>
    </row>
    <row r="147" spans="1:11" ht="24">
      <c r="A147" s="526" t="s">
        <v>1123</v>
      </c>
      <c r="B147" s="528" t="s">
        <v>369</v>
      </c>
      <c r="C147" s="529" t="s">
        <v>370</v>
      </c>
      <c r="D147" s="552"/>
      <c r="E147" s="552"/>
      <c r="F147" s="553"/>
      <c r="G147" s="583"/>
      <c r="H147" s="553"/>
      <c r="I147" s="560"/>
      <c r="J147" s="561"/>
      <c r="K147" s="562">
        <f t="shared" si="10"/>
        <v>0</v>
      </c>
    </row>
    <row r="148" spans="1:11" ht="24">
      <c r="A148" s="526" t="s">
        <v>1123</v>
      </c>
      <c r="B148" s="528" t="s">
        <v>371</v>
      </c>
      <c r="C148" s="529" t="s">
        <v>372</v>
      </c>
      <c r="D148" s="552">
        <v>495</v>
      </c>
      <c r="E148" s="552">
        <v>520</v>
      </c>
      <c r="F148" s="553">
        <v>561.6</v>
      </c>
      <c r="G148" s="583">
        <v>10500</v>
      </c>
      <c r="H148" s="553">
        <f>F148*1.15</f>
        <v>645.84</v>
      </c>
      <c r="I148" s="560">
        <f>H148-F148</f>
        <v>84.240000000000009</v>
      </c>
      <c r="J148" s="561">
        <f>I148/F148</f>
        <v>0.15000000000000002</v>
      </c>
      <c r="K148" s="562">
        <f t="shared" si="10"/>
        <v>6781320</v>
      </c>
    </row>
    <row r="149" spans="1:11" ht="24">
      <c r="A149" s="526" t="s">
        <v>1123</v>
      </c>
      <c r="B149" s="528" t="s">
        <v>373</v>
      </c>
      <c r="C149" s="529" t="s">
        <v>374</v>
      </c>
      <c r="D149" s="552">
        <v>589.6</v>
      </c>
      <c r="E149" s="552">
        <v>648</v>
      </c>
      <c r="F149" s="553">
        <v>699.84</v>
      </c>
      <c r="G149" s="583">
        <v>1542</v>
      </c>
      <c r="H149" s="553">
        <f>F149*1.15</f>
        <v>804.81600000000003</v>
      </c>
      <c r="I149" s="560">
        <f>H149-F149</f>
        <v>104.976</v>
      </c>
      <c r="J149" s="561">
        <f>I149/F149</f>
        <v>0.15</v>
      </c>
      <c r="K149" s="562">
        <f t="shared" si="10"/>
        <v>1241026.2720000001</v>
      </c>
    </row>
    <row r="150" spans="1:11" ht="24">
      <c r="A150" s="526" t="s">
        <v>1123</v>
      </c>
      <c r="B150" s="528" t="s">
        <v>375</v>
      </c>
      <c r="C150" s="529" t="s">
        <v>376</v>
      </c>
      <c r="D150" s="552"/>
      <c r="E150" s="552"/>
      <c r="F150" s="553"/>
      <c r="G150" s="583"/>
      <c r="H150" s="553"/>
      <c r="I150" s="560"/>
      <c r="J150" s="561"/>
      <c r="K150" s="562">
        <f t="shared" si="10"/>
        <v>0</v>
      </c>
    </row>
    <row r="151" spans="1:11" ht="36">
      <c r="A151" s="526" t="s">
        <v>1123</v>
      </c>
      <c r="B151" s="528" t="s">
        <v>377</v>
      </c>
      <c r="C151" s="529" t="s">
        <v>378</v>
      </c>
      <c r="D151" s="552">
        <v>807.4</v>
      </c>
      <c r="E151" s="552">
        <v>1000</v>
      </c>
      <c r="F151" s="553">
        <v>1080</v>
      </c>
      <c r="G151" s="597">
        <v>10023</v>
      </c>
      <c r="H151" s="553">
        <f>F151*1.25</f>
        <v>1350</v>
      </c>
      <c r="I151" s="560">
        <f>H151-F151</f>
        <v>270</v>
      </c>
      <c r="J151" s="561">
        <f>I151/F151</f>
        <v>0.25</v>
      </c>
      <c r="K151" s="562">
        <f t="shared" si="10"/>
        <v>13531050</v>
      </c>
    </row>
    <row r="152" spans="1:11" ht="36">
      <c r="A152" s="526" t="s">
        <v>1123</v>
      </c>
      <c r="B152" s="528" t="s">
        <v>380</v>
      </c>
      <c r="C152" s="529" t="s">
        <v>381</v>
      </c>
      <c r="D152" s="552">
        <v>961.4</v>
      </c>
      <c r="E152" s="552">
        <v>1320.36</v>
      </c>
      <c r="F152" s="553">
        <v>1425.99</v>
      </c>
      <c r="G152" s="583">
        <v>35</v>
      </c>
      <c r="H152" s="553">
        <f>F152*1.25</f>
        <v>1782.4875</v>
      </c>
      <c r="I152" s="560">
        <f>H152-F152</f>
        <v>356.49749999999995</v>
      </c>
      <c r="J152" s="561">
        <f>I152/F152</f>
        <v>0.24999999999999997</v>
      </c>
      <c r="K152" s="562">
        <f t="shared" si="10"/>
        <v>62387.0625</v>
      </c>
    </row>
    <row r="153" spans="1:11" ht="36">
      <c r="A153" s="526" t="s">
        <v>1123</v>
      </c>
      <c r="B153" s="528" t="s">
        <v>382</v>
      </c>
      <c r="C153" s="529" t="s">
        <v>383</v>
      </c>
      <c r="D153" s="552"/>
      <c r="E153" s="552"/>
      <c r="F153" s="553"/>
      <c r="G153" s="583"/>
      <c r="H153" s="553"/>
      <c r="I153" s="560"/>
      <c r="J153" s="561"/>
      <c r="K153" s="562">
        <f t="shared" si="10"/>
        <v>0</v>
      </c>
    </row>
    <row r="154" spans="1:11" s="570" customFormat="1" ht="36">
      <c r="A154" s="566" t="s">
        <v>1123</v>
      </c>
      <c r="B154" s="528" t="s">
        <v>384</v>
      </c>
      <c r="C154" s="529" t="s">
        <v>385</v>
      </c>
      <c r="D154" s="552">
        <v>1892</v>
      </c>
      <c r="E154" s="552">
        <v>2243.67</v>
      </c>
      <c r="F154" s="553">
        <v>2423.16</v>
      </c>
      <c r="G154" s="588">
        <v>22801</v>
      </c>
      <c r="H154" s="553">
        <f>F154*1.08</f>
        <v>2617.0128</v>
      </c>
      <c r="I154" s="568">
        <f>H154-F154</f>
        <v>193.85280000000012</v>
      </c>
      <c r="J154" s="569">
        <f>I154/F154</f>
        <v>8.0000000000000057E-2</v>
      </c>
      <c r="K154" s="562">
        <f t="shared" si="10"/>
        <v>59670508.852799997</v>
      </c>
    </row>
    <row r="155" spans="1:11" s="570" customFormat="1" ht="36">
      <c r="A155" s="566" t="s">
        <v>1123</v>
      </c>
      <c r="B155" s="528" t="s">
        <v>386</v>
      </c>
      <c r="C155" s="529" t="s">
        <v>387</v>
      </c>
      <c r="D155" s="552">
        <v>2266</v>
      </c>
      <c r="E155" s="552">
        <v>2617.67</v>
      </c>
      <c r="F155" s="553">
        <v>2827.08</v>
      </c>
      <c r="G155" s="588">
        <v>10</v>
      </c>
      <c r="H155" s="553">
        <f>F155*1.08</f>
        <v>3053.2464</v>
      </c>
      <c r="I155" s="568">
        <f>H155-F155</f>
        <v>226.16640000000007</v>
      </c>
      <c r="J155" s="569">
        <f>I155/F155</f>
        <v>8.0000000000000029E-2</v>
      </c>
      <c r="K155" s="562">
        <f t="shared" si="10"/>
        <v>30532.464</v>
      </c>
    </row>
    <row r="156" spans="1:11" ht="24">
      <c r="A156" s="526" t="s">
        <v>1123</v>
      </c>
      <c r="B156" s="528" t="s">
        <v>388</v>
      </c>
      <c r="C156" s="529" t="s">
        <v>389</v>
      </c>
      <c r="D156" s="552"/>
      <c r="E156" s="552"/>
      <c r="F156" s="553"/>
      <c r="G156" s="583"/>
      <c r="H156" s="553"/>
      <c r="I156" s="560"/>
      <c r="J156" s="561"/>
      <c r="K156" s="562">
        <f t="shared" si="10"/>
        <v>0</v>
      </c>
    </row>
    <row r="157" spans="1:11" s="570" customFormat="1" ht="36">
      <c r="A157" s="566" t="s">
        <v>1123</v>
      </c>
      <c r="B157" s="598" t="s">
        <v>390</v>
      </c>
      <c r="C157" s="589" t="s">
        <v>391</v>
      </c>
      <c r="D157" s="599">
        <v>1034</v>
      </c>
      <c r="E157" s="599">
        <v>1250</v>
      </c>
      <c r="F157" s="600">
        <v>1350</v>
      </c>
      <c r="G157" s="588">
        <v>39051</v>
      </c>
      <c r="H157" s="553">
        <v>1418</v>
      </c>
      <c r="I157" s="568">
        <f>H157-F157</f>
        <v>68</v>
      </c>
      <c r="J157" s="569">
        <f>I157/F157</f>
        <v>5.0370370370370371E-2</v>
      </c>
      <c r="K157" s="562">
        <f t="shared" si="10"/>
        <v>55374318</v>
      </c>
    </row>
    <row r="158" spans="1:11" ht="36">
      <c r="A158" s="526" t="s">
        <v>1123</v>
      </c>
      <c r="B158" s="528" t="s">
        <v>392</v>
      </c>
      <c r="C158" s="529" t="s">
        <v>393</v>
      </c>
      <c r="D158" s="552">
        <v>1236.4000000000001</v>
      </c>
      <c r="E158" s="552">
        <v>1298</v>
      </c>
      <c r="F158" s="553">
        <v>1401.84</v>
      </c>
      <c r="G158" s="583">
        <v>193</v>
      </c>
      <c r="H158" s="553">
        <f>F158*1.1</f>
        <v>1542.0240000000001</v>
      </c>
      <c r="I158" s="560">
        <f>H158-F158</f>
        <v>140.1840000000002</v>
      </c>
      <c r="J158" s="561">
        <f>I158/F158</f>
        <v>0.10000000000000014</v>
      </c>
      <c r="K158" s="562">
        <f t="shared" si="10"/>
        <v>297610.63200000004</v>
      </c>
    </row>
    <row r="159" spans="1:11" ht="24">
      <c r="A159" s="526" t="s">
        <v>1123</v>
      </c>
      <c r="B159" s="528" t="s">
        <v>394</v>
      </c>
      <c r="C159" s="529" t="s">
        <v>395</v>
      </c>
      <c r="D159" s="552"/>
      <c r="E159" s="552"/>
      <c r="F159" s="553"/>
      <c r="G159" s="583"/>
      <c r="H159" s="553"/>
      <c r="I159" s="560"/>
      <c r="J159" s="561"/>
      <c r="K159" s="562">
        <f t="shared" si="10"/>
        <v>0</v>
      </c>
    </row>
    <row r="160" spans="1:11" ht="24">
      <c r="A160" s="526" t="s">
        <v>1123</v>
      </c>
      <c r="B160" s="528" t="s">
        <v>396</v>
      </c>
      <c r="C160" s="529" t="s">
        <v>397</v>
      </c>
      <c r="D160" s="552">
        <v>1537.8</v>
      </c>
      <c r="E160" s="552">
        <v>1842.18</v>
      </c>
      <c r="F160" s="553">
        <v>1989.55</v>
      </c>
      <c r="G160" s="583">
        <v>11422</v>
      </c>
      <c r="H160" s="553">
        <v>2089</v>
      </c>
      <c r="I160" s="560">
        <f>H160-F160</f>
        <v>99.450000000000045</v>
      </c>
      <c r="J160" s="561">
        <f>I160/F160</f>
        <v>4.9986177778894747E-2</v>
      </c>
      <c r="K160" s="562">
        <f t="shared" si="10"/>
        <v>23860558</v>
      </c>
    </row>
    <row r="161" spans="1:11" ht="24">
      <c r="A161" s="526" t="s">
        <v>1123</v>
      </c>
      <c r="B161" s="528" t="s">
        <v>398</v>
      </c>
      <c r="C161" s="529" t="s">
        <v>399</v>
      </c>
      <c r="D161" s="552">
        <v>1768.8</v>
      </c>
      <c r="E161" s="552">
        <v>2150</v>
      </c>
      <c r="F161" s="553">
        <v>2322</v>
      </c>
      <c r="G161" s="583">
        <v>158</v>
      </c>
      <c r="H161" s="553">
        <v>2600</v>
      </c>
      <c r="I161" s="560">
        <f>H161-F161</f>
        <v>278</v>
      </c>
      <c r="J161" s="561">
        <f>I161/F161</f>
        <v>0.11972437553832903</v>
      </c>
      <c r="K161" s="562">
        <f t="shared" si="10"/>
        <v>410800</v>
      </c>
    </row>
    <row r="162" spans="1:11" ht="24">
      <c r="A162" s="526" t="s">
        <v>1123</v>
      </c>
      <c r="B162" s="528" t="s">
        <v>400</v>
      </c>
      <c r="C162" s="529" t="s">
        <v>401</v>
      </c>
      <c r="D162" s="552"/>
      <c r="E162" s="552"/>
      <c r="F162" s="553"/>
      <c r="G162" s="583"/>
      <c r="H162" s="553"/>
      <c r="I162" s="560"/>
      <c r="J162" s="561"/>
      <c r="K162" s="562">
        <f t="shared" si="10"/>
        <v>0</v>
      </c>
    </row>
    <row r="163" spans="1:11" ht="24">
      <c r="A163" s="526" t="s">
        <v>1123</v>
      </c>
      <c r="B163" s="528" t="s">
        <v>402</v>
      </c>
      <c r="C163" s="529" t="s">
        <v>403</v>
      </c>
      <c r="D163" s="552">
        <v>858</v>
      </c>
      <c r="E163" s="552">
        <v>1100</v>
      </c>
      <c r="F163" s="553">
        <v>1188</v>
      </c>
      <c r="G163" s="583">
        <v>11324</v>
      </c>
      <c r="H163" s="553">
        <f>F163*1.1</f>
        <v>1306.8000000000002</v>
      </c>
      <c r="I163" s="560">
        <f>H163-F163</f>
        <v>118.80000000000018</v>
      </c>
      <c r="J163" s="561">
        <f>I163/F163</f>
        <v>0.10000000000000016</v>
      </c>
      <c r="K163" s="562">
        <f t="shared" si="10"/>
        <v>14798203.200000003</v>
      </c>
    </row>
    <row r="164" spans="1:11" ht="24">
      <c r="A164" s="526" t="s">
        <v>1123</v>
      </c>
      <c r="B164" s="528" t="s">
        <v>404</v>
      </c>
      <c r="C164" s="529" t="s">
        <v>405</v>
      </c>
      <c r="D164" s="552">
        <v>1025.2</v>
      </c>
      <c r="E164" s="552">
        <v>1493.32</v>
      </c>
      <c r="F164" s="553">
        <v>1612.79</v>
      </c>
      <c r="G164" s="583">
        <v>200</v>
      </c>
      <c r="H164" s="553">
        <f>F164*1.1</f>
        <v>1774.0690000000002</v>
      </c>
      <c r="I164" s="560">
        <f>H164-F164</f>
        <v>161.27900000000022</v>
      </c>
      <c r="J164" s="561">
        <f>I164/F164</f>
        <v>0.10000000000000014</v>
      </c>
      <c r="K164" s="562">
        <f t="shared" si="10"/>
        <v>354813.80000000005</v>
      </c>
    </row>
    <row r="165" spans="1:11" ht="24">
      <c r="A165" s="526" t="s">
        <v>1123</v>
      </c>
      <c r="B165" s="528" t="s">
        <v>406</v>
      </c>
      <c r="C165" s="529" t="s">
        <v>407</v>
      </c>
      <c r="D165" s="552">
        <v>550</v>
      </c>
      <c r="E165" s="552">
        <v>595</v>
      </c>
      <c r="F165" s="553">
        <v>642.6</v>
      </c>
      <c r="G165" s="583">
        <v>1</v>
      </c>
      <c r="H165" s="553">
        <f>F165*1.25</f>
        <v>803.25</v>
      </c>
      <c r="I165" s="560">
        <f>H165-F165</f>
        <v>160.64999999999998</v>
      </c>
      <c r="J165" s="561">
        <f>I165/F165</f>
        <v>0.24999999999999994</v>
      </c>
      <c r="K165" s="562">
        <f t="shared" si="10"/>
        <v>803.25</v>
      </c>
    </row>
    <row r="166" spans="1:11">
      <c r="A166" s="526" t="s">
        <v>1107</v>
      </c>
      <c r="B166" s="528" t="s">
        <v>409</v>
      </c>
      <c r="C166" s="529" t="s">
        <v>410</v>
      </c>
      <c r="D166" s="552"/>
      <c r="E166" s="552"/>
      <c r="F166" s="553"/>
      <c r="G166" s="583"/>
      <c r="H166" s="549"/>
      <c r="I166" s="560"/>
      <c r="J166" s="561"/>
      <c r="K166" s="562">
        <f t="shared" si="10"/>
        <v>0</v>
      </c>
    </row>
    <row r="167" spans="1:11" ht="24">
      <c r="A167" s="526" t="s">
        <v>1107</v>
      </c>
      <c r="B167" s="528" t="s">
        <v>411</v>
      </c>
      <c r="C167" s="529" t="s">
        <v>412</v>
      </c>
      <c r="D167" s="552">
        <v>794.2</v>
      </c>
      <c r="E167" s="552">
        <v>1032.6099999999999</v>
      </c>
      <c r="F167" s="553">
        <v>1115.22</v>
      </c>
      <c r="G167" s="583">
        <v>28100</v>
      </c>
      <c r="H167" s="601">
        <v>1205</v>
      </c>
      <c r="I167" s="560">
        <f>H167-F167</f>
        <v>89.779999999999973</v>
      </c>
      <c r="J167" s="561">
        <f>I167/F167</f>
        <v>8.0504295116658575E-2</v>
      </c>
      <c r="K167" s="562">
        <f t="shared" si="10"/>
        <v>33860500</v>
      </c>
    </row>
    <row r="168" spans="1:11" ht="24">
      <c r="A168" s="526" t="s">
        <v>1107</v>
      </c>
      <c r="B168" s="528" t="s">
        <v>413</v>
      </c>
      <c r="C168" s="529" t="s">
        <v>414</v>
      </c>
      <c r="D168" s="552">
        <v>878.9</v>
      </c>
      <c r="E168" s="552">
        <v>1117.31</v>
      </c>
      <c r="F168" s="553">
        <v>1206.69</v>
      </c>
      <c r="G168" s="583">
        <v>881</v>
      </c>
      <c r="H168" s="601">
        <v>1304</v>
      </c>
      <c r="I168" s="560">
        <f>H168-F168</f>
        <v>97.309999999999945</v>
      </c>
      <c r="J168" s="561">
        <f>I168/F168</f>
        <v>8.0642087031466192E-2</v>
      </c>
      <c r="K168" s="562">
        <f t="shared" si="10"/>
        <v>1148824</v>
      </c>
    </row>
    <row r="169" spans="1:11" ht="24">
      <c r="A169" s="526" t="s">
        <v>1107</v>
      </c>
      <c r="B169" s="528" t="s">
        <v>415</v>
      </c>
      <c r="C169" s="529" t="s">
        <v>416</v>
      </c>
      <c r="D169" s="552"/>
      <c r="E169" s="552"/>
      <c r="F169" s="553"/>
      <c r="G169" s="583"/>
      <c r="H169" s="581"/>
      <c r="I169" s="560"/>
      <c r="J169" s="561"/>
      <c r="K169" s="562">
        <f t="shared" si="10"/>
        <v>0</v>
      </c>
    </row>
    <row r="170" spans="1:11" ht="24">
      <c r="A170" s="526" t="s">
        <v>1107</v>
      </c>
      <c r="B170" s="528" t="s">
        <v>417</v>
      </c>
      <c r="C170" s="529" t="s">
        <v>418</v>
      </c>
      <c r="D170" s="552">
        <v>442.2</v>
      </c>
      <c r="E170" s="552">
        <v>517.55999999999995</v>
      </c>
      <c r="F170" s="553">
        <v>558.96</v>
      </c>
      <c r="G170" s="583">
        <v>2830</v>
      </c>
      <c r="H170" s="549">
        <f>F170*1.25</f>
        <v>698.7</v>
      </c>
      <c r="I170" s="560">
        <f>H170-F170</f>
        <v>139.74</v>
      </c>
      <c r="J170" s="561">
        <f>I170/F170</f>
        <v>0.25</v>
      </c>
      <c r="K170" s="562">
        <f t="shared" si="10"/>
        <v>1977321.0000000002</v>
      </c>
    </row>
    <row r="171" spans="1:11" ht="24">
      <c r="A171" s="526" t="s">
        <v>1107</v>
      </c>
      <c r="B171" s="528" t="s">
        <v>419</v>
      </c>
      <c r="C171" s="529" t="s">
        <v>420</v>
      </c>
      <c r="D171" s="552">
        <v>525.79999999999995</v>
      </c>
      <c r="E171" s="552">
        <v>601.16</v>
      </c>
      <c r="F171" s="553">
        <v>649.25</v>
      </c>
      <c r="G171" s="583">
        <v>133</v>
      </c>
      <c r="H171" s="549">
        <f>F171*1.25</f>
        <v>811.5625</v>
      </c>
      <c r="I171" s="560">
        <f>H171-F171</f>
        <v>162.3125</v>
      </c>
      <c r="J171" s="561">
        <f>I171/F171</f>
        <v>0.25</v>
      </c>
      <c r="K171" s="562">
        <f t="shared" si="10"/>
        <v>107937.8125</v>
      </c>
    </row>
    <row r="172" spans="1:11">
      <c r="A172" s="526" t="s">
        <v>1107</v>
      </c>
      <c r="B172" s="528" t="s">
        <v>421</v>
      </c>
      <c r="C172" s="529" t="s">
        <v>422</v>
      </c>
      <c r="D172" s="552"/>
      <c r="E172" s="552"/>
      <c r="F172" s="553"/>
      <c r="G172" s="583"/>
      <c r="H172" s="549"/>
      <c r="I172" s="560"/>
      <c r="J172" s="561"/>
      <c r="K172" s="562">
        <f t="shared" si="10"/>
        <v>0</v>
      </c>
    </row>
    <row r="173" spans="1:11" ht="24">
      <c r="A173" s="526" t="s">
        <v>1107</v>
      </c>
      <c r="B173" s="528" t="s">
        <v>423</v>
      </c>
      <c r="C173" s="529" t="s">
        <v>424</v>
      </c>
      <c r="D173" s="552">
        <v>611.6</v>
      </c>
      <c r="E173" s="552">
        <v>800</v>
      </c>
      <c r="F173" s="553">
        <v>864</v>
      </c>
      <c r="G173" s="583">
        <v>3282</v>
      </c>
      <c r="H173" s="549">
        <f>F173*1.25</f>
        <v>1080</v>
      </c>
      <c r="I173" s="560">
        <f>H173-F173</f>
        <v>216</v>
      </c>
      <c r="J173" s="561">
        <f>I173/F173</f>
        <v>0.25</v>
      </c>
      <c r="K173" s="562">
        <f t="shared" si="10"/>
        <v>3544560</v>
      </c>
    </row>
    <row r="174" spans="1:11" ht="24">
      <c r="A174" s="526" t="s">
        <v>1107</v>
      </c>
      <c r="B174" s="528" t="s">
        <v>425</v>
      </c>
      <c r="C174" s="529" t="s">
        <v>426</v>
      </c>
      <c r="D174" s="552">
        <v>1018.6</v>
      </c>
      <c r="E174" s="552">
        <v>1300.19</v>
      </c>
      <c r="F174" s="553">
        <v>1404.21</v>
      </c>
      <c r="G174" s="583">
        <v>1078</v>
      </c>
      <c r="H174" s="549">
        <f>F174*1.25</f>
        <v>1755.2625</v>
      </c>
      <c r="I174" s="560">
        <f>H174-F174</f>
        <v>351.05250000000001</v>
      </c>
      <c r="J174" s="561">
        <f>I174/F174</f>
        <v>0.25</v>
      </c>
      <c r="K174" s="562">
        <f t="shared" si="10"/>
        <v>1892172.9750000001</v>
      </c>
    </row>
    <row r="175" spans="1:11" ht="24">
      <c r="A175" s="526" t="s">
        <v>1107</v>
      </c>
      <c r="B175" s="528" t="s">
        <v>427</v>
      </c>
      <c r="C175" s="529" t="s">
        <v>428</v>
      </c>
      <c r="D175" s="552"/>
      <c r="E175" s="552"/>
      <c r="F175" s="553"/>
      <c r="G175" s="583"/>
      <c r="H175" s="549"/>
      <c r="I175" s="560"/>
      <c r="J175" s="561"/>
      <c r="K175" s="562">
        <f t="shared" si="10"/>
        <v>0</v>
      </c>
    </row>
    <row r="176" spans="1:11" ht="24">
      <c r="A176" s="526" t="s">
        <v>1107</v>
      </c>
      <c r="B176" s="528" t="s">
        <v>429</v>
      </c>
      <c r="C176" s="529" t="s">
        <v>430</v>
      </c>
      <c r="D176" s="552">
        <v>556.6</v>
      </c>
      <c r="E176" s="552">
        <v>750</v>
      </c>
      <c r="F176" s="553">
        <v>810</v>
      </c>
      <c r="G176" s="583">
        <v>681</v>
      </c>
      <c r="H176" s="549">
        <f>F176*1.25</f>
        <v>1012.5</v>
      </c>
      <c r="I176" s="560">
        <f>H176-F176</f>
        <v>202.5</v>
      </c>
      <c r="J176" s="561">
        <f>I176/F176</f>
        <v>0.25</v>
      </c>
      <c r="K176" s="562">
        <f t="shared" si="10"/>
        <v>689512.5</v>
      </c>
    </row>
    <row r="177" spans="1:11" ht="24">
      <c r="A177" s="526" t="s">
        <v>1107</v>
      </c>
      <c r="B177" s="528" t="s">
        <v>431</v>
      </c>
      <c r="C177" s="529" t="s">
        <v>432</v>
      </c>
      <c r="D177" s="552">
        <v>717.2</v>
      </c>
      <c r="E177" s="552">
        <v>980.85</v>
      </c>
      <c r="F177" s="553">
        <v>1059.32</v>
      </c>
      <c r="G177" s="583">
        <v>79</v>
      </c>
      <c r="H177" s="549">
        <v>1325</v>
      </c>
      <c r="I177" s="560">
        <f>H177-F177</f>
        <v>265.68000000000006</v>
      </c>
      <c r="J177" s="561">
        <f>I177/F177</f>
        <v>0.25080240154061101</v>
      </c>
      <c r="K177" s="562">
        <f t="shared" si="10"/>
        <v>104675</v>
      </c>
    </row>
    <row r="178" spans="1:11">
      <c r="A178" s="526" t="s">
        <v>1107</v>
      </c>
      <c r="B178" s="528" t="s">
        <v>433</v>
      </c>
      <c r="C178" s="529" t="s">
        <v>434</v>
      </c>
      <c r="D178" s="552"/>
      <c r="E178" s="552"/>
      <c r="F178" s="553"/>
      <c r="G178" s="583"/>
      <c r="H178" s="549"/>
      <c r="I178" s="560"/>
      <c r="J178" s="561"/>
      <c r="K178" s="562">
        <f t="shared" si="10"/>
        <v>0</v>
      </c>
    </row>
    <row r="179" spans="1:11" ht="24">
      <c r="A179" s="526" t="s">
        <v>1107</v>
      </c>
      <c r="B179" s="528" t="s">
        <v>435</v>
      </c>
      <c r="C179" s="529" t="s">
        <v>436</v>
      </c>
      <c r="D179" s="552">
        <v>715</v>
      </c>
      <c r="E179" s="552">
        <v>715</v>
      </c>
      <c r="F179" s="553">
        <v>772.2</v>
      </c>
      <c r="G179" s="583">
        <v>4917</v>
      </c>
      <c r="H179" s="549">
        <v>850</v>
      </c>
      <c r="I179" s="560">
        <f>H179-F179</f>
        <v>77.799999999999955</v>
      </c>
      <c r="J179" s="561">
        <f>I179/F179</f>
        <v>0.10075110075110069</v>
      </c>
      <c r="K179" s="562">
        <f t="shared" si="10"/>
        <v>4179450</v>
      </c>
    </row>
    <row r="180" spans="1:11" ht="24">
      <c r="A180" s="526" t="s">
        <v>1107</v>
      </c>
      <c r="B180" s="528" t="s">
        <v>437</v>
      </c>
      <c r="C180" s="529" t="s">
        <v>438</v>
      </c>
      <c r="D180" s="552">
        <v>922.9</v>
      </c>
      <c r="E180" s="552">
        <v>1012</v>
      </c>
      <c r="F180" s="553">
        <v>1092.96</v>
      </c>
      <c r="G180" s="583">
        <v>505</v>
      </c>
      <c r="H180" s="549">
        <v>1203</v>
      </c>
      <c r="I180" s="560">
        <f>H180-F180</f>
        <v>110.03999999999996</v>
      </c>
      <c r="J180" s="561">
        <f>I180/F180</f>
        <v>0.1006807202459376</v>
      </c>
      <c r="K180" s="562">
        <f t="shared" si="10"/>
        <v>607515</v>
      </c>
    </row>
    <row r="181" spans="1:11">
      <c r="A181" s="526" t="s">
        <v>1107</v>
      </c>
      <c r="B181" s="528" t="s">
        <v>439</v>
      </c>
      <c r="C181" s="529" t="s">
        <v>440</v>
      </c>
      <c r="D181" s="552"/>
      <c r="E181" s="552"/>
      <c r="F181" s="553"/>
      <c r="G181" s="583"/>
      <c r="H181" s="549"/>
      <c r="I181" s="560"/>
      <c r="J181" s="561"/>
      <c r="K181" s="562">
        <f t="shared" si="10"/>
        <v>0</v>
      </c>
    </row>
    <row r="182" spans="1:11" ht="24">
      <c r="A182" s="526" t="s">
        <v>1107</v>
      </c>
      <c r="B182" s="528" t="s">
        <v>441</v>
      </c>
      <c r="C182" s="529" t="s">
        <v>442</v>
      </c>
      <c r="D182" s="552">
        <v>715</v>
      </c>
      <c r="E182" s="552">
        <v>715</v>
      </c>
      <c r="F182" s="553">
        <v>772.2</v>
      </c>
      <c r="G182" s="583">
        <v>257</v>
      </c>
      <c r="H182" s="549">
        <f>F182*1.3</f>
        <v>1003.8600000000001</v>
      </c>
      <c r="I182" s="560">
        <f>H182-F182</f>
        <v>231.66000000000008</v>
      </c>
      <c r="J182" s="561">
        <f>I182/F182</f>
        <v>0.3000000000000001</v>
      </c>
      <c r="K182" s="562">
        <f t="shared" si="10"/>
        <v>257992.02000000002</v>
      </c>
    </row>
    <row r="183" spans="1:11" ht="24">
      <c r="A183" s="526" t="s">
        <v>1107</v>
      </c>
      <c r="B183" s="528" t="s">
        <v>443</v>
      </c>
      <c r="C183" s="529" t="s">
        <v>444</v>
      </c>
      <c r="D183" s="552">
        <v>922.9</v>
      </c>
      <c r="E183" s="552">
        <v>1012</v>
      </c>
      <c r="F183" s="553">
        <v>1092.96</v>
      </c>
      <c r="G183" s="583">
        <v>467</v>
      </c>
      <c r="H183" s="549">
        <v>1421</v>
      </c>
      <c r="I183" s="560">
        <f>H183-F183</f>
        <v>328.03999999999996</v>
      </c>
      <c r="J183" s="561">
        <f>I183/F183</f>
        <v>0.30013907187820227</v>
      </c>
      <c r="K183" s="562">
        <f t="shared" si="10"/>
        <v>663607</v>
      </c>
    </row>
    <row r="184" spans="1:11" ht="24">
      <c r="A184" s="526" t="s">
        <v>445</v>
      </c>
      <c r="B184" s="528" t="s">
        <v>446</v>
      </c>
      <c r="C184" s="529" t="s">
        <v>447</v>
      </c>
      <c r="D184" s="552">
        <v>693</v>
      </c>
      <c r="E184" s="552">
        <v>1000</v>
      </c>
      <c r="F184" s="553">
        <v>1080</v>
      </c>
      <c r="G184" s="583">
        <v>21000</v>
      </c>
      <c r="H184" s="553">
        <v>1160</v>
      </c>
      <c r="I184" s="560">
        <f>H184-F184</f>
        <v>80</v>
      </c>
      <c r="J184" s="561">
        <f>I184/F184</f>
        <v>7.407407407407407E-2</v>
      </c>
      <c r="K184" s="562">
        <f t="shared" si="10"/>
        <v>24360000</v>
      </c>
    </row>
    <row r="185" spans="1:11" ht="36">
      <c r="A185" s="526" t="s">
        <v>445</v>
      </c>
      <c r="B185" s="528" t="s">
        <v>448</v>
      </c>
      <c r="C185" s="589" t="s">
        <v>449</v>
      </c>
      <c r="D185" s="552"/>
      <c r="E185" s="552"/>
      <c r="F185" s="553"/>
      <c r="G185" s="583"/>
      <c r="H185" s="553"/>
      <c r="I185" s="560"/>
      <c r="J185" s="561"/>
      <c r="K185" s="562">
        <f t="shared" si="10"/>
        <v>0</v>
      </c>
    </row>
    <row r="186" spans="1:11" ht="36">
      <c r="A186" s="526" t="s">
        <v>445</v>
      </c>
      <c r="B186" s="528" t="s">
        <v>450</v>
      </c>
      <c r="C186" s="589" t="s">
        <v>451</v>
      </c>
      <c r="D186" s="552">
        <v>1166</v>
      </c>
      <c r="E186" s="552">
        <v>1570</v>
      </c>
      <c r="F186" s="553">
        <v>1695.6</v>
      </c>
      <c r="G186" s="583">
        <v>1435</v>
      </c>
      <c r="H186" s="553">
        <f>F186*1.3</f>
        <v>2204.2799999999997</v>
      </c>
      <c r="I186" s="560">
        <f>H186-F186</f>
        <v>508.67999999999984</v>
      </c>
      <c r="J186" s="561">
        <f>I186/F186</f>
        <v>0.29999999999999993</v>
      </c>
      <c r="K186" s="562">
        <f t="shared" si="10"/>
        <v>3163141.8</v>
      </c>
    </row>
    <row r="187" spans="1:11" ht="36">
      <c r="A187" s="526" t="s">
        <v>445</v>
      </c>
      <c r="B187" s="528" t="s">
        <v>452</v>
      </c>
      <c r="C187" s="589" t="s">
        <v>453</v>
      </c>
      <c r="D187" s="552">
        <v>1394.8</v>
      </c>
      <c r="E187" s="552">
        <v>1798.8</v>
      </c>
      <c r="F187" s="553">
        <v>1942.7</v>
      </c>
      <c r="G187" s="583">
        <v>88</v>
      </c>
      <c r="H187" s="553">
        <f>F187*1.3</f>
        <v>2525.5100000000002</v>
      </c>
      <c r="I187" s="560">
        <f>H187-F187</f>
        <v>582.81000000000017</v>
      </c>
      <c r="J187" s="561">
        <f>I187/F187</f>
        <v>0.3000000000000001</v>
      </c>
      <c r="K187" s="562">
        <f t="shared" si="10"/>
        <v>222244.88</v>
      </c>
    </row>
    <row r="188" spans="1:11" ht="36">
      <c r="A188" s="526" t="s">
        <v>445</v>
      </c>
      <c r="B188" s="528" t="s">
        <v>454</v>
      </c>
      <c r="C188" s="589" t="s">
        <v>455</v>
      </c>
      <c r="D188" s="552"/>
      <c r="E188" s="552"/>
      <c r="F188" s="553"/>
      <c r="G188" s="583"/>
      <c r="H188" s="553"/>
      <c r="I188" s="560"/>
      <c r="J188" s="561"/>
      <c r="K188" s="562">
        <f t="shared" si="10"/>
        <v>0</v>
      </c>
    </row>
    <row r="189" spans="1:11" ht="36">
      <c r="A189" s="526" t="s">
        <v>445</v>
      </c>
      <c r="B189" s="528" t="s">
        <v>456</v>
      </c>
      <c r="C189" s="589" t="s">
        <v>457</v>
      </c>
      <c r="D189" s="552">
        <v>1166</v>
      </c>
      <c r="E189" s="552">
        <v>1570</v>
      </c>
      <c r="F189" s="553">
        <v>1695.6</v>
      </c>
      <c r="G189" s="583">
        <v>7983</v>
      </c>
      <c r="H189" s="553">
        <f>F189*1.15</f>
        <v>1949.9399999999998</v>
      </c>
      <c r="I189" s="560">
        <f>H189-F189</f>
        <v>254.33999999999992</v>
      </c>
      <c r="J189" s="561">
        <f>I189/F189</f>
        <v>0.14999999999999997</v>
      </c>
      <c r="K189" s="562">
        <f t="shared" si="10"/>
        <v>15566371.019999998</v>
      </c>
    </row>
    <row r="190" spans="1:11" ht="36">
      <c r="A190" s="526" t="s">
        <v>445</v>
      </c>
      <c r="B190" s="528" t="s">
        <v>458</v>
      </c>
      <c r="C190" s="589" t="s">
        <v>459</v>
      </c>
      <c r="D190" s="552">
        <v>1666.5</v>
      </c>
      <c r="E190" s="552">
        <v>2070.5</v>
      </c>
      <c r="F190" s="553">
        <v>2236.14</v>
      </c>
      <c r="G190" s="583">
        <v>308</v>
      </c>
      <c r="H190" s="553">
        <f>F190*1.15</f>
        <v>2571.5609999999997</v>
      </c>
      <c r="I190" s="560">
        <f>H190-F190</f>
        <v>335.42099999999982</v>
      </c>
      <c r="J190" s="561">
        <f>I190/F190</f>
        <v>0.14999999999999994</v>
      </c>
      <c r="K190" s="562">
        <f t="shared" si="10"/>
        <v>792040.78799999994</v>
      </c>
    </row>
    <row r="191" spans="1:11" ht="24">
      <c r="A191" s="526" t="s">
        <v>445</v>
      </c>
      <c r="B191" s="528" t="s">
        <v>460</v>
      </c>
      <c r="C191" s="589" t="s">
        <v>461</v>
      </c>
      <c r="D191" s="552"/>
      <c r="E191" s="552"/>
      <c r="F191" s="553"/>
      <c r="G191" s="583"/>
      <c r="H191" s="553"/>
      <c r="I191" s="560"/>
      <c r="J191" s="561"/>
      <c r="K191" s="562">
        <f t="shared" si="10"/>
        <v>0</v>
      </c>
    </row>
    <row r="192" spans="1:11" ht="24">
      <c r="A192" s="526" t="s">
        <v>445</v>
      </c>
      <c r="B192" s="528" t="s">
        <v>462</v>
      </c>
      <c r="C192" s="589" t="s">
        <v>463</v>
      </c>
      <c r="D192" s="552">
        <v>1111</v>
      </c>
      <c r="E192" s="552">
        <v>1537.35</v>
      </c>
      <c r="F192" s="553">
        <v>1660.34</v>
      </c>
      <c r="G192" s="583">
        <v>3575</v>
      </c>
      <c r="H192" s="553">
        <f>F192*1.25</f>
        <v>2075.4249999999997</v>
      </c>
      <c r="I192" s="560">
        <f>H192-F192</f>
        <v>415.08499999999981</v>
      </c>
      <c r="J192" s="561">
        <f>I192/F192</f>
        <v>0.24999999999999989</v>
      </c>
      <c r="K192" s="562">
        <f t="shared" si="10"/>
        <v>7419644.3749999991</v>
      </c>
    </row>
    <row r="193" spans="1:11" ht="24">
      <c r="A193" s="526" t="s">
        <v>445</v>
      </c>
      <c r="B193" s="528" t="s">
        <v>464</v>
      </c>
      <c r="C193" s="589" t="s">
        <v>465</v>
      </c>
      <c r="D193" s="552">
        <v>1546.6</v>
      </c>
      <c r="E193" s="552">
        <v>1972.95</v>
      </c>
      <c r="F193" s="553">
        <v>2130.79</v>
      </c>
      <c r="G193" s="583">
        <v>35</v>
      </c>
      <c r="H193" s="553">
        <f>F193*1.25</f>
        <v>2663.4875000000002</v>
      </c>
      <c r="I193" s="560">
        <f>H193-F193</f>
        <v>532.69750000000022</v>
      </c>
      <c r="J193" s="561">
        <f>I193/F193</f>
        <v>0.25000000000000011</v>
      </c>
      <c r="K193" s="562">
        <f t="shared" si="10"/>
        <v>93222.0625</v>
      </c>
    </row>
    <row r="194" spans="1:11" ht="24">
      <c r="A194" s="526" t="s">
        <v>445</v>
      </c>
      <c r="B194" s="528" t="s">
        <v>466</v>
      </c>
      <c r="C194" s="589" t="s">
        <v>467</v>
      </c>
      <c r="D194" s="552"/>
      <c r="E194" s="552"/>
      <c r="F194" s="553"/>
      <c r="G194" s="583"/>
      <c r="H194" s="553"/>
      <c r="I194" s="560"/>
      <c r="J194" s="561"/>
      <c r="K194" s="562">
        <f t="shared" si="10"/>
        <v>0</v>
      </c>
    </row>
    <row r="195" spans="1:11" ht="24">
      <c r="A195" s="526" t="s">
        <v>445</v>
      </c>
      <c r="B195" s="528" t="s">
        <v>468</v>
      </c>
      <c r="C195" s="589" t="s">
        <v>469</v>
      </c>
      <c r="D195" s="552">
        <v>528</v>
      </c>
      <c r="E195" s="552">
        <v>832.48</v>
      </c>
      <c r="F195" s="553">
        <v>899.08</v>
      </c>
      <c r="G195" s="583">
        <v>2961</v>
      </c>
      <c r="H195" s="553">
        <f>F195*1.25</f>
        <v>1123.8500000000001</v>
      </c>
      <c r="I195" s="560">
        <f>H195-F195</f>
        <v>224.7700000000001</v>
      </c>
      <c r="J195" s="561">
        <f>I195/F195</f>
        <v>0.25000000000000011</v>
      </c>
      <c r="K195" s="562">
        <f t="shared" si="10"/>
        <v>3327719.8500000006</v>
      </c>
    </row>
    <row r="196" spans="1:11" ht="24">
      <c r="A196" s="526" t="s">
        <v>445</v>
      </c>
      <c r="B196" s="528" t="s">
        <v>470</v>
      </c>
      <c r="C196" s="589" t="s">
        <v>471</v>
      </c>
      <c r="D196" s="552">
        <v>629.20000000000005</v>
      </c>
      <c r="E196" s="552">
        <v>933.68</v>
      </c>
      <c r="F196" s="553">
        <v>1008.37</v>
      </c>
      <c r="G196" s="583">
        <v>168</v>
      </c>
      <c r="H196" s="553">
        <f>F196*1.25</f>
        <v>1260.4625000000001</v>
      </c>
      <c r="I196" s="560">
        <f>H196-F196</f>
        <v>252.09250000000009</v>
      </c>
      <c r="J196" s="561">
        <f>I196/F196</f>
        <v>0.25000000000000011</v>
      </c>
      <c r="K196" s="562">
        <f t="shared" si="10"/>
        <v>211757.7</v>
      </c>
    </row>
    <row r="197" spans="1:11" ht="24.75" customHeight="1">
      <c r="A197" s="526" t="s">
        <v>472</v>
      </c>
      <c r="B197" s="528" t="s">
        <v>473</v>
      </c>
      <c r="C197" s="529" t="s">
        <v>474</v>
      </c>
      <c r="D197" s="552"/>
      <c r="E197" s="552"/>
      <c r="F197" s="553"/>
      <c r="G197" s="583"/>
      <c r="H197" s="549"/>
      <c r="I197" s="560"/>
      <c r="J197" s="561"/>
      <c r="K197" s="562">
        <f t="shared" si="10"/>
        <v>0</v>
      </c>
    </row>
    <row r="198" spans="1:11" ht="24">
      <c r="A198" s="526" t="s">
        <v>472</v>
      </c>
      <c r="B198" s="528" t="s">
        <v>475</v>
      </c>
      <c r="C198" s="529" t="s">
        <v>476</v>
      </c>
      <c r="D198" s="552">
        <v>638</v>
      </c>
      <c r="E198" s="552">
        <v>769.9</v>
      </c>
      <c r="F198" s="553">
        <v>831.49</v>
      </c>
      <c r="G198" s="583">
        <v>3806</v>
      </c>
      <c r="H198" s="553">
        <f>F198*1.15</f>
        <v>956.21349999999995</v>
      </c>
      <c r="I198" s="560">
        <f>H198-F198</f>
        <v>124.72349999999994</v>
      </c>
      <c r="J198" s="561">
        <f>I198/F198</f>
        <v>0.14999999999999994</v>
      </c>
      <c r="K198" s="562">
        <f t="shared" si="10"/>
        <v>3639348.5809999998</v>
      </c>
    </row>
    <row r="199" spans="1:11" ht="24">
      <c r="A199" s="526" t="s">
        <v>472</v>
      </c>
      <c r="B199" s="528" t="s">
        <v>477</v>
      </c>
      <c r="C199" s="529" t="s">
        <v>478</v>
      </c>
      <c r="D199" s="552">
        <v>871.2</v>
      </c>
      <c r="E199" s="552">
        <v>1003.1</v>
      </c>
      <c r="F199" s="553">
        <v>1083.3499999999999</v>
      </c>
      <c r="G199" s="583">
        <v>393</v>
      </c>
      <c r="H199" s="553">
        <f>F199*1.15</f>
        <v>1245.8524999999997</v>
      </c>
      <c r="I199" s="560">
        <f>H199-F199</f>
        <v>162.50249999999983</v>
      </c>
      <c r="J199" s="561">
        <f>I199/F199</f>
        <v>0.14999999999999986</v>
      </c>
      <c r="K199" s="562">
        <f t="shared" si="10"/>
        <v>489620.03249999991</v>
      </c>
    </row>
    <row r="200" spans="1:11" ht="36">
      <c r="A200" s="526" t="s">
        <v>472</v>
      </c>
      <c r="B200" s="528" t="s">
        <v>479</v>
      </c>
      <c r="C200" s="529" t="s">
        <v>480</v>
      </c>
      <c r="D200" s="552">
        <v>792</v>
      </c>
      <c r="E200" s="552">
        <v>923.9</v>
      </c>
      <c r="F200" s="553">
        <v>997.81</v>
      </c>
      <c r="G200" s="583">
        <v>16</v>
      </c>
      <c r="H200" s="553">
        <f>F200*1.4</f>
        <v>1396.9339999999997</v>
      </c>
      <c r="I200" s="560">
        <f>H200-F200</f>
        <v>399.1239999999998</v>
      </c>
      <c r="J200" s="561">
        <f>I200/F200</f>
        <v>0.3999999999999998</v>
      </c>
      <c r="K200" s="562">
        <f t="shared" si="10"/>
        <v>22350.943999999996</v>
      </c>
    </row>
    <row r="201" spans="1:11" ht="24">
      <c r="A201" s="526" t="s">
        <v>472</v>
      </c>
      <c r="B201" s="528" t="s">
        <v>481</v>
      </c>
      <c r="C201" s="529" t="s">
        <v>482</v>
      </c>
      <c r="D201" s="552"/>
      <c r="E201" s="552"/>
      <c r="F201" s="553"/>
      <c r="G201" s="583"/>
      <c r="H201" s="553"/>
      <c r="I201" s="560"/>
      <c r="J201" s="561"/>
      <c r="K201" s="562">
        <f t="shared" si="10"/>
        <v>0</v>
      </c>
    </row>
    <row r="202" spans="1:11" ht="24">
      <c r="A202" s="526" t="s">
        <v>472</v>
      </c>
      <c r="B202" s="528" t="s">
        <v>483</v>
      </c>
      <c r="C202" s="529" t="s">
        <v>484</v>
      </c>
      <c r="D202" s="552">
        <v>847</v>
      </c>
      <c r="E202" s="552">
        <v>1000</v>
      </c>
      <c r="F202" s="553">
        <v>1080</v>
      </c>
      <c r="G202" s="583">
        <v>25332</v>
      </c>
      <c r="H202" s="553">
        <f>F202*1.08</f>
        <v>1166.4000000000001</v>
      </c>
      <c r="I202" s="560">
        <f t="shared" ref="I202:I218" si="11">H202-F202</f>
        <v>86.400000000000091</v>
      </c>
      <c r="J202" s="561">
        <f t="shared" ref="J202:J218" si="12">I202/F202</f>
        <v>8.0000000000000085E-2</v>
      </c>
      <c r="K202" s="562">
        <f t="shared" ref="K202:K265" si="13">G202*H202</f>
        <v>29547244.800000001</v>
      </c>
    </row>
    <row r="203" spans="1:11" ht="24">
      <c r="A203" s="526" t="s">
        <v>472</v>
      </c>
      <c r="B203" s="528" t="s">
        <v>485</v>
      </c>
      <c r="C203" s="529" t="s">
        <v>486</v>
      </c>
      <c r="D203" s="552">
        <v>1123.0999999999999</v>
      </c>
      <c r="E203" s="552">
        <v>1255</v>
      </c>
      <c r="F203" s="553">
        <v>1355.4</v>
      </c>
      <c r="G203" s="583">
        <v>665</v>
      </c>
      <c r="H203" s="553">
        <f>F203*1.08</f>
        <v>1463.8320000000001</v>
      </c>
      <c r="I203" s="560">
        <f t="shared" si="11"/>
        <v>108.43200000000002</v>
      </c>
      <c r="J203" s="561">
        <f t="shared" si="12"/>
        <v>0.08</v>
      </c>
      <c r="K203" s="562">
        <f t="shared" si="13"/>
        <v>973448.28</v>
      </c>
    </row>
    <row r="204" spans="1:11" ht="24">
      <c r="A204" s="526" t="s">
        <v>472</v>
      </c>
      <c r="B204" s="528" t="s">
        <v>487</v>
      </c>
      <c r="C204" s="529" t="s">
        <v>488</v>
      </c>
      <c r="D204" s="552">
        <v>605</v>
      </c>
      <c r="E204" s="552">
        <v>776.17</v>
      </c>
      <c r="F204" s="553">
        <v>838.26</v>
      </c>
      <c r="G204" s="583">
        <v>3928</v>
      </c>
      <c r="H204" s="553">
        <f>F204*1.2</f>
        <v>1005.9119999999999</v>
      </c>
      <c r="I204" s="560">
        <f t="shared" si="11"/>
        <v>167.65199999999993</v>
      </c>
      <c r="J204" s="561">
        <f t="shared" si="12"/>
        <v>0.19999999999999993</v>
      </c>
      <c r="K204" s="562">
        <f t="shared" si="13"/>
        <v>3951222.3359999997</v>
      </c>
    </row>
    <row r="205" spans="1:11" ht="24">
      <c r="A205" s="526" t="s">
        <v>489</v>
      </c>
      <c r="B205" s="528" t="s">
        <v>490</v>
      </c>
      <c r="C205" s="529" t="s">
        <v>491</v>
      </c>
      <c r="D205" s="552">
        <v>869</v>
      </c>
      <c r="E205" s="552">
        <v>995.86</v>
      </c>
      <c r="F205" s="553">
        <v>1075.53</v>
      </c>
      <c r="G205" s="583">
        <v>341</v>
      </c>
      <c r="H205" s="553">
        <f>F205*1.2</f>
        <v>1290.636</v>
      </c>
      <c r="I205" s="560">
        <f t="shared" si="11"/>
        <v>215.10599999999999</v>
      </c>
      <c r="J205" s="561">
        <f t="shared" si="12"/>
        <v>0.2</v>
      </c>
      <c r="K205" s="562">
        <f t="shared" si="13"/>
        <v>440106.87599999999</v>
      </c>
    </row>
    <row r="206" spans="1:11" ht="24">
      <c r="A206" s="526" t="s">
        <v>489</v>
      </c>
      <c r="B206" s="528" t="s">
        <v>492</v>
      </c>
      <c r="C206" s="529" t="s">
        <v>493</v>
      </c>
      <c r="D206" s="552">
        <v>584.1</v>
      </c>
      <c r="E206" s="552">
        <v>710.96</v>
      </c>
      <c r="F206" s="553">
        <v>767.84</v>
      </c>
      <c r="G206" s="583">
        <v>4672</v>
      </c>
      <c r="H206" s="587">
        <f>F206*1.2</f>
        <v>921.40800000000002</v>
      </c>
      <c r="I206" s="560">
        <f t="shared" si="11"/>
        <v>153.56799999999998</v>
      </c>
      <c r="J206" s="561">
        <f t="shared" si="12"/>
        <v>0.19999999999999998</v>
      </c>
      <c r="K206" s="562">
        <f t="shared" si="13"/>
        <v>4304818.176</v>
      </c>
    </row>
    <row r="207" spans="1:11" ht="36">
      <c r="A207" s="526" t="s">
        <v>489</v>
      </c>
      <c r="B207" s="528" t="s">
        <v>494</v>
      </c>
      <c r="C207" s="529" t="s">
        <v>495</v>
      </c>
      <c r="D207" s="552">
        <v>627</v>
      </c>
      <c r="E207" s="552">
        <v>753.86</v>
      </c>
      <c r="F207" s="553">
        <v>814.17</v>
      </c>
      <c r="G207" s="583">
        <v>1096</v>
      </c>
      <c r="H207" s="553">
        <f>F207*1.2</f>
        <v>977.00399999999991</v>
      </c>
      <c r="I207" s="560">
        <f t="shared" si="11"/>
        <v>162.83399999999995</v>
      </c>
      <c r="J207" s="561">
        <f t="shared" si="12"/>
        <v>0.19999999999999996</v>
      </c>
      <c r="K207" s="562">
        <f t="shared" si="13"/>
        <v>1070796.3839999998</v>
      </c>
    </row>
    <row r="208" spans="1:11" ht="24">
      <c r="A208" s="526" t="s">
        <v>489</v>
      </c>
      <c r="B208" s="528" t="s">
        <v>496</v>
      </c>
      <c r="C208" s="529" t="s">
        <v>497</v>
      </c>
      <c r="D208" s="552">
        <v>488.4</v>
      </c>
      <c r="E208" s="552">
        <v>615.26</v>
      </c>
      <c r="F208" s="553">
        <v>664.48</v>
      </c>
      <c r="G208" s="583">
        <v>543</v>
      </c>
      <c r="H208" s="553">
        <f>F208*1.25</f>
        <v>830.6</v>
      </c>
      <c r="I208" s="560">
        <f t="shared" si="11"/>
        <v>166.12</v>
      </c>
      <c r="J208" s="561">
        <f t="shared" si="12"/>
        <v>0.25</v>
      </c>
      <c r="K208" s="562">
        <f t="shared" si="13"/>
        <v>451015.8</v>
      </c>
    </row>
    <row r="209" spans="1:11" ht="24">
      <c r="A209" s="526" t="s">
        <v>489</v>
      </c>
      <c r="B209" s="528" t="s">
        <v>498</v>
      </c>
      <c r="C209" s="529" t="s">
        <v>499</v>
      </c>
      <c r="D209" s="552">
        <v>530.20000000000005</v>
      </c>
      <c r="E209" s="552">
        <v>657.06</v>
      </c>
      <c r="F209" s="553">
        <v>709.62</v>
      </c>
      <c r="G209" s="583">
        <v>200</v>
      </c>
      <c r="H209" s="553">
        <f>F209*1.2</f>
        <v>851.54399999999998</v>
      </c>
      <c r="I209" s="560">
        <f t="shared" si="11"/>
        <v>141.92399999999998</v>
      </c>
      <c r="J209" s="561">
        <f t="shared" si="12"/>
        <v>0.19999999999999996</v>
      </c>
      <c r="K209" s="562">
        <f t="shared" si="13"/>
        <v>170308.8</v>
      </c>
    </row>
    <row r="210" spans="1:11" ht="36">
      <c r="A210" s="526" t="s">
        <v>489</v>
      </c>
      <c r="B210" s="528" t="s">
        <v>500</v>
      </c>
      <c r="C210" s="529" t="s">
        <v>501</v>
      </c>
      <c r="D210" s="552">
        <v>330</v>
      </c>
      <c r="E210" s="552">
        <v>500</v>
      </c>
      <c r="F210" s="553">
        <v>540</v>
      </c>
      <c r="G210" s="583">
        <v>12</v>
      </c>
      <c r="H210" s="587">
        <f>F210*1.25</f>
        <v>675</v>
      </c>
      <c r="I210" s="560">
        <f t="shared" si="11"/>
        <v>135</v>
      </c>
      <c r="J210" s="561">
        <f t="shared" si="12"/>
        <v>0.25</v>
      </c>
      <c r="K210" s="562">
        <f t="shared" si="13"/>
        <v>8100</v>
      </c>
    </row>
    <row r="211" spans="1:11" ht="24">
      <c r="A211" s="526" t="s">
        <v>1124</v>
      </c>
      <c r="B211" s="528" t="s">
        <v>503</v>
      </c>
      <c r="C211" s="529" t="s">
        <v>504</v>
      </c>
      <c r="D211" s="552">
        <v>891</v>
      </c>
      <c r="E211" s="552">
        <v>1120</v>
      </c>
      <c r="F211" s="553">
        <v>1209.5999999999999</v>
      </c>
      <c r="G211" s="583">
        <v>10244</v>
      </c>
      <c r="H211" s="553">
        <f>F211*1.1</f>
        <v>1330.56</v>
      </c>
      <c r="I211" s="560">
        <f t="shared" si="11"/>
        <v>120.96000000000004</v>
      </c>
      <c r="J211" s="561">
        <f t="shared" si="12"/>
        <v>0.10000000000000003</v>
      </c>
      <c r="K211" s="562">
        <f t="shared" si="13"/>
        <v>13630256.639999999</v>
      </c>
    </row>
    <row r="212" spans="1:11" ht="24">
      <c r="A212" s="526" t="s">
        <v>1124</v>
      </c>
      <c r="B212" s="528" t="s">
        <v>505</v>
      </c>
      <c r="C212" s="529" t="s">
        <v>506</v>
      </c>
      <c r="D212" s="552">
        <v>815.1</v>
      </c>
      <c r="E212" s="552">
        <v>993.11</v>
      </c>
      <c r="F212" s="553">
        <v>1072.56</v>
      </c>
      <c r="G212" s="583">
        <v>1011</v>
      </c>
      <c r="H212" s="553">
        <f>F212*1.2</f>
        <v>1287.0719999999999</v>
      </c>
      <c r="I212" s="560">
        <f t="shared" si="11"/>
        <v>214.51199999999994</v>
      </c>
      <c r="J212" s="561">
        <f t="shared" si="12"/>
        <v>0.19999999999999996</v>
      </c>
      <c r="K212" s="562">
        <f t="shared" si="13"/>
        <v>1301229.7919999999</v>
      </c>
    </row>
    <row r="213" spans="1:11">
      <c r="A213" s="526" t="s">
        <v>1124</v>
      </c>
      <c r="B213" s="528" t="s">
        <v>507</v>
      </c>
      <c r="C213" s="529" t="s">
        <v>508</v>
      </c>
      <c r="D213" s="552">
        <v>1500</v>
      </c>
      <c r="E213" s="552">
        <v>1876.57</v>
      </c>
      <c r="F213" s="553">
        <v>2026.7</v>
      </c>
      <c r="G213" s="583">
        <v>468</v>
      </c>
      <c r="H213" s="553">
        <f>F213*1.2</f>
        <v>2432.04</v>
      </c>
      <c r="I213" s="560">
        <f t="shared" si="11"/>
        <v>405.33999999999992</v>
      </c>
      <c r="J213" s="561">
        <f t="shared" si="12"/>
        <v>0.19999999999999996</v>
      </c>
      <c r="K213" s="562">
        <f t="shared" si="13"/>
        <v>1138194.72</v>
      </c>
    </row>
    <row r="214" spans="1:11">
      <c r="A214" s="526" t="s">
        <v>1124</v>
      </c>
      <c r="B214" s="528" t="s">
        <v>509</v>
      </c>
      <c r="C214" s="529" t="s">
        <v>510</v>
      </c>
      <c r="D214" s="552">
        <v>1700</v>
      </c>
      <c r="E214" s="552">
        <v>2137.16</v>
      </c>
      <c r="F214" s="553">
        <v>2308.13</v>
      </c>
      <c r="G214" s="583">
        <v>382</v>
      </c>
      <c r="H214" s="553">
        <f>F214*1.2</f>
        <v>2769.7559999999999</v>
      </c>
      <c r="I214" s="560">
        <f t="shared" si="11"/>
        <v>461.62599999999975</v>
      </c>
      <c r="J214" s="561">
        <f t="shared" si="12"/>
        <v>0.19999999999999987</v>
      </c>
      <c r="K214" s="562">
        <f t="shared" si="13"/>
        <v>1058046.7919999999</v>
      </c>
    </row>
    <row r="215" spans="1:11">
      <c r="A215" s="526" t="s">
        <v>1124</v>
      </c>
      <c r="B215" s="528" t="s">
        <v>511</v>
      </c>
      <c r="C215" s="529" t="s">
        <v>512</v>
      </c>
      <c r="D215" s="552">
        <v>1000</v>
      </c>
      <c r="E215" s="552">
        <v>1156.45</v>
      </c>
      <c r="F215" s="553">
        <v>1248.97</v>
      </c>
      <c r="G215" s="583">
        <v>12</v>
      </c>
      <c r="H215" s="553">
        <f>F215*1.2</f>
        <v>1498.7639999999999</v>
      </c>
      <c r="I215" s="560">
        <f t="shared" si="11"/>
        <v>249.79399999999987</v>
      </c>
      <c r="J215" s="561">
        <f t="shared" si="12"/>
        <v>0.1999999999999999</v>
      </c>
      <c r="K215" s="562">
        <f t="shared" si="13"/>
        <v>17985.167999999998</v>
      </c>
    </row>
    <row r="216" spans="1:11">
      <c r="A216" s="526" t="s">
        <v>1124</v>
      </c>
      <c r="B216" s="528" t="s">
        <v>513</v>
      </c>
      <c r="C216" s="529" t="s">
        <v>514</v>
      </c>
      <c r="D216" s="552">
        <v>1000</v>
      </c>
      <c r="E216" s="552">
        <v>1156.45</v>
      </c>
      <c r="F216" s="553">
        <v>1248.97</v>
      </c>
      <c r="G216" s="583">
        <v>34</v>
      </c>
      <c r="H216" s="553">
        <f>F216*1.2</f>
        <v>1498.7639999999999</v>
      </c>
      <c r="I216" s="560">
        <f t="shared" si="11"/>
        <v>249.79399999999987</v>
      </c>
      <c r="J216" s="561">
        <f t="shared" si="12"/>
        <v>0.1999999999999999</v>
      </c>
      <c r="K216" s="562">
        <f t="shared" si="13"/>
        <v>50957.975999999995</v>
      </c>
    </row>
    <row r="217" spans="1:11" ht="36">
      <c r="A217" s="526" t="s">
        <v>1124</v>
      </c>
      <c r="B217" s="528" t="s">
        <v>515</v>
      </c>
      <c r="C217" s="529" t="s">
        <v>516</v>
      </c>
      <c r="D217" s="552">
        <v>1200</v>
      </c>
      <c r="E217" s="552">
        <v>1400</v>
      </c>
      <c r="F217" s="553">
        <v>1512</v>
      </c>
      <c r="G217" s="583">
        <v>9375</v>
      </c>
      <c r="H217" s="553">
        <f>F217*1.1</f>
        <v>1663.2</v>
      </c>
      <c r="I217" s="560">
        <f t="shared" si="11"/>
        <v>151.20000000000005</v>
      </c>
      <c r="J217" s="561">
        <f t="shared" si="12"/>
        <v>0.10000000000000003</v>
      </c>
      <c r="K217" s="562">
        <f t="shared" si="13"/>
        <v>15592500</v>
      </c>
    </row>
    <row r="218" spans="1:11" ht="34.5" customHeight="1">
      <c r="A218" s="526" t="s">
        <v>1124</v>
      </c>
      <c r="B218" s="528" t="s">
        <v>519</v>
      </c>
      <c r="C218" s="529" t="s">
        <v>520</v>
      </c>
      <c r="D218" s="552">
        <v>1600</v>
      </c>
      <c r="E218" s="552">
        <v>1600</v>
      </c>
      <c r="F218" s="553">
        <v>1728</v>
      </c>
      <c r="G218" s="583">
        <v>9</v>
      </c>
      <c r="H218" s="553">
        <f>F218*1.25</f>
        <v>2160</v>
      </c>
      <c r="I218" s="560">
        <f t="shared" si="11"/>
        <v>432</v>
      </c>
      <c r="J218" s="561">
        <f t="shared" si="12"/>
        <v>0.25</v>
      </c>
      <c r="K218" s="562">
        <f t="shared" si="13"/>
        <v>19440</v>
      </c>
    </row>
    <row r="219" spans="1:11">
      <c r="A219" s="526" t="s">
        <v>521</v>
      </c>
      <c r="B219" s="528" t="s">
        <v>522</v>
      </c>
      <c r="C219" s="529" t="s">
        <v>523</v>
      </c>
      <c r="D219" s="552"/>
      <c r="E219" s="552"/>
      <c r="F219" s="553"/>
      <c r="G219" s="583"/>
      <c r="H219" s="549"/>
      <c r="I219" s="560"/>
      <c r="J219" s="561"/>
      <c r="K219" s="562">
        <f t="shared" si="13"/>
        <v>0</v>
      </c>
    </row>
    <row r="220" spans="1:11" ht="24">
      <c r="A220" s="526" t="s">
        <v>521</v>
      </c>
      <c r="B220" s="528" t="s">
        <v>524</v>
      </c>
      <c r="C220" s="529" t="s">
        <v>525</v>
      </c>
      <c r="D220" s="552">
        <v>653.4</v>
      </c>
      <c r="E220" s="552">
        <v>808.77</v>
      </c>
      <c r="F220" s="553">
        <v>873.47</v>
      </c>
      <c r="G220" s="583">
        <v>3102</v>
      </c>
      <c r="H220" s="553">
        <f>F220*1.15</f>
        <v>1004.4905</v>
      </c>
      <c r="I220" s="560">
        <f>H220-F220</f>
        <v>131.02049999999997</v>
      </c>
      <c r="J220" s="561">
        <f>I220/F220</f>
        <v>0.14999999999999997</v>
      </c>
      <c r="K220" s="562">
        <f t="shared" si="13"/>
        <v>3115929.531</v>
      </c>
    </row>
    <row r="221" spans="1:11" ht="24">
      <c r="A221" s="526" t="s">
        <v>521</v>
      </c>
      <c r="B221" s="528" t="s">
        <v>526</v>
      </c>
      <c r="C221" s="529" t="s">
        <v>527</v>
      </c>
      <c r="D221" s="552">
        <v>778.8</v>
      </c>
      <c r="E221" s="552">
        <v>934.17</v>
      </c>
      <c r="F221" s="553">
        <v>1008.9</v>
      </c>
      <c r="G221" s="583">
        <v>3647</v>
      </c>
      <c r="H221" s="553">
        <f>F221*1.15</f>
        <v>1160.2349999999999</v>
      </c>
      <c r="I221" s="560">
        <f>H221-F221</f>
        <v>151.33499999999992</v>
      </c>
      <c r="J221" s="561">
        <f>I221/F221</f>
        <v>0.14999999999999994</v>
      </c>
      <c r="K221" s="562">
        <f t="shared" si="13"/>
        <v>4231377.0449999999</v>
      </c>
    </row>
    <row r="222" spans="1:11" ht="24">
      <c r="A222" s="526" t="s">
        <v>521</v>
      </c>
      <c r="B222" s="528" t="s">
        <v>528</v>
      </c>
      <c r="C222" s="529" t="s">
        <v>529</v>
      </c>
      <c r="D222" s="552">
        <v>979</v>
      </c>
      <c r="E222" s="552">
        <v>1101.9000000000001</v>
      </c>
      <c r="F222" s="553">
        <v>1190.05</v>
      </c>
      <c r="G222" s="583">
        <v>5084</v>
      </c>
      <c r="H222" s="553">
        <f>F222*1.1</f>
        <v>1309.0550000000001</v>
      </c>
      <c r="I222" s="560">
        <f>H222-F222</f>
        <v>119.00500000000011</v>
      </c>
      <c r="J222" s="561">
        <f>I222/F222</f>
        <v>0.10000000000000009</v>
      </c>
      <c r="K222" s="562">
        <f t="shared" si="13"/>
        <v>6655235.6200000001</v>
      </c>
    </row>
    <row r="223" spans="1:11">
      <c r="A223" s="526" t="s">
        <v>521</v>
      </c>
      <c r="B223" s="528" t="s">
        <v>530</v>
      </c>
      <c r="C223" s="529" t="s">
        <v>531</v>
      </c>
      <c r="D223" s="552">
        <v>3067.9</v>
      </c>
      <c r="E223" s="552">
        <v>3821.03</v>
      </c>
      <c r="F223" s="553">
        <v>4126.71</v>
      </c>
      <c r="G223" s="583">
        <v>4</v>
      </c>
      <c r="H223" s="553">
        <f>F223*1.3</f>
        <v>5364.723</v>
      </c>
      <c r="I223" s="560">
        <f>H223-F223</f>
        <v>1238.0129999999999</v>
      </c>
      <c r="J223" s="561">
        <f>I223/F223</f>
        <v>0.3</v>
      </c>
      <c r="K223" s="562">
        <f t="shared" si="13"/>
        <v>21458.892</v>
      </c>
    </row>
    <row r="224" spans="1:11" ht="24">
      <c r="A224" s="526" t="s">
        <v>521</v>
      </c>
      <c r="B224" s="528" t="s">
        <v>532</v>
      </c>
      <c r="C224" s="529" t="s">
        <v>533</v>
      </c>
      <c r="D224" s="552">
        <v>2596</v>
      </c>
      <c r="E224" s="552">
        <v>3160.85</v>
      </c>
      <c r="F224" s="553">
        <v>3413.72</v>
      </c>
      <c r="G224" s="583">
        <v>17</v>
      </c>
      <c r="H224" s="553">
        <f>F224*1.35</f>
        <v>4608.5219999999999</v>
      </c>
      <c r="I224" s="560">
        <f>H224-F224</f>
        <v>1194.8020000000001</v>
      </c>
      <c r="J224" s="561">
        <f>I224/F224</f>
        <v>0.35000000000000003</v>
      </c>
      <c r="K224" s="562">
        <f t="shared" si="13"/>
        <v>78344.873999999996</v>
      </c>
    </row>
    <row r="225" spans="1:11">
      <c r="A225" s="526" t="s">
        <v>1125</v>
      </c>
      <c r="B225" s="528" t="s">
        <v>534</v>
      </c>
      <c r="C225" s="529" t="s">
        <v>535</v>
      </c>
      <c r="D225" s="552"/>
      <c r="E225" s="552"/>
      <c r="F225" s="553"/>
      <c r="G225" s="583"/>
      <c r="H225" s="549"/>
      <c r="I225" s="560"/>
      <c r="J225" s="561"/>
      <c r="K225" s="562">
        <f t="shared" si="13"/>
        <v>0</v>
      </c>
    </row>
    <row r="226" spans="1:11" ht="24">
      <c r="A226" s="526" t="s">
        <v>1125</v>
      </c>
      <c r="B226" s="528" t="s">
        <v>536</v>
      </c>
      <c r="C226" s="529" t="s">
        <v>537</v>
      </c>
      <c r="D226" s="552">
        <v>2429.9</v>
      </c>
      <c r="E226" s="552">
        <v>3170.37</v>
      </c>
      <c r="F226" s="553">
        <v>3424</v>
      </c>
      <c r="G226" s="583">
        <v>47</v>
      </c>
      <c r="H226" s="553">
        <v>3600</v>
      </c>
      <c r="I226" s="560">
        <f>H226-F226</f>
        <v>176</v>
      </c>
      <c r="J226" s="561">
        <f>I226/F226</f>
        <v>5.1401869158878503E-2</v>
      </c>
      <c r="K226" s="562">
        <f t="shared" si="13"/>
        <v>169200</v>
      </c>
    </row>
    <row r="227" spans="1:11" ht="24">
      <c r="A227" s="526" t="s">
        <v>1125</v>
      </c>
      <c r="B227" s="528" t="s">
        <v>538</v>
      </c>
      <c r="C227" s="529" t="s">
        <v>539</v>
      </c>
      <c r="D227" s="552">
        <v>3115.2</v>
      </c>
      <c r="E227" s="552">
        <v>3855.67</v>
      </c>
      <c r="F227" s="553">
        <v>4164.12</v>
      </c>
      <c r="G227" s="583">
        <v>212</v>
      </c>
      <c r="H227" s="553">
        <v>4373</v>
      </c>
      <c r="I227" s="560">
        <f>H227-F227</f>
        <v>208.88000000000011</v>
      </c>
      <c r="J227" s="561">
        <f>I227/F227</f>
        <v>5.0161858928176928E-2</v>
      </c>
      <c r="K227" s="562">
        <f t="shared" si="13"/>
        <v>927076</v>
      </c>
    </row>
    <row r="228" spans="1:11" ht="24">
      <c r="A228" s="526" t="s">
        <v>1126</v>
      </c>
      <c r="B228" s="528" t="s">
        <v>541</v>
      </c>
      <c r="C228" s="529" t="s">
        <v>542</v>
      </c>
      <c r="D228" s="552">
        <v>437.8</v>
      </c>
      <c r="E228" s="552">
        <v>600</v>
      </c>
      <c r="F228" s="553">
        <v>648</v>
      </c>
      <c r="G228" s="583">
        <v>7669</v>
      </c>
      <c r="H228" s="549">
        <f>F228*1.15</f>
        <v>745.19999999999993</v>
      </c>
      <c r="I228" s="560">
        <f>H228-F228</f>
        <v>97.199999999999932</v>
      </c>
      <c r="J228" s="561">
        <f>I228/F228</f>
        <v>0.14999999999999988</v>
      </c>
      <c r="K228" s="562">
        <f t="shared" si="13"/>
        <v>5714938.7999999998</v>
      </c>
    </row>
    <row r="229" spans="1:11">
      <c r="A229" s="526" t="s">
        <v>1126</v>
      </c>
      <c r="B229" s="528" t="s">
        <v>543</v>
      </c>
      <c r="C229" s="529" t="s">
        <v>544</v>
      </c>
      <c r="D229" s="552">
        <v>1849.1</v>
      </c>
      <c r="E229" s="552">
        <v>2500</v>
      </c>
      <c r="F229" s="553">
        <v>2700</v>
      </c>
      <c r="G229" s="583">
        <v>50</v>
      </c>
      <c r="H229" s="549">
        <f>F229*1.2</f>
        <v>3240</v>
      </c>
      <c r="I229" s="560">
        <f>H229-F229</f>
        <v>540</v>
      </c>
      <c r="J229" s="561">
        <f>I229/F229</f>
        <v>0.2</v>
      </c>
      <c r="K229" s="562">
        <f t="shared" si="13"/>
        <v>162000</v>
      </c>
    </row>
    <row r="230" spans="1:11" ht="22.5" customHeight="1">
      <c r="A230" s="526" t="s">
        <v>1127</v>
      </c>
      <c r="B230" s="528" t="s">
        <v>546</v>
      </c>
      <c r="C230" s="529" t="s">
        <v>547</v>
      </c>
      <c r="D230" s="552"/>
      <c r="E230" s="552"/>
      <c r="F230" s="553"/>
      <c r="G230" s="583"/>
      <c r="H230" s="549"/>
      <c r="I230" s="560"/>
      <c r="J230" s="561"/>
      <c r="K230" s="562">
        <f t="shared" si="13"/>
        <v>0</v>
      </c>
    </row>
    <row r="231" spans="1:11" ht="36">
      <c r="A231" s="526" t="s">
        <v>1127</v>
      </c>
      <c r="B231" s="528" t="s">
        <v>548</v>
      </c>
      <c r="C231" s="529" t="s">
        <v>549</v>
      </c>
      <c r="D231" s="552">
        <v>242</v>
      </c>
      <c r="E231" s="552">
        <v>310.47000000000003</v>
      </c>
      <c r="F231" s="553">
        <v>335.31</v>
      </c>
      <c r="G231" s="583">
        <v>127</v>
      </c>
      <c r="H231" s="549">
        <v>400</v>
      </c>
      <c r="I231" s="560">
        <f t="shared" ref="I231:I238" si="14">H231-F231</f>
        <v>64.69</v>
      </c>
      <c r="J231" s="561">
        <f t="shared" ref="J231:J238" si="15">I231/F231</f>
        <v>0.19292594912170827</v>
      </c>
      <c r="K231" s="562">
        <f t="shared" si="13"/>
        <v>50800</v>
      </c>
    </row>
    <row r="232" spans="1:11" ht="36">
      <c r="A232" s="526" t="s">
        <v>1143</v>
      </c>
      <c r="B232" s="528" t="s">
        <v>550</v>
      </c>
      <c r="C232" s="529" t="s">
        <v>551</v>
      </c>
      <c r="D232" s="552">
        <v>491.7</v>
      </c>
      <c r="E232" s="552">
        <v>628.63</v>
      </c>
      <c r="F232" s="553">
        <v>678.92</v>
      </c>
      <c r="G232" s="583">
        <v>12252</v>
      </c>
      <c r="H232" s="549">
        <f>F232*1.1</f>
        <v>746.81200000000001</v>
      </c>
      <c r="I232" s="560">
        <f t="shared" si="14"/>
        <v>67.892000000000053</v>
      </c>
      <c r="J232" s="561">
        <f t="shared" si="15"/>
        <v>0.10000000000000009</v>
      </c>
      <c r="K232" s="562">
        <f t="shared" si="13"/>
        <v>9149940.6239999998</v>
      </c>
    </row>
    <row r="233" spans="1:11" ht="24">
      <c r="A233" s="526" t="s">
        <v>1101</v>
      </c>
      <c r="B233" s="528" t="s">
        <v>553</v>
      </c>
      <c r="C233" s="529" t="s">
        <v>554</v>
      </c>
      <c r="D233" s="552">
        <v>2653.2</v>
      </c>
      <c r="E233" s="552">
        <v>3150</v>
      </c>
      <c r="F233" s="553">
        <v>3402</v>
      </c>
      <c r="G233" s="583">
        <v>1454</v>
      </c>
      <c r="H233" s="553">
        <f>F233*1.15</f>
        <v>3912.2999999999997</v>
      </c>
      <c r="I233" s="560">
        <f t="shared" si="14"/>
        <v>510.29999999999973</v>
      </c>
      <c r="J233" s="561">
        <f t="shared" si="15"/>
        <v>0.14999999999999991</v>
      </c>
      <c r="K233" s="562">
        <f t="shared" si="13"/>
        <v>5688484.1999999993</v>
      </c>
    </row>
    <row r="234" spans="1:11" ht="24">
      <c r="A234" s="526" t="s">
        <v>1101</v>
      </c>
      <c r="B234" s="528" t="s">
        <v>555</v>
      </c>
      <c r="C234" s="529" t="s">
        <v>556</v>
      </c>
      <c r="D234" s="552">
        <v>3102</v>
      </c>
      <c r="E234" s="552">
        <v>4300</v>
      </c>
      <c r="F234" s="553">
        <v>4644</v>
      </c>
      <c r="G234" s="583">
        <v>526</v>
      </c>
      <c r="H234" s="553">
        <f>F234*1.15</f>
        <v>5340.5999999999995</v>
      </c>
      <c r="I234" s="560">
        <f t="shared" si="14"/>
        <v>696.59999999999945</v>
      </c>
      <c r="J234" s="561">
        <f t="shared" si="15"/>
        <v>0.14999999999999988</v>
      </c>
      <c r="K234" s="562">
        <f t="shared" si="13"/>
        <v>2809155.5999999996</v>
      </c>
    </row>
    <row r="235" spans="1:11" ht="48">
      <c r="A235" s="526" t="s">
        <v>557</v>
      </c>
      <c r="B235" s="528" t="s">
        <v>558</v>
      </c>
      <c r="C235" s="529" t="s">
        <v>559</v>
      </c>
      <c r="D235" s="552">
        <v>10270</v>
      </c>
      <c r="E235" s="552">
        <v>10600</v>
      </c>
      <c r="F235" s="553">
        <v>11448</v>
      </c>
      <c r="G235" s="583">
        <v>1111</v>
      </c>
      <c r="H235" s="553">
        <v>12030</v>
      </c>
      <c r="I235" s="560">
        <f t="shared" si="14"/>
        <v>582</v>
      </c>
      <c r="J235" s="561">
        <f t="shared" si="15"/>
        <v>5.0838574423480082E-2</v>
      </c>
      <c r="K235" s="562">
        <f t="shared" si="13"/>
        <v>13365330</v>
      </c>
    </row>
    <row r="236" spans="1:11" ht="48">
      <c r="A236" s="526" t="s">
        <v>557</v>
      </c>
      <c r="B236" s="528" t="s">
        <v>560</v>
      </c>
      <c r="C236" s="529" t="s">
        <v>561</v>
      </c>
      <c r="D236" s="552">
        <v>11938</v>
      </c>
      <c r="E236" s="552">
        <v>12600</v>
      </c>
      <c r="F236" s="553">
        <v>20412</v>
      </c>
      <c r="G236" s="583">
        <v>87</v>
      </c>
      <c r="H236" s="553">
        <f>F236*1.1</f>
        <v>22453.200000000001</v>
      </c>
      <c r="I236" s="560">
        <f t="shared" si="14"/>
        <v>2041.2000000000007</v>
      </c>
      <c r="J236" s="561">
        <f t="shared" si="15"/>
        <v>0.10000000000000003</v>
      </c>
      <c r="K236" s="562">
        <f t="shared" si="13"/>
        <v>1953428.4000000001</v>
      </c>
    </row>
    <row r="237" spans="1:11" ht="36">
      <c r="A237" s="526" t="s">
        <v>557</v>
      </c>
      <c r="B237" s="528" t="s">
        <v>562</v>
      </c>
      <c r="C237" s="529" t="s">
        <v>563</v>
      </c>
      <c r="D237" s="552">
        <v>18020</v>
      </c>
      <c r="E237" s="552">
        <v>19000</v>
      </c>
      <c r="F237" s="553">
        <v>30780</v>
      </c>
      <c r="G237" s="583">
        <v>47</v>
      </c>
      <c r="H237" s="553">
        <f>F237*1.25</f>
        <v>38475</v>
      </c>
      <c r="I237" s="560">
        <f t="shared" si="14"/>
        <v>7695</v>
      </c>
      <c r="J237" s="561">
        <f t="shared" si="15"/>
        <v>0.25</v>
      </c>
      <c r="K237" s="562">
        <f t="shared" si="13"/>
        <v>1808325</v>
      </c>
    </row>
    <row r="238" spans="1:11" ht="36">
      <c r="A238" s="526" t="s">
        <v>557</v>
      </c>
      <c r="B238" s="602" t="s">
        <v>564</v>
      </c>
      <c r="C238" s="603" t="s">
        <v>565</v>
      </c>
      <c r="D238" s="604">
        <v>16500</v>
      </c>
      <c r="E238" s="604">
        <v>17000</v>
      </c>
      <c r="F238" s="605">
        <v>18360</v>
      </c>
      <c r="G238" s="583">
        <v>2687</v>
      </c>
      <c r="H238" s="605">
        <v>19280</v>
      </c>
      <c r="I238" s="560">
        <f t="shared" si="14"/>
        <v>920</v>
      </c>
      <c r="J238" s="561">
        <f t="shared" si="15"/>
        <v>5.0108932461873638E-2</v>
      </c>
      <c r="K238" s="606">
        <f>G238*H238</f>
        <v>51805360</v>
      </c>
    </row>
    <row r="239" spans="1:11" ht="24">
      <c r="A239" s="526" t="s">
        <v>557</v>
      </c>
      <c r="B239" s="528" t="s">
        <v>566</v>
      </c>
      <c r="C239" s="529" t="s">
        <v>567</v>
      </c>
      <c r="D239" s="552"/>
      <c r="E239" s="552"/>
      <c r="F239" s="553"/>
      <c r="G239" s="583"/>
      <c r="H239" s="553"/>
      <c r="I239" s="560"/>
      <c r="J239" s="561"/>
      <c r="K239" s="562">
        <f t="shared" si="13"/>
        <v>0</v>
      </c>
    </row>
    <row r="240" spans="1:11" ht="24">
      <c r="A240" s="526" t="s">
        <v>557</v>
      </c>
      <c r="B240" s="528" t="s">
        <v>568</v>
      </c>
      <c r="C240" s="529" t="s">
        <v>567</v>
      </c>
      <c r="D240" s="552">
        <v>17500</v>
      </c>
      <c r="E240" s="552">
        <v>18000</v>
      </c>
      <c r="F240" s="553">
        <v>19440</v>
      </c>
      <c r="G240" s="583">
        <v>200</v>
      </c>
      <c r="H240" s="553">
        <f>F240*1.1</f>
        <v>21384</v>
      </c>
      <c r="I240" s="560">
        <f>H240-F240</f>
        <v>1944</v>
      </c>
      <c r="J240" s="561">
        <f>I240/F240</f>
        <v>0.1</v>
      </c>
      <c r="K240" s="562">
        <f t="shared" si="13"/>
        <v>4276800</v>
      </c>
    </row>
    <row r="241" spans="1:11" ht="36">
      <c r="A241" s="526" t="s">
        <v>557</v>
      </c>
      <c r="B241" s="528" t="s">
        <v>569</v>
      </c>
      <c r="C241" s="529" t="s">
        <v>570</v>
      </c>
      <c r="D241" s="552">
        <v>20020</v>
      </c>
      <c r="E241" s="552">
        <v>20700</v>
      </c>
      <c r="F241" s="553">
        <v>22356</v>
      </c>
      <c r="G241" s="583">
        <v>44</v>
      </c>
      <c r="H241" s="553">
        <f>F241*1.1</f>
        <v>24591.600000000002</v>
      </c>
      <c r="I241" s="560">
        <f>H241-F241</f>
        <v>2235.6000000000022</v>
      </c>
      <c r="J241" s="561">
        <f>I241/F241</f>
        <v>0.1000000000000001</v>
      </c>
      <c r="K241" s="562">
        <f t="shared" si="13"/>
        <v>1082030.4000000001</v>
      </c>
    </row>
    <row r="242" spans="1:11" ht="36">
      <c r="A242" s="556" t="s">
        <v>557</v>
      </c>
      <c r="B242" s="607" t="s">
        <v>571</v>
      </c>
      <c r="C242" s="603" t="s">
        <v>572</v>
      </c>
      <c r="D242" s="604">
        <v>3817</v>
      </c>
      <c r="E242" s="604">
        <v>4000</v>
      </c>
      <c r="F242" s="605">
        <v>4320</v>
      </c>
      <c r="G242" s="583">
        <v>425</v>
      </c>
      <c r="H242" s="605">
        <v>4700</v>
      </c>
      <c r="I242" s="560">
        <f>H242-F242</f>
        <v>380</v>
      </c>
      <c r="J242" s="561">
        <f>I242/F242</f>
        <v>8.7962962962962965E-2</v>
      </c>
      <c r="K242" s="606">
        <f t="shared" si="13"/>
        <v>1997500</v>
      </c>
    </row>
    <row r="243" spans="1:11" ht="36">
      <c r="A243" s="526" t="s">
        <v>557</v>
      </c>
      <c r="B243" s="528" t="s">
        <v>573</v>
      </c>
      <c r="C243" s="529" t="s">
        <v>574</v>
      </c>
      <c r="D243" s="552">
        <v>4972</v>
      </c>
      <c r="E243" s="552">
        <v>5100</v>
      </c>
      <c r="F243" s="553">
        <v>5508</v>
      </c>
      <c r="G243" s="583">
        <v>15</v>
      </c>
      <c r="H243" s="553">
        <f>F243*1.25</f>
        <v>6885</v>
      </c>
      <c r="I243" s="560">
        <f>H243-F243</f>
        <v>1377</v>
      </c>
      <c r="J243" s="561">
        <f>I243/F243</f>
        <v>0.25</v>
      </c>
      <c r="K243" s="562">
        <f t="shared" si="13"/>
        <v>103275</v>
      </c>
    </row>
    <row r="244" spans="1:11" ht="24">
      <c r="A244" s="526" t="s">
        <v>575</v>
      </c>
      <c r="B244" s="671" t="s">
        <v>576</v>
      </c>
      <c r="C244" s="652" t="s">
        <v>577</v>
      </c>
      <c r="D244" s="672">
        <v>4092</v>
      </c>
      <c r="E244" s="672">
        <v>4900</v>
      </c>
      <c r="F244" s="673">
        <v>5292</v>
      </c>
      <c r="G244" s="674">
        <v>7710</v>
      </c>
      <c r="H244" s="549"/>
      <c r="I244" s="560"/>
      <c r="J244" s="561"/>
      <c r="K244" s="562">
        <f t="shared" si="13"/>
        <v>0</v>
      </c>
    </row>
    <row r="245" spans="1:11" ht="25.5" customHeight="1">
      <c r="A245" s="526" t="s">
        <v>575</v>
      </c>
      <c r="B245" s="528" t="s">
        <v>1145</v>
      </c>
      <c r="C245" s="529" t="s">
        <v>1146</v>
      </c>
      <c r="D245" s="552"/>
      <c r="E245" s="552"/>
      <c r="F245" s="553">
        <v>5292</v>
      </c>
      <c r="G245" s="681">
        <v>300</v>
      </c>
      <c r="H245" s="680">
        <v>8500</v>
      </c>
      <c r="I245" s="560">
        <f t="shared" ref="I245:I264" si="16">H245-F245</f>
        <v>3208</v>
      </c>
      <c r="J245" s="561">
        <f t="shared" ref="J245:J264" si="17">I245/F245</f>
        <v>0.60619803476946332</v>
      </c>
      <c r="K245" s="562">
        <f t="shared" si="13"/>
        <v>2550000</v>
      </c>
    </row>
    <row r="246" spans="1:11">
      <c r="A246" s="526" t="s">
        <v>575</v>
      </c>
      <c r="B246" s="609" t="s">
        <v>1147</v>
      </c>
      <c r="C246" s="610" t="s">
        <v>1148</v>
      </c>
      <c r="D246" s="611"/>
      <c r="E246" s="611"/>
      <c r="F246" s="553">
        <v>5292</v>
      </c>
      <c r="G246" s="583">
        <v>35</v>
      </c>
      <c r="H246" s="553">
        <v>15000</v>
      </c>
      <c r="I246" s="560">
        <f t="shared" si="16"/>
        <v>9708</v>
      </c>
      <c r="J246" s="561">
        <f t="shared" si="17"/>
        <v>1.8344671201814058</v>
      </c>
      <c r="K246" s="562">
        <f t="shared" si="13"/>
        <v>525000</v>
      </c>
    </row>
    <row r="247" spans="1:11" ht="24">
      <c r="A247" s="526" t="s">
        <v>575</v>
      </c>
      <c r="B247" s="609" t="s">
        <v>1149</v>
      </c>
      <c r="C247" s="612" t="s">
        <v>1150</v>
      </c>
      <c r="D247" s="611"/>
      <c r="E247" s="611"/>
      <c r="F247" s="553">
        <v>5292</v>
      </c>
      <c r="G247" s="681">
        <v>7000</v>
      </c>
      <c r="H247" s="553">
        <v>5400</v>
      </c>
      <c r="I247" s="632">
        <f t="shared" si="16"/>
        <v>108</v>
      </c>
      <c r="J247" s="561">
        <f t="shared" si="17"/>
        <v>2.0408163265306121E-2</v>
      </c>
      <c r="K247" s="562">
        <f t="shared" si="13"/>
        <v>37800000</v>
      </c>
    </row>
    <row r="248" spans="1:11" ht="36">
      <c r="A248" s="526" t="s">
        <v>575</v>
      </c>
      <c r="B248" s="528" t="s">
        <v>1151</v>
      </c>
      <c r="C248" s="529" t="s">
        <v>1152</v>
      </c>
      <c r="D248" s="552"/>
      <c r="E248" s="552"/>
      <c r="F248" s="553">
        <v>2646</v>
      </c>
      <c r="G248" s="597">
        <v>35</v>
      </c>
      <c r="H248" s="553">
        <v>2650</v>
      </c>
      <c r="I248" s="560">
        <f t="shared" si="16"/>
        <v>4</v>
      </c>
      <c r="J248" s="561">
        <f t="shared" si="17"/>
        <v>1.5117157974300832E-3</v>
      </c>
      <c r="K248" s="562">
        <f t="shared" si="13"/>
        <v>92750</v>
      </c>
    </row>
    <row r="249" spans="1:11" ht="24">
      <c r="A249" s="526" t="s">
        <v>575</v>
      </c>
      <c r="B249" s="528" t="s">
        <v>578</v>
      </c>
      <c r="C249" s="529" t="s">
        <v>579</v>
      </c>
      <c r="D249" s="552">
        <v>2206.6</v>
      </c>
      <c r="E249" s="552">
        <v>2700</v>
      </c>
      <c r="F249" s="553">
        <v>2916</v>
      </c>
      <c r="G249" s="583">
        <v>4200</v>
      </c>
      <c r="H249" s="553">
        <f>F249*1.1</f>
        <v>3207.6000000000004</v>
      </c>
      <c r="I249" s="560">
        <f t="shared" si="16"/>
        <v>291.60000000000036</v>
      </c>
      <c r="J249" s="561">
        <f t="shared" si="17"/>
        <v>0.10000000000000013</v>
      </c>
      <c r="K249" s="562">
        <f t="shared" si="13"/>
        <v>13471920.000000002</v>
      </c>
    </row>
    <row r="250" spans="1:11">
      <c r="A250" s="526" t="s">
        <v>575</v>
      </c>
      <c r="B250" s="528" t="s">
        <v>580</v>
      </c>
      <c r="C250" s="529" t="s">
        <v>581</v>
      </c>
      <c r="D250" s="552">
        <v>2096.6</v>
      </c>
      <c r="E250" s="552">
        <v>2600</v>
      </c>
      <c r="F250" s="553">
        <v>2808</v>
      </c>
      <c r="G250" s="583">
        <v>600</v>
      </c>
      <c r="H250" s="553">
        <f>F250*1.25</f>
        <v>3510</v>
      </c>
      <c r="I250" s="560">
        <f t="shared" si="16"/>
        <v>702</v>
      </c>
      <c r="J250" s="561">
        <f t="shared" si="17"/>
        <v>0.25</v>
      </c>
      <c r="K250" s="562">
        <f t="shared" si="13"/>
        <v>2106000</v>
      </c>
    </row>
    <row r="251" spans="1:11" s="683" customFormat="1" ht="48">
      <c r="A251" s="682" t="s">
        <v>575</v>
      </c>
      <c r="B251" s="528" t="s">
        <v>582</v>
      </c>
      <c r="C251" s="529" t="s">
        <v>583</v>
      </c>
      <c r="D251" s="552">
        <v>1338.7</v>
      </c>
      <c r="E251" s="552">
        <v>2000</v>
      </c>
      <c r="F251" s="553">
        <v>2160</v>
      </c>
      <c r="G251" s="588">
        <v>794</v>
      </c>
      <c r="H251" s="680">
        <f>F251*1.2</f>
        <v>2592</v>
      </c>
      <c r="I251" s="568">
        <f t="shared" si="16"/>
        <v>432</v>
      </c>
      <c r="J251" s="569">
        <f t="shared" si="17"/>
        <v>0.2</v>
      </c>
      <c r="K251" s="562">
        <f t="shared" si="13"/>
        <v>2058048</v>
      </c>
    </row>
    <row r="252" spans="1:11">
      <c r="A252" s="526" t="s">
        <v>575</v>
      </c>
      <c r="B252" s="528" t="s">
        <v>584</v>
      </c>
      <c r="C252" s="529" t="s">
        <v>585</v>
      </c>
      <c r="D252" s="552">
        <v>620.4</v>
      </c>
      <c r="E252" s="552">
        <v>955.84</v>
      </c>
      <c r="F252" s="553">
        <v>1032.31</v>
      </c>
      <c r="G252" s="583">
        <v>3493</v>
      </c>
      <c r="H252" s="553">
        <f>F252*1.1</f>
        <v>1135.5409999999999</v>
      </c>
      <c r="I252" s="560">
        <f t="shared" si="16"/>
        <v>103.23099999999999</v>
      </c>
      <c r="J252" s="561">
        <f t="shared" si="17"/>
        <v>0.1</v>
      </c>
      <c r="K252" s="562">
        <f t="shared" si="13"/>
        <v>3966444.713</v>
      </c>
    </row>
    <row r="253" spans="1:11" ht="36">
      <c r="A253" s="526" t="s">
        <v>575</v>
      </c>
      <c r="B253" s="528" t="s">
        <v>586</v>
      </c>
      <c r="C253" s="529" t="s">
        <v>587</v>
      </c>
      <c r="D253" s="552">
        <v>478.5</v>
      </c>
      <c r="E253" s="552">
        <v>591.47</v>
      </c>
      <c r="F253" s="553">
        <v>638.79</v>
      </c>
      <c r="G253" s="583">
        <v>1</v>
      </c>
      <c r="H253" s="553">
        <f>F253*1.1</f>
        <v>702.66899999999998</v>
      </c>
      <c r="I253" s="560">
        <f t="shared" si="16"/>
        <v>63.879000000000019</v>
      </c>
      <c r="J253" s="561">
        <f t="shared" si="17"/>
        <v>0.10000000000000003</v>
      </c>
      <c r="K253" s="562">
        <f t="shared" si="13"/>
        <v>702.66899999999998</v>
      </c>
    </row>
    <row r="254" spans="1:11" ht="24">
      <c r="A254" s="526" t="s">
        <v>575</v>
      </c>
      <c r="B254" s="528" t="s">
        <v>588</v>
      </c>
      <c r="C254" s="529" t="s">
        <v>589</v>
      </c>
      <c r="D254" s="552">
        <v>528</v>
      </c>
      <c r="E254" s="552">
        <v>700</v>
      </c>
      <c r="F254" s="553">
        <v>756</v>
      </c>
      <c r="G254" s="583">
        <v>68</v>
      </c>
      <c r="H254" s="553">
        <v>880</v>
      </c>
      <c r="I254" s="560">
        <f t="shared" si="16"/>
        <v>124</v>
      </c>
      <c r="J254" s="561">
        <f t="shared" si="17"/>
        <v>0.16402116402116401</v>
      </c>
      <c r="K254" s="562">
        <f t="shared" si="13"/>
        <v>59840</v>
      </c>
    </row>
    <row r="255" spans="1:11" ht="24">
      <c r="A255" s="526" t="s">
        <v>590</v>
      </c>
      <c r="B255" s="528" t="s">
        <v>591</v>
      </c>
      <c r="C255" s="529" t="s">
        <v>592</v>
      </c>
      <c r="D255" s="552">
        <v>385</v>
      </c>
      <c r="E255" s="552">
        <v>500</v>
      </c>
      <c r="F255" s="553">
        <v>540</v>
      </c>
      <c r="G255" s="583">
        <v>3827</v>
      </c>
      <c r="H255" s="549">
        <v>650</v>
      </c>
      <c r="I255" s="560">
        <f t="shared" si="16"/>
        <v>110</v>
      </c>
      <c r="J255" s="561">
        <f t="shared" si="17"/>
        <v>0.20370370370370369</v>
      </c>
      <c r="K255" s="562">
        <f t="shared" si="13"/>
        <v>2487550</v>
      </c>
    </row>
    <row r="256" spans="1:11" ht="24">
      <c r="A256" s="526" t="s">
        <v>590</v>
      </c>
      <c r="B256" s="528" t="s">
        <v>593</v>
      </c>
      <c r="C256" s="529" t="s">
        <v>594</v>
      </c>
      <c r="D256" s="552">
        <v>664.4</v>
      </c>
      <c r="E256" s="552">
        <v>870.19</v>
      </c>
      <c r="F256" s="553">
        <v>939.81</v>
      </c>
      <c r="G256" s="583">
        <v>1247</v>
      </c>
      <c r="H256" s="549">
        <f>F256*1.1</f>
        <v>1033.7909999999999</v>
      </c>
      <c r="I256" s="560">
        <f t="shared" si="16"/>
        <v>93.980999999999995</v>
      </c>
      <c r="J256" s="561">
        <f t="shared" si="17"/>
        <v>0.1</v>
      </c>
      <c r="K256" s="562">
        <f t="shared" si="13"/>
        <v>1289137.3769999999</v>
      </c>
    </row>
    <row r="257" spans="1:11">
      <c r="A257" s="526" t="s">
        <v>590</v>
      </c>
      <c r="B257" s="528" t="s">
        <v>595</v>
      </c>
      <c r="C257" s="529" t="s">
        <v>596</v>
      </c>
      <c r="D257" s="552">
        <v>1188</v>
      </c>
      <c r="E257" s="552">
        <v>1200</v>
      </c>
      <c r="F257" s="553">
        <v>1296</v>
      </c>
      <c r="G257" s="583">
        <v>190</v>
      </c>
      <c r="H257" s="549">
        <f>F257*1.2</f>
        <v>1555.2</v>
      </c>
      <c r="I257" s="560">
        <f t="shared" si="16"/>
        <v>259.20000000000005</v>
      </c>
      <c r="J257" s="561">
        <f t="shared" si="17"/>
        <v>0.20000000000000004</v>
      </c>
      <c r="K257" s="562">
        <f t="shared" si="13"/>
        <v>295488</v>
      </c>
    </row>
    <row r="258" spans="1:11" ht="24">
      <c r="A258" s="526" t="s">
        <v>590</v>
      </c>
      <c r="B258" s="528" t="s">
        <v>597</v>
      </c>
      <c r="C258" s="529" t="s">
        <v>598</v>
      </c>
      <c r="D258" s="552">
        <v>330</v>
      </c>
      <c r="E258" s="552">
        <v>400.03</v>
      </c>
      <c r="F258" s="553">
        <v>432.03</v>
      </c>
      <c r="G258" s="583">
        <v>10572</v>
      </c>
      <c r="H258" s="549">
        <v>500</v>
      </c>
      <c r="I258" s="560">
        <f t="shared" si="16"/>
        <v>67.970000000000027</v>
      </c>
      <c r="J258" s="561">
        <f t="shared" si="17"/>
        <v>0.15732703747424956</v>
      </c>
      <c r="K258" s="562">
        <f t="shared" si="13"/>
        <v>5286000</v>
      </c>
    </row>
    <row r="259" spans="1:11" ht="24">
      <c r="A259" s="526" t="s">
        <v>590</v>
      </c>
      <c r="B259" s="528" t="s">
        <v>599</v>
      </c>
      <c r="C259" s="529" t="s">
        <v>600</v>
      </c>
      <c r="D259" s="552">
        <v>303.60000000000002</v>
      </c>
      <c r="E259" s="552">
        <v>373.63</v>
      </c>
      <c r="F259" s="553">
        <v>403.52</v>
      </c>
      <c r="G259" s="583">
        <v>4440</v>
      </c>
      <c r="H259" s="549">
        <v>500</v>
      </c>
      <c r="I259" s="560">
        <f t="shared" si="16"/>
        <v>96.480000000000018</v>
      </c>
      <c r="J259" s="561">
        <f t="shared" si="17"/>
        <v>0.23909595559080102</v>
      </c>
      <c r="K259" s="562">
        <f t="shared" si="13"/>
        <v>2220000</v>
      </c>
    </row>
    <row r="260" spans="1:11" ht="36">
      <c r="A260" s="526" t="s">
        <v>590</v>
      </c>
      <c r="B260" s="528" t="s">
        <v>601</v>
      </c>
      <c r="C260" s="529" t="s">
        <v>602</v>
      </c>
      <c r="D260" s="552">
        <v>1122</v>
      </c>
      <c r="E260" s="552">
        <v>1249.98</v>
      </c>
      <c r="F260" s="553">
        <v>1349.98</v>
      </c>
      <c r="G260" s="583">
        <v>1986</v>
      </c>
      <c r="H260" s="549">
        <f>F260*1.25</f>
        <v>1687.4749999999999</v>
      </c>
      <c r="I260" s="560">
        <f t="shared" si="16"/>
        <v>337.49499999999989</v>
      </c>
      <c r="J260" s="561">
        <f t="shared" si="17"/>
        <v>0.24999999999999992</v>
      </c>
      <c r="K260" s="562">
        <f t="shared" si="13"/>
        <v>3351325.3499999996</v>
      </c>
    </row>
    <row r="261" spans="1:11" ht="24">
      <c r="A261" s="526" t="s">
        <v>1100</v>
      </c>
      <c r="B261" s="528" t="s">
        <v>603</v>
      </c>
      <c r="C261" s="529" t="s">
        <v>604</v>
      </c>
      <c r="D261" s="552">
        <v>3267</v>
      </c>
      <c r="E261" s="552">
        <v>3650</v>
      </c>
      <c r="F261" s="553">
        <v>3942</v>
      </c>
      <c r="G261" s="583">
        <v>4099</v>
      </c>
      <c r="H261" s="553">
        <f>F261*1.25</f>
        <v>4927.5</v>
      </c>
      <c r="I261" s="560">
        <f t="shared" si="16"/>
        <v>985.5</v>
      </c>
      <c r="J261" s="561">
        <f t="shared" si="17"/>
        <v>0.25</v>
      </c>
      <c r="K261" s="562">
        <f t="shared" si="13"/>
        <v>20197822.5</v>
      </c>
    </row>
    <row r="262" spans="1:11" ht="24">
      <c r="A262" s="526" t="s">
        <v>1100</v>
      </c>
      <c r="B262" s="528" t="s">
        <v>605</v>
      </c>
      <c r="C262" s="529" t="s">
        <v>606</v>
      </c>
      <c r="D262" s="552">
        <v>1672</v>
      </c>
      <c r="E262" s="552">
        <v>1900</v>
      </c>
      <c r="F262" s="553">
        <v>2052</v>
      </c>
      <c r="G262" s="583">
        <v>14079</v>
      </c>
      <c r="H262" s="553">
        <f>F262*1.1</f>
        <v>2257.2000000000003</v>
      </c>
      <c r="I262" s="560">
        <f t="shared" si="16"/>
        <v>205.20000000000027</v>
      </c>
      <c r="J262" s="561">
        <f t="shared" si="17"/>
        <v>0.10000000000000013</v>
      </c>
      <c r="K262" s="562">
        <f t="shared" si="13"/>
        <v>31779118.800000004</v>
      </c>
    </row>
    <row r="263" spans="1:11" ht="24">
      <c r="A263" s="526" t="s">
        <v>1100</v>
      </c>
      <c r="B263" s="528" t="s">
        <v>607</v>
      </c>
      <c r="C263" s="529" t="s">
        <v>608</v>
      </c>
      <c r="D263" s="552">
        <v>737</v>
      </c>
      <c r="E263" s="552">
        <v>855.89</v>
      </c>
      <c r="F263" s="553">
        <v>924.36</v>
      </c>
      <c r="G263" s="583">
        <v>8709</v>
      </c>
      <c r="H263" s="553">
        <v>971</v>
      </c>
      <c r="I263" s="560">
        <f t="shared" si="16"/>
        <v>46.639999999999986</v>
      </c>
      <c r="J263" s="561">
        <f t="shared" si="17"/>
        <v>5.0456532087065631E-2</v>
      </c>
      <c r="K263" s="562">
        <f t="shared" si="13"/>
        <v>8456439</v>
      </c>
    </row>
    <row r="264" spans="1:11" ht="24">
      <c r="A264" s="526" t="s">
        <v>1100</v>
      </c>
      <c r="B264" s="528" t="s">
        <v>609</v>
      </c>
      <c r="C264" s="529" t="s">
        <v>610</v>
      </c>
      <c r="D264" s="552">
        <v>556.6</v>
      </c>
      <c r="E264" s="552">
        <v>710.65</v>
      </c>
      <c r="F264" s="553">
        <v>767.5</v>
      </c>
      <c r="G264" s="583">
        <v>2874</v>
      </c>
      <c r="H264" s="553">
        <v>806</v>
      </c>
      <c r="I264" s="560">
        <f t="shared" si="16"/>
        <v>38.5</v>
      </c>
      <c r="J264" s="561">
        <f t="shared" si="17"/>
        <v>5.0162866449511401E-2</v>
      </c>
      <c r="K264" s="562">
        <f t="shared" si="13"/>
        <v>2316444</v>
      </c>
    </row>
    <row r="265" spans="1:11" ht="24">
      <c r="A265" s="526" t="s">
        <v>1100</v>
      </c>
      <c r="B265" s="614" t="s">
        <v>611</v>
      </c>
      <c r="C265" s="615" t="s">
        <v>612</v>
      </c>
      <c r="D265" s="552"/>
      <c r="E265" s="552"/>
      <c r="F265" s="553"/>
      <c r="G265" s="583"/>
      <c r="H265" s="553"/>
      <c r="I265" s="560"/>
      <c r="J265" s="561"/>
      <c r="K265" s="562">
        <f t="shared" si="13"/>
        <v>0</v>
      </c>
    </row>
    <row r="266" spans="1:11" ht="24">
      <c r="A266" s="526" t="s">
        <v>1100</v>
      </c>
      <c r="B266" s="614" t="s">
        <v>613</v>
      </c>
      <c r="C266" s="615" t="s">
        <v>614</v>
      </c>
      <c r="D266" s="552">
        <v>196.9</v>
      </c>
      <c r="E266" s="552">
        <v>249.57</v>
      </c>
      <c r="F266" s="553">
        <v>269.54000000000002</v>
      </c>
      <c r="G266" s="583">
        <v>419</v>
      </c>
      <c r="H266" s="553">
        <v>500</v>
      </c>
      <c r="I266" s="560">
        <f t="shared" ref="I266:I294" si="18">H266-F266</f>
        <v>230.45999999999998</v>
      </c>
      <c r="J266" s="561">
        <f t="shared" ref="J266:J294" si="19">I266/F266</f>
        <v>0.85501224308080415</v>
      </c>
      <c r="K266" s="562">
        <f t="shared" ref="K266:K329" si="20">G266*H266</f>
        <v>209500</v>
      </c>
    </row>
    <row r="267" spans="1:11" ht="24">
      <c r="A267" s="526" t="s">
        <v>1100</v>
      </c>
      <c r="B267" s="614" t="s">
        <v>615</v>
      </c>
      <c r="C267" s="615" t="s">
        <v>616</v>
      </c>
      <c r="D267" s="552">
        <v>232.1</v>
      </c>
      <c r="E267" s="552">
        <v>284.77</v>
      </c>
      <c r="F267" s="553">
        <v>307.55</v>
      </c>
      <c r="G267" s="583">
        <v>238</v>
      </c>
      <c r="H267" s="553">
        <v>500</v>
      </c>
      <c r="I267" s="560">
        <f t="shared" si="18"/>
        <v>192.45</v>
      </c>
      <c r="J267" s="561">
        <f t="shared" si="19"/>
        <v>0.62575191025849453</v>
      </c>
      <c r="K267" s="562">
        <f t="shared" si="20"/>
        <v>119000</v>
      </c>
    </row>
    <row r="268" spans="1:11" ht="24">
      <c r="A268" s="526" t="s">
        <v>617</v>
      </c>
      <c r="B268" s="528" t="s">
        <v>618</v>
      </c>
      <c r="C268" s="529" t="s">
        <v>619</v>
      </c>
      <c r="D268" s="552">
        <v>1188</v>
      </c>
      <c r="E268" s="552">
        <v>1421.72</v>
      </c>
      <c r="F268" s="553">
        <v>1535.46</v>
      </c>
      <c r="G268" s="583">
        <v>4718</v>
      </c>
      <c r="H268" s="553">
        <v>1635</v>
      </c>
      <c r="I268" s="560">
        <f t="shared" si="18"/>
        <v>99.539999999999964</v>
      </c>
      <c r="J268" s="561">
        <f t="shared" si="19"/>
        <v>6.4827478410378628E-2</v>
      </c>
      <c r="K268" s="562">
        <f t="shared" si="20"/>
        <v>7713930</v>
      </c>
    </row>
    <row r="269" spans="1:11" ht="24">
      <c r="A269" s="526" t="s">
        <v>617</v>
      </c>
      <c r="B269" s="528" t="s">
        <v>620</v>
      </c>
      <c r="C269" s="529" t="s">
        <v>621</v>
      </c>
      <c r="D269" s="552">
        <v>4422</v>
      </c>
      <c r="E269" s="552">
        <v>5228.54</v>
      </c>
      <c r="F269" s="553">
        <v>5646.82</v>
      </c>
      <c r="G269" s="583">
        <v>8</v>
      </c>
      <c r="H269" s="553">
        <f>F269*1.25</f>
        <v>7058.5249999999996</v>
      </c>
      <c r="I269" s="560">
        <f t="shared" si="18"/>
        <v>1411.7049999999999</v>
      </c>
      <c r="J269" s="561">
        <f t="shared" si="19"/>
        <v>0.25</v>
      </c>
      <c r="K269" s="562">
        <f t="shared" si="20"/>
        <v>56468.2</v>
      </c>
    </row>
    <row r="270" spans="1:11">
      <c r="A270" s="526" t="s">
        <v>617</v>
      </c>
      <c r="B270" s="528" t="s">
        <v>622</v>
      </c>
      <c r="C270" s="529" t="s">
        <v>623</v>
      </c>
      <c r="D270" s="552">
        <v>1298</v>
      </c>
      <c r="E270" s="552">
        <v>1535.14</v>
      </c>
      <c r="F270" s="553">
        <v>1657.95</v>
      </c>
      <c r="G270" s="583">
        <v>2279</v>
      </c>
      <c r="H270" s="553">
        <v>1745</v>
      </c>
      <c r="I270" s="560">
        <f t="shared" si="18"/>
        <v>87.049999999999955</v>
      </c>
      <c r="J270" s="561">
        <f t="shared" si="19"/>
        <v>5.2504599053047406E-2</v>
      </c>
      <c r="K270" s="562">
        <f t="shared" si="20"/>
        <v>3976855</v>
      </c>
    </row>
    <row r="271" spans="1:11" ht="24">
      <c r="A271" s="526" t="s">
        <v>617</v>
      </c>
      <c r="B271" s="528" t="s">
        <v>624</v>
      </c>
      <c r="C271" s="529" t="s">
        <v>625</v>
      </c>
      <c r="D271" s="552">
        <v>1364</v>
      </c>
      <c r="E271" s="552">
        <v>1763.65</v>
      </c>
      <c r="F271" s="553">
        <v>1904.74</v>
      </c>
      <c r="G271" s="583">
        <v>204</v>
      </c>
      <c r="H271" s="553">
        <f>F271*1.15</f>
        <v>2190.451</v>
      </c>
      <c r="I271" s="560">
        <f t="shared" si="18"/>
        <v>285.71100000000001</v>
      </c>
      <c r="J271" s="561">
        <f t="shared" si="19"/>
        <v>0.15</v>
      </c>
      <c r="K271" s="562">
        <f t="shared" si="20"/>
        <v>446852.00400000002</v>
      </c>
    </row>
    <row r="272" spans="1:11" ht="24">
      <c r="A272" s="526" t="s">
        <v>617</v>
      </c>
      <c r="B272" s="528" t="s">
        <v>626</v>
      </c>
      <c r="C272" s="529" t="s">
        <v>627</v>
      </c>
      <c r="D272" s="552">
        <v>893.2</v>
      </c>
      <c r="E272" s="552">
        <v>1117.43</v>
      </c>
      <c r="F272" s="553">
        <v>1206.82</v>
      </c>
      <c r="G272" s="583">
        <v>16672</v>
      </c>
      <c r="H272" s="553">
        <v>1268</v>
      </c>
      <c r="I272" s="560">
        <f t="shared" si="18"/>
        <v>61.180000000000064</v>
      </c>
      <c r="J272" s="561">
        <f t="shared" si="19"/>
        <v>5.0695215525099077E-2</v>
      </c>
      <c r="K272" s="562">
        <f t="shared" si="20"/>
        <v>21140096</v>
      </c>
    </row>
    <row r="273" spans="1:11" ht="24">
      <c r="A273" s="526" t="s">
        <v>617</v>
      </c>
      <c r="B273" s="528" t="s">
        <v>628</v>
      </c>
      <c r="C273" s="529" t="s">
        <v>629</v>
      </c>
      <c r="D273" s="552">
        <v>2970</v>
      </c>
      <c r="E273" s="552">
        <v>3825.83</v>
      </c>
      <c r="F273" s="553">
        <v>4131.8999999999996</v>
      </c>
      <c r="G273" s="583">
        <v>788</v>
      </c>
      <c r="H273" s="553">
        <f>F273*1.15</f>
        <v>4751.6849999999995</v>
      </c>
      <c r="I273" s="560">
        <f t="shared" si="18"/>
        <v>619.78499999999985</v>
      </c>
      <c r="J273" s="561">
        <f t="shared" si="19"/>
        <v>0.14999999999999997</v>
      </c>
      <c r="K273" s="562">
        <f t="shared" si="20"/>
        <v>3744327.78</v>
      </c>
    </row>
    <row r="274" spans="1:11">
      <c r="A274" s="526" t="s">
        <v>617</v>
      </c>
      <c r="B274" s="528" t="s">
        <v>630</v>
      </c>
      <c r="C274" s="529" t="s">
        <v>631</v>
      </c>
      <c r="D274" s="552">
        <v>721.6</v>
      </c>
      <c r="E274" s="552">
        <v>950</v>
      </c>
      <c r="F274" s="553">
        <v>1026</v>
      </c>
      <c r="G274" s="583">
        <v>10006</v>
      </c>
      <c r="H274" s="553">
        <f>F274*1.1</f>
        <v>1128.6000000000001</v>
      </c>
      <c r="I274" s="560">
        <f t="shared" si="18"/>
        <v>102.60000000000014</v>
      </c>
      <c r="J274" s="561">
        <f t="shared" si="19"/>
        <v>0.10000000000000013</v>
      </c>
      <c r="K274" s="562">
        <f t="shared" si="20"/>
        <v>11292771.600000001</v>
      </c>
    </row>
    <row r="275" spans="1:11" ht="24">
      <c r="A275" s="526" t="s">
        <v>617</v>
      </c>
      <c r="B275" s="528" t="s">
        <v>632</v>
      </c>
      <c r="C275" s="529" t="s">
        <v>633</v>
      </c>
      <c r="D275" s="552">
        <v>3014</v>
      </c>
      <c r="E275" s="552">
        <v>3411.11</v>
      </c>
      <c r="F275" s="553">
        <v>3684</v>
      </c>
      <c r="G275" s="583">
        <v>345</v>
      </c>
      <c r="H275" s="553">
        <f>F275*1.15</f>
        <v>4236.5999999999995</v>
      </c>
      <c r="I275" s="560">
        <f t="shared" si="18"/>
        <v>552.59999999999945</v>
      </c>
      <c r="J275" s="561">
        <f t="shared" si="19"/>
        <v>0.14999999999999986</v>
      </c>
      <c r="K275" s="562">
        <f t="shared" si="20"/>
        <v>1461626.9999999998</v>
      </c>
    </row>
    <row r="276" spans="1:11" ht="24">
      <c r="A276" s="526" t="s">
        <v>617</v>
      </c>
      <c r="B276" s="528" t="s">
        <v>634</v>
      </c>
      <c r="C276" s="529" t="s">
        <v>635</v>
      </c>
      <c r="D276" s="552">
        <v>1372.8</v>
      </c>
      <c r="E276" s="552">
        <v>1596.2</v>
      </c>
      <c r="F276" s="553">
        <v>1723.9</v>
      </c>
      <c r="G276" s="583">
        <v>1241</v>
      </c>
      <c r="H276" s="553">
        <f>F276*1.1</f>
        <v>1896.2900000000002</v>
      </c>
      <c r="I276" s="560">
        <f t="shared" si="18"/>
        <v>172.3900000000001</v>
      </c>
      <c r="J276" s="561">
        <f t="shared" si="19"/>
        <v>0.10000000000000005</v>
      </c>
      <c r="K276" s="562">
        <f t="shared" si="20"/>
        <v>2353295.89</v>
      </c>
    </row>
    <row r="277" spans="1:11">
      <c r="A277" s="526" t="s">
        <v>617</v>
      </c>
      <c r="B277" s="528" t="s">
        <v>636</v>
      </c>
      <c r="C277" s="529" t="s">
        <v>637</v>
      </c>
      <c r="D277" s="552">
        <v>786.5</v>
      </c>
      <c r="E277" s="552">
        <v>1008.38</v>
      </c>
      <c r="F277" s="553">
        <v>1089.05</v>
      </c>
      <c r="G277" s="583">
        <v>78</v>
      </c>
      <c r="H277" s="553">
        <f>F277*1.25</f>
        <v>1361.3125</v>
      </c>
      <c r="I277" s="560">
        <f t="shared" si="18"/>
        <v>272.26250000000005</v>
      </c>
      <c r="J277" s="561">
        <f t="shared" si="19"/>
        <v>0.25000000000000006</v>
      </c>
      <c r="K277" s="562">
        <f t="shared" si="20"/>
        <v>106182.375</v>
      </c>
    </row>
    <row r="278" spans="1:11">
      <c r="A278" s="526" t="s">
        <v>617</v>
      </c>
      <c r="B278" s="528" t="s">
        <v>638</v>
      </c>
      <c r="C278" s="529" t="s">
        <v>639</v>
      </c>
      <c r="D278" s="552">
        <v>1293.5999999999999</v>
      </c>
      <c r="E278" s="552">
        <v>1665.67</v>
      </c>
      <c r="F278" s="553">
        <v>1798.92</v>
      </c>
      <c r="G278" s="583">
        <v>589</v>
      </c>
      <c r="H278" s="553">
        <f>F278*1.25</f>
        <v>2248.65</v>
      </c>
      <c r="I278" s="560">
        <f t="shared" si="18"/>
        <v>449.73</v>
      </c>
      <c r="J278" s="561">
        <f t="shared" si="19"/>
        <v>0.25</v>
      </c>
      <c r="K278" s="562">
        <f t="shared" si="20"/>
        <v>1324454.8500000001</v>
      </c>
    </row>
    <row r="279" spans="1:11" ht="24">
      <c r="A279" s="526" t="s">
        <v>617</v>
      </c>
      <c r="B279" s="528" t="s">
        <v>640</v>
      </c>
      <c r="C279" s="529" t="s">
        <v>641</v>
      </c>
      <c r="D279" s="552">
        <v>620.4</v>
      </c>
      <c r="E279" s="552">
        <v>844.63</v>
      </c>
      <c r="F279" s="553">
        <v>912.2</v>
      </c>
      <c r="G279" s="583">
        <v>11678</v>
      </c>
      <c r="H279" s="553">
        <v>958</v>
      </c>
      <c r="I279" s="560">
        <f t="shared" si="18"/>
        <v>45.799999999999955</v>
      </c>
      <c r="J279" s="561">
        <f t="shared" si="19"/>
        <v>5.020828765621569E-2</v>
      </c>
      <c r="K279" s="562">
        <f t="shared" si="20"/>
        <v>11187524</v>
      </c>
    </row>
    <row r="280" spans="1:11" ht="24">
      <c r="A280" s="526" t="s">
        <v>617</v>
      </c>
      <c r="B280" s="528" t="s">
        <v>642</v>
      </c>
      <c r="C280" s="529" t="s">
        <v>643</v>
      </c>
      <c r="D280" s="552">
        <v>1221</v>
      </c>
      <c r="E280" s="552">
        <v>1530.18</v>
      </c>
      <c r="F280" s="553">
        <v>1652.59</v>
      </c>
      <c r="G280" s="583">
        <v>626</v>
      </c>
      <c r="H280" s="553">
        <f>F280*1.15</f>
        <v>1900.4784999999997</v>
      </c>
      <c r="I280" s="560">
        <f t="shared" si="18"/>
        <v>247.88849999999979</v>
      </c>
      <c r="J280" s="561">
        <f t="shared" si="19"/>
        <v>0.14999999999999988</v>
      </c>
      <c r="K280" s="562">
        <f t="shared" si="20"/>
        <v>1189699.5409999997</v>
      </c>
    </row>
    <row r="281" spans="1:11" ht="24">
      <c r="A281" s="526" t="s">
        <v>617</v>
      </c>
      <c r="B281" s="528" t="s">
        <v>644</v>
      </c>
      <c r="C281" s="529" t="s">
        <v>645</v>
      </c>
      <c r="D281" s="552">
        <v>2789.6</v>
      </c>
      <c r="E281" s="552">
        <v>3945.22</v>
      </c>
      <c r="F281" s="553">
        <v>4260.84</v>
      </c>
      <c r="G281" s="583">
        <v>5247</v>
      </c>
      <c r="H281" s="553">
        <f>F281*1.2</f>
        <v>5113.0079999999998</v>
      </c>
      <c r="I281" s="560">
        <f t="shared" si="18"/>
        <v>852.16799999999967</v>
      </c>
      <c r="J281" s="561">
        <f t="shared" si="19"/>
        <v>0.19999999999999993</v>
      </c>
      <c r="K281" s="562">
        <f t="shared" si="20"/>
        <v>26827952.976</v>
      </c>
    </row>
    <row r="282" spans="1:11" ht="24">
      <c r="A282" s="526" t="s">
        <v>617</v>
      </c>
      <c r="B282" s="528" t="s">
        <v>646</v>
      </c>
      <c r="C282" s="529" t="s">
        <v>647</v>
      </c>
      <c r="D282" s="552">
        <v>1166</v>
      </c>
      <c r="E282" s="552">
        <v>1500</v>
      </c>
      <c r="F282" s="553">
        <v>1620</v>
      </c>
      <c r="G282" s="583">
        <v>1916</v>
      </c>
      <c r="H282" s="553">
        <f>F282*1.15</f>
        <v>1862.9999999999998</v>
      </c>
      <c r="I282" s="560">
        <f t="shared" si="18"/>
        <v>242.99999999999977</v>
      </c>
      <c r="J282" s="561">
        <f t="shared" si="19"/>
        <v>0.14999999999999986</v>
      </c>
      <c r="K282" s="562">
        <f t="shared" si="20"/>
        <v>3569507.9999999995</v>
      </c>
    </row>
    <row r="283" spans="1:11">
      <c r="A283" s="526" t="s">
        <v>617</v>
      </c>
      <c r="B283" s="528" t="s">
        <v>648</v>
      </c>
      <c r="C283" s="529" t="s">
        <v>649</v>
      </c>
      <c r="D283" s="552">
        <v>3740</v>
      </c>
      <c r="E283" s="552">
        <v>4546.54</v>
      </c>
      <c r="F283" s="553">
        <v>4910.26</v>
      </c>
      <c r="G283" s="583">
        <v>189</v>
      </c>
      <c r="H283" s="553">
        <f>F283*1.35</f>
        <v>6628.8510000000006</v>
      </c>
      <c r="I283" s="560">
        <f t="shared" si="18"/>
        <v>1718.5910000000003</v>
      </c>
      <c r="J283" s="561">
        <f t="shared" si="19"/>
        <v>0.35000000000000003</v>
      </c>
      <c r="K283" s="562">
        <f t="shared" si="20"/>
        <v>1252852.8390000002</v>
      </c>
    </row>
    <row r="284" spans="1:11">
      <c r="A284" s="526" t="s">
        <v>617</v>
      </c>
      <c r="B284" s="528" t="s">
        <v>650</v>
      </c>
      <c r="C284" s="529" t="s">
        <v>651</v>
      </c>
      <c r="D284" s="552">
        <v>3102</v>
      </c>
      <c r="E284" s="552">
        <v>3501.65</v>
      </c>
      <c r="F284" s="553">
        <v>3781.78</v>
      </c>
      <c r="G284" s="583">
        <v>251</v>
      </c>
      <c r="H284" s="553">
        <f>F284*1.35</f>
        <v>5105.4030000000002</v>
      </c>
      <c r="I284" s="560">
        <f t="shared" si="18"/>
        <v>1323.623</v>
      </c>
      <c r="J284" s="561">
        <f t="shared" si="19"/>
        <v>0.35</v>
      </c>
      <c r="K284" s="562">
        <f t="shared" si="20"/>
        <v>1281456.1530000002</v>
      </c>
    </row>
    <row r="285" spans="1:11" ht="24">
      <c r="A285" s="526" t="s">
        <v>652</v>
      </c>
      <c r="B285" s="528" t="s">
        <v>653</v>
      </c>
      <c r="C285" s="529" t="s">
        <v>654</v>
      </c>
      <c r="D285" s="552">
        <v>640.20000000000005</v>
      </c>
      <c r="E285" s="552">
        <v>780</v>
      </c>
      <c r="F285" s="553">
        <v>842.4</v>
      </c>
      <c r="G285" s="583">
        <v>22402</v>
      </c>
      <c r="H285" s="549">
        <v>886</v>
      </c>
      <c r="I285" s="560">
        <f t="shared" si="18"/>
        <v>43.600000000000023</v>
      </c>
      <c r="J285" s="561">
        <f t="shared" si="19"/>
        <v>5.1756885090218453E-2</v>
      </c>
      <c r="K285" s="562">
        <f t="shared" si="20"/>
        <v>19848172</v>
      </c>
    </row>
    <row r="286" spans="1:11" ht="24">
      <c r="A286" s="526" t="s">
        <v>1102</v>
      </c>
      <c r="B286" s="528" t="s">
        <v>656</v>
      </c>
      <c r="C286" s="529" t="s">
        <v>657</v>
      </c>
      <c r="D286" s="552">
        <v>1342</v>
      </c>
      <c r="E286" s="552">
        <v>1581.63</v>
      </c>
      <c r="F286" s="553">
        <v>1708.16</v>
      </c>
      <c r="G286" s="583">
        <v>5446</v>
      </c>
      <c r="H286" s="549">
        <v>1794</v>
      </c>
      <c r="I286" s="560">
        <f t="shared" si="18"/>
        <v>85.839999999999918</v>
      </c>
      <c r="J286" s="561">
        <f t="shared" si="19"/>
        <v>5.0252903709254351E-2</v>
      </c>
      <c r="K286" s="562">
        <f t="shared" si="20"/>
        <v>9770124</v>
      </c>
    </row>
    <row r="287" spans="1:11">
      <c r="A287" s="526" t="s">
        <v>1118</v>
      </c>
      <c r="B287" s="528" t="s">
        <v>658</v>
      </c>
      <c r="C287" s="529" t="s">
        <v>659</v>
      </c>
      <c r="D287" s="552">
        <v>1232</v>
      </c>
      <c r="E287" s="552">
        <v>1500</v>
      </c>
      <c r="F287" s="553">
        <v>1620</v>
      </c>
      <c r="G287" s="583">
        <v>4545</v>
      </c>
      <c r="H287" s="553">
        <v>1790</v>
      </c>
      <c r="I287" s="560">
        <f t="shared" si="18"/>
        <v>170</v>
      </c>
      <c r="J287" s="561">
        <f t="shared" si="19"/>
        <v>0.10493827160493827</v>
      </c>
      <c r="K287" s="562">
        <f t="shared" si="20"/>
        <v>8135550</v>
      </c>
    </row>
    <row r="288" spans="1:11">
      <c r="A288" s="526" t="s">
        <v>1118</v>
      </c>
      <c r="B288" s="528" t="s">
        <v>660</v>
      </c>
      <c r="C288" s="529" t="s">
        <v>661</v>
      </c>
      <c r="D288" s="552">
        <v>1542.2</v>
      </c>
      <c r="E288" s="552">
        <v>2152.58</v>
      </c>
      <c r="F288" s="553">
        <v>2324.79</v>
      </c>
      <c r="G288" s="583">
        <v>692</v>
      </c>
      <c r="H288" s="553">
        <f>F288*1.3</f>
        <v>3022.2269999999999</v>
      </c>
      <c r="I288" s="560">
        <f t="shared" si="18"/>
        <v>697.4369999999999</v>
      </c>
      <c r="J288" s="561">
        <f t="shared" si="19"/>
        <v>0.29999999999999993</v>
      </c>
      <c r="K288" s="562">
        <f t="shared" si="20"/>
        <v>2091381.0839999998</v>
      </c>
    </row>
    <row r="289" spans="1:11" ht="36">
      <c r="A289" s="526" t="s">
        <v>1118</v>
      </c>
      <c r="B289" s="528" t="s">
        <v>662</v>
      </c>
      <c r="C289" s="529" t="s">
        <v>663</v>
      </c>
      <c r="D289" s="552">
        <v>935</v>
      </c>
      <c r="E289" s="552">
        <v>1250</v>
      </c>
      <c r="F289" s="553">
        <v>1350</v>
      </c>
      <c r="G289" s="583">
        <v>5147</v>
      </c>
      <c r="H289" s="553">
        <f>F289*1.1</f>
        <v>1485.0000000000002</v>
      </c>
      <c r="I289" s="560">
        <f t="shared" si="18"/>
        <v>135.00000000000023</v>
      </c>
      <c r="J289" s="561">
        <f t="shared" si="19"/>
        <v>0.10000000000000017</v>
      </c>
      <c r="K289" s="562">
        <f t="shared" si="20"/>
        <v>7643295.0000000009</v>
      </c>
    </row>
    <row r="290" spans="1:11" s="571" customFormat="1" ht="36">
      <c r="A290" s="566" t="s">
        <v>1118</v>
      </c>
      <c r="B290" s="616" t="s">
        <v>664</v>
      </c>
      <c r="C290" s="608" t="s">
        <v>665</v>
      </c>
      <c r="D290" s="552">
        <v>411.4</v>
      </c>
      <c r="E290" s="552">
        <v>664.92</v>
      </c>
      <c r="F290" s="553">
        <v>718.11</v>
      </c>
      <c r="G290" s="588">
        <v>19802</v>
      </c>
      <c r="H290" s="553">
        <v>755</v>
      </c>
      <c r="I290" s="568">
        <f t="shared" si="18"/>
        <v>36.889999999999986</v>
      </c>
      <c r="J290" s="569">
        <f t="shared" si="19"/>
        <v>5.1370959880798185E-2</v>
      </c>
      <c r="K290" s="562">
        <f t="shared" si="20"/>
        <v>14950510</v>
      </c>
    </row>
    <row r="291" spans="1:11" ht="24">
      <c r="A291" s="526" t="s">
        <v>1118</v>
      </c>
      <c r="B291" s="528" t="s">
        <v>666</v>
      </c>
      <c r="C291" s="529" t="s">
        <v>667</v>
      </c>
      <c r="D291" s="552">
        <v>970.2</v>
      </c>
      <c r="E291" s="552">
        <v>1200</v>
      </c>
      <c r="F291" s="553">
        <v>1296</v>
      </c>
      <c r="G291" s="583">
        <v>892</v>
      </c>
      <c r="H291" s="553">
        <v>1740</v>
      </c>
      <c r="I291" s="560">
        <f t="shared" si="18"/>
        <v>444</v>
      </c>
      <c r="J291" s="561">
        <f t="shared" si="19"/>
        <v>0.34259259259259262</v>
      </c>
      <c r="K291" s="562">
        <f t="shared" si="20"/>
        <v>1552080</v>
      </c>
    </row>
    <row r="292" spans="1:11" ht="36">
      <c r="A292" s="526" t="s">
        <v>1118</v>
      </c>
      <c r="B292" s="528" t="s">
        <v>668</v>
      </c>
      <c r="C292" s="529" t="s">
        <v>669</v>
      </c>
      <c r="D292" s="552">
        <v>565.4</v>
      </c>
      <c r="E292" s="552">
        <v>750</v>
      </c>
      <c r="F292" s="553">
        <v>810</v>
      </c>
      <c r="G292" s="583">
        <v>7155</v>
      </c>
      <c r="H292" s="553">
        <f>F292*1.1</f>
        <v>891.00000000000011</v>
      </c>
      <c r="I292" s="560">
        <f t="shared" si="18"/>
        <v>81.000000000000114</v>
      </c>
      <c r="J292" s="561">
        <f t="shared" si="19"/>
        <v>0.10000000000000014</v>
      </c>
      <c r="K292" s="562">
        <f t="shared" si="20"/>
        <v>6375105.0000000009</v>
      </c>
    </row>
    <row r="293" spans="1:11" ht="24">
      <c r="A293" s="526" t="s">
        <v>1118</v>
      </c>
      <c r="B293" s="528" t="s">
        <v>670</v>
      </c>
      <c r="C293" s="529" t="s">
        <v>671</v>
      </c>
      <c r="D293" s="552">
        <v>902</v>
      </c>
      <c r="E293" s="552">
        <v>1200</v>
      </c>
      <c r="F293" s="553">
        <v>1296</v>
      </c>
      <c r="G293" s="583">
        <v>71</v>
      </c>
      <c r="H293" s="553">
        <v>1740</v>
      </c>
      <c r="I293" s="560">
        <f t="shared" si="18"/>
        <v>444</v>
      </c>
      <c r="J293" s="561">
        <f t="shared" si="19"/>
        <v>0.34259259259259262</v>
      </c>
      <c r="K293" s="562">
        <f t="shared" si="20"/>
        <v>123540</v>
      </c>
    </row>
    <row r="294" spans="1:11" ht="48">
      <c r="A294" s="526" t="s">
        <v>1118</v>
      </c>
      <c r="B294" s="528" t="s">
        <v>672</v>
      </c>
      <c r="C294" s="529" t="s">
        <v>673</v>
      </c>
      <c r="D294" s="552">
        <v>2706</v>
      </c>
      <c r="E294" s="552">
        <v>3500</v>
      </c>
      <c r="F294" s="553">
        <v>3780</v>
      </c>
      <c r="G294" s="583">
        <v>570</v>
      </c>
      <c r="H294" s="553">
        <f>F294*1.35</f>
        <v>5103</v>
      </c>
      <c r="I294" s="560">
        <f t="shared" si="18"/>
        <v>1323</v>
      </c>
      <c r="J294" s="561">
        <f t="shared" si="19"/>
        <v>0.35</v>
      </c>
      <c r="K294" s="562">
        <f t="shared" si="20"/>
        <v>2908710</v>
      </c>
    </row>
    <row r="295" spans="1:11" ht="24">
      <c r="A295" s="526" t="s">
        <v>1118</v>
      </c>
      <c r="B295" s="528" t="s">
        <v>674</v>
      </c>
      <c r="C295" s="529" t="s">
        <v>1114</v>
      </c>
      <c r="D295" s="552"/>
      <c r="E295" s="552"/>
      <c r="F295" s="553"/>
      <c r="G295" s="583"/>
      <c r="H295" s="553"/>
      <c r="I295" s="560"/>
      <c r="J295" s="561"/>
      <c r="K295" s="562">
        <f t="shared" si="20"/>
        <v>0</v>
      </c>
    </row>
    <row r="296" spans="1:11" ht="24">
      <c r="A296" s="526" t="s">
        <v>1118</v>
      </c>
      <c r="B296" s="528" t="s">
        <v>1115</v>
      </c>
      <c r="C296" s="529" t="s">
        <v>677</v>
      </c>
      <c r="D296" s="552">
        <v>8020</v>
      </c>
      <c r="E296" s="552">
        <v>8020</v>
      </c>
      <c r="F296" s="553">
        <v>8661.6</v>
      </c>
      <c r="G296" s="583">
        <v>374</v>
      </c>
      <c r="H296" s="590">
        <f>F296*1.25</f>
        <v>10827</v>
      </c>
      <c r="I296" s="560">
        <f t="shared" ref="I296:I319" si="21">H296-F296</f>
        <v>2165.3999999999996</v>
      </c>
      <c r="J296" s="561">
        <f t="shared" ref="J296:J319" si="22">I296/F296</f>
        <v>0.24999999999999994</v>
      </c>
      <c r="K296" s="562">
        <f t="shared" si="20"/>
        <v>4049298</v>
      </c>
    </row>
    <row r="297" spans="1:11" ht="36">
      <c r="A297" s="526" t="s">
        <v>1183</v>
      </c>
      <c r="B297" s="528" t="s">
        <v>1116</v>
      </c>
      <c r="C297" s="529" t="s">
        <v>1117</v>
      </c>
      <c r="D297" s="552">
        <v>8020</v>
      </c>
      <c r="E297" s="552">
        <v>8020</v>
      </c>
      <c r="F297" s="553">
        <v>8661.6</v>
      </c>
      <c r="G297" s="583">
        <v>883</v>
      </c>
      <c r="H297" s="553">
        <f>F297*1.3</f>
        <v>11260.080000000002</v>
      </c>
      <c r="I297" s="560">
        <f t="shared" si="21"/>
        <v>2598.4800000000014</v>
      </c>
      <c r="J297" s="561">
        <f t="shared" si="22"/>
        <v>0.30000000000000016</v>
      </c>
      <c r="K297" s="562">
        <f t="shared" si="20"/>
        <v>9942650.6400000025</v>
      </c>
    </row>
    <row r="298" spans="1:11" ht="24">
      <c r="A298" s="526" t="s">
        <v>1118</v>
      </c>
      <c r="B298" s="528" t="s">
        <v>680</v>
      </c>
      <c r="C298" s="529" t="s">
        <v>681</v>
      </c>
      <c r="D298" s="552">
        <v>2098.8000000000002</v>
      </c>
      <c r="E298" s="552">
        <v>2800</v>
      </c>
      <c r="F298" s="553">
        <v>3024</v>
      </c>
      <c r="G298" s="583">
        <v>396</v>
      </c>
      <c r="H298" s="553">
        <f>F298*1.2</f>
        <v>3628.7999999999997</v>
      </c>
      <c r="I298" s="560">
        <f t="shared" si="21"/>
        <v>604.79999999999973</v>
      </c>
      <c r="J298" s="561">
        <f t="shared" si="22"/>
        <v>0.1999999999999999</v>
      </c>
      <c r="K298" s="562">
        <f t="shared" si="20"/>
        <v>1437004.7999999998</v>
      </c>
    </row>
    <row r="299" spans="1:11" ht="36">
      <c r="A299" s="526" t="s">
        <v>1118</v>
      </c>
      <c r="B299" s="528" t="s">
        <v>682</v>
      </c>
      <c r="C299" s="529" t="s">
        <v>683</v>
      </c>
      <c r="D299" s="552">
        <v>9435.7999999999993</v>
      </c>
      <c r="E299" s="552">
        <v>11763.67</v>
      </c>
      <c r="F299" s="553">
        <v>12704.76</v>
      </c>
      <c r="G299" s="583">
        <v>12</v>
      </c>
      <c r="H299" s="553">
        <v>15246</v>
      </c>
      <c r="I299" s="560">
        <f t="shared" si="21"/>
        <v>2541.2399999999998</v>
      </c>
      <c r="J299" s="561">
        <f t="shared" si="22"/>
        <v>0.20002266866906573</v>
      </c>
      <c r="K299" s="562">
        <f t="shared" si="20"/>
        <v>182952</v>
      </c>
    </row>
    <row r="300" spans="1:11" ht="36">
      <c r="A300" s="526" t="s">
        <v>652</v>
      </c>
      <c r="B300" s="528" t="s">
        <v>684</v>
      </c>
      <c r="C300" s="529" t="s">
        <v>685</v>
      </c>
      <c r="D300" s="552">
        <v>3564</v>
      </c>
      <c r="E300" s="552">
        <v>4100</v>
      </c>
      <c r="F300" s="553">
        <v>4428</v>
      </c>
      <c r="G300" s="583">
        <v>2227</v>
      </c>
      <c r="H300" s="553">
        <v>5093</v>
      </c>
      <c r="I300" s="560">
        <f t="shared" si="21"/>
        <v>665</v>
      </c>
      <c r="J300" s="561">
        <f t="shared" si="22"/>
        <v>0.1501806684733514</v>
      </c>
      <c r="K300" s="562">
        <f t="shared" si="20"/>
        <v>11342111</v>
      </c>
    </row>
    <row r="301" spans="1:11" ht="36">
      <c r="A301" s="526" t="s">
        <v>652</v>
      </c>
      <c r="B301" s="528" t="s">
        <v>687</v>
      </c>
      <c r="C301" s="529" t="s">
        <v>688</v>
      </c>
      <c r="D301" s="552">
        <v>5584.7</v>
      </c>
      <c r="E301" s="552">
        <v>6859.45</v>
      </c>
      <c r="F301" s="553">
        <v>7408.21</v>
      </c>
      <c r="G301" s="583">
        <v>20</v>
      </c>
      <c r="H301" s="553">
        <f>F301*1.3</f>
        <v>9630.6730000000007</v>
      </c>
      <c r="I301" s="560">
        <f t="shared" si="21"/>
        <v>2222.4630000000006</v>
      </c>
      <c r="J301" s="561">
        <f t="shared" si="22"/>
        <v>0.3000000000000001</v>
      </c>
      <c r="K301" s="562">
        <f t="shared" si="20"/>
        <v>192613.46000000002</v>
      </c>
    </row>
    <row r="302" spans="1:11" ht="36">
      <c r="A302" s="526" t="s">
        <v>652</v>
      </c>
      <c r="B302" s="528" t="s">
        <v>689</v>
      </c>
      <c r="C302" s="529" t="s">
        <v>690</v>
      </c>
      <c r="D302" s="552">
        <v>2290.1999999999998</v>
      </c>
      <c r="E302" s="552">
        <v>3027.73</v>
      </c>
      <c r="F302" s="553">
        <v>3269.95</v>
      </c>
      <c r="G302" s="583">
        <v>194</v>
      </c>
      <c r="H302" s="553">
        <f>F302*1.25</f>
        <v>4087.4375</v>
      </c>
      <c r="I302" s="560">
        <f t="shared" si="21"/>
        <v>817.48750000000018</v>
      </c>
      <c r="J302" s="561">
        <f t="shared" si="22"/>
        <v>0.25000000000000006</v>
      </c>
      <c r="K302" s="562">
        <f t="shared" si="20"/>
        <v>792962.875</v>
      </c>
    </row>
    <row r="303" spans="1:11" ht="36">
      <c r="A303" s="526" t="s">
        <v>652</v>
      </c>
      <c r="B303" s="528" t="s">
        <v>691</v>
      </c>
      <c r="C303" s="529" t="s">
        <v>692</v>
      </c>
      <c r="D303" s="552">
        <v>3311</v>
      </c>
      <c r="E303" s="552">
        <v>3877.51</v>
      </c>
      <c r="F303" s="553">
        <v>4187.71</v>
      </c>
      <c r="G303" s="583">
        <v>54</v>
      </c>
      <c r="H303" s="553">
        <f>F303*1.25</f>
        <v>5234.6374999999998</v>
      </c>
      <c r="I303" s="560">
        <f t="shared" si="21"/>
        <v>1046.9274999999998</v>
      </c>
      <c r="J303" s="561">
        <f t="shared" si="22"/>
        <v>0.24999999999999994</v>
      </c>
      <c r="K303" s="562">
        <f t="shared" si="20"/>
        <v>282670.42499999999</v>
      </c>
    </row>
    <row r="304" spans="1:11" ht="48">
      <c r="A304" s="526" t="s">
        <v>652</v>
      </c>
      <c r="B304" s="528" t="s">
        <v>693</v>
      </c>
      <c r="C304" s="529" t="s">
        <v>694</v>
      </c>
      <c r="D304" s="552">
        <v>3251.6</v>
      </c>
      <c r="E304" s="552">
        <v>4366.09</v>
      </c>
      <c r="F304" s="553">
        <v>4715.38</v>
      </c>
      <c r="G304" s="583">
        <v>11562</v>
      </c>
      <c r="H304" s="553">
        <f>F304*1.15</f>
        <v>5422.6869999999999</v>
      </c>
      <c r="I304" s="560">
        <f t="shared" si="21"/>
        <v>707.30699999999979</v>
      </c>
      <c r="J304" s="561">
        <f t="shared" si="22"/>
        <v>0.14999999999999994</v>
      </c>
      <c r="K304" s="562">
        <f t="shared" si="20"/>
        <v>62697107.093999997</v>
      </c>
    </row>
    <row r="305" spans="1:11" ht="48">
      <c r="A305" s="526" t="s">
        <v>652</v>
      </c>
      <c r="B305" s="528" t="s">
        <v>695</v>
      </c>
      <c r="C305" s="529" t="s">
        <v>696</v>
      </c>
      <c r="D305" s="552">
        <v>4543</v>
      </c>
      <c r="E305" s="552">
        <v>5676.76</v>
      </c>
      <c r="F305" s="553">
        <v>6130.9</v>
      </c>
      <c r="G305" s="583">
        <v>154</v>
      </c>
      <c r="H305" s="553">
        <f>F305*1.3</f>
        <v>7970.17</v>
      </c>
      <c r="I305" s="560">
        <f t="shared" si="21"/>
        <v>1839.2700000000004</v>
      </c>
      <c r="J305" s="561">
        <f t="shared" si="22"/>
        <v>0.3000000000000001</v>
      </c>
      <c r="K305" s="562">
        <f t="shared" si="20"/>
        <v>1227406.18</v>
      </c>
    </row>
    <row r="306" spans="1:11" ht="24">
      <c r="A306" s="526" t="s">
        <v>652</v>
      </c>
      <c r="B306" s="528" t="s">
        <v>697</v>
      </c>
      <c r="C306" s="529" t="s">
        <v>698</v>
      </c>
      <c r="D306" s="552">
        <v>1340.9</v>
      </c>
      <c r="E306" s="552">
        <v>1800</v>
      </c>
      <c r="F306" s="553">
        <v>1944</v>
      </c>
      <c r="G306" s="583">
        <v>3070</v>
      </c>
      <c r="H306" s="553">
        <f>F306*1.15</f>
        <v>2235.6</v>
      </c>
      <c r="I306" s="560">
        <f t="shared" si="21"/>
        <v>291.59999999999991</v>
      </c>
      <c r="J306" s="561">
        <f t="shared" si="22"/>
        <v>0.14999999999999997</v>
      </c>
      <c r="K306" s="562">
        <f t="shared" si="20"/>
        <v>6863292</v>
      </c>
    </row>
    <row r="307" spans="1:11" ht="24">
      <c r="A307" s="526" t="s">
        <v>652</v>
      </c>
      <c r="B307" s="528" t="s">
        <v>699</v>
      </c>
      <c r="C307" s="529" t="s">
        <v>700</v>
      </c>
      <c r="D307" s="552">
        <v>2101</v>
      </c>
      <c r="E307" s="552">
        <v>2685.66</v>
      </c>
      <c r="F307" s="553">
        <v>2900.51</v>
      </c>
      <c r="G307" s="583">
        <v>80</v>
      </c>
      <c r="H307" s="553">
        <f>F307*1.25</f>
        <v>3625.6375000000003</v>
      </c>
      <c r="I307" s="560">
        <f t="shared" si="21"/>
        <v>725.12750000000005</v>
      </c>
      <c r="J307" s="561">
        <f t="shared" si="22"/>
        <v>0.25</v>
      </c>
      <c r="K307" s="562">
        <f t="shared" si="20"/>
        <v>290051</v>
      </c>
    </row>
    <row r="308" spans="1:11">
      <c r="A308" s="526" t="s">
        <v>652</v>
      </c>
      <c r="B308" s="528" t="s">
        <v>701</v>
      </c>
      <c r="C308" s="529" t="s">
        <v>702</v>
      </c>
      <c r="D308" s="552">
        <v>822.8</v>
      </c>
      <c r="E308" s="552">
        <v>1100</v>
      </c>
      <c r="F308" s="553">
        <v>1188</v>
      </c>
      <c r="G308" s="583">
        <v>1694</v>
      </c>
      <c r="H308" s="553">
        <v>1340</v>
      </c>
      <c r="I308" s="560">
        <f t="shared" si="21"/>
        <v>152</v>
      </c>
      <c r="J308" s="561">
        <f t="shared" si="22"/>
        <v>0.12794612794612795</v>
      </c>
      <c r="K308" s="562">
        <f t="shared" si="20"/>
        <v>2269960</v>
      </c>
    </row>
    <row r="309" spans="1:11">
      <c r="A309" s="526" t="s">
        <v>652</v>
      </c>
      <c r="B309" s="528" t="s">
        <v>703</v>
      </c>
      <c r="C309" s="529" t="s">
        <v>704</v>
      </c>
      <c r="D309" s="552">
        <v>803</v>
      </c>
      <c r="E309" s="552">
        <v>1025.52</v>
      </c>
      <c r="F309" s="553">
        <v>1107.56</v>
      </c>
      <c r="G309" s="583">
        <v>86</v>
      </c>
      <c r="H309" s="553">
        <f>F309*1.25</f>
        <v>1384.4499999999998</v>
      </c>
      <c r="I309" s="560">
        <f t="shared" si="21"/>
        <v>276.88999999999987</v>
      </c>
      <c r="J309" s="561">
        <f t="shared" si="22"/>
        <v>0.24999999999999989</v>
      </c>
      <c r="K309" s="562">
        <f t="shared" si="20"/>
        <v>119062.69999999998</v>
      </c>
    </row>
    <row r="310" spans="1:11" ht="24">
      <c r="A310" s="526" t="s">
        <v>652</v>
      </c>
      <c r="B310" s="528" t="s">
        <v>705</v>
      </c>
      <c r="C310" s="529" t="s">
        <v>706</v>
      </c>
      <c r="D310" s="552">
        <v>605</v>
      </c>
      <c r="E310" s="552">
        <v>744.67</v>
      </c>
      <c r="F310" s="553">
        <v>804.24</v>
      </c>
      <c r="G310" s="583">
        <v>8757</v>
      </c>
      <c r="H310" s="553">
        <f>F310*1.1</f>
        <v>884.6640000000001</v>
      </c>
      <c r="I310" s="560">
        <f t="shared" si="21"/>
        <v>80.424000000000092</v>
      </c>
      <c r="J310" s="561">
        <f t="shared" si="22"/>
        <v>0.10000000000000012</v>
      </c>
      <c r="K310" s="562">
        <f t="shared" si="20"/>
        <v>7747002.648000001</v>
      </c>
    </row>
    <row r="311" spans="1:11">
      <c r="A311" s="526" t="s">
        <v>652</v>
      </c>
      <c r="B311" s="528" t="s">
        <v>707</v>
      </c>
      <c r="C311" s="529" t="s">
        <v>708</v>
      </c>
      <c r="D311" s="552">
        <v>803</v>
      </c>
      <c r="E311" s="552">
        <v>1050</v>
      </c>
      <c r="F311" s="553">
        <v>1134</v>
      </c>
      <c r="G311" s="583">
        <v>8574</v>
      </c>
      <c r="H311" s="553">
        <v>1240</v>
      </c>
      <c r="I311" s="560">
        <f t="shared" si="21"/>
        <v>106</v>
      </c>
      <c r="J311" s="561">
        <f t="shared" si="22"/>
        <v>9.3474426807760136E-2</v>
      </c>
      <c r="K311" s="562">
        <f t="shared" si="20"/>
        <v>10631760</v>
      </c>
    </row>
    <row r="312" spans="1:11">
      <c r="A312" s="526" t="s">
        <v>652</v>
      </c>
      <c r="B312" s="528" t="s">
        <v>709</v>
      </c>
      <c r="C312" s="529" t="s">
        <v>710</v>
      </c>
      <c r="D312" s="552">
        <v>891</v>
      </c>
      <c r="E312" s="552">
        <v>1234.6500000000001</v>
      </c>
      <c r="F312" s="553">
        <v>1333.42</v>
      </c>
      <c r="G312" s="583">
        <v>1951</v>
      </c>
      <c r="H312" s="553">
        <v>1465</v>
      </c>
      <c r="I312" s="560">
        <f t="shared" si="21"/>
        <v>131.57999999999993</v>
      </c>
      <c r="J312" s="561">
        <f t="shared" si="22"/>
        <v>9.867858589191697E-2</v>
      </c>
      <c r="K312" s="562">
        <f t="shared" si="20"/>
        <v>2858215</v>
      </c>
    </row>
    <row r="313" spans="1:11">
      <c r="A313" s="526" t="s">
        <v>652</v>
      </c>
      <c r="B313" s="528" t="s">
        <v>711</v>
      </c>
      <c r="C313" s="529" t="s">
        <v>712</v>
      </c>
      <c r="D313" s="552">
        <v>1386</v>
      </c>
      <c r="E313" s="552">
        <v>1779.73</v>
      </c>
      <c r="F313" s="553">
        <v>1922.11</v>
      </c>
      <c r="G313" s="583">
        <v>248</v>
      </c>
      <c r="H313" s="553">
        <v>2115</v>
      </c>
      <c r="I313" s="560">
        <f t="shared" si="21"/>
        <v>192.8900000000001</v>
      </c>
      <c r="J313" s="561">
        <f t="shared" si="22"/>
        <v>0.10035325761793035</v>
      </c>
      <c r="K313" s="562">
        <f t="shared" si="20"/>
        <v>524520</v>
      </c>
    </row>
    <row r="314" spans="1:11">
      <c r="A314" s="526" t="s">
        <v>652</v>
      </c>
      <c r="B314" s="528" t="s">
        <v>713</v>
      </c>
      <c r="C314" s="529" t="s">
        <v>714</v>
      </c>
      <c r="D314" s="552">
        <v>1133</v>
      </c>
      <c r="E314" s="552">
        <v>1380</v>
      </c>
      <c r="F314" s="553">
        <v>1490.4</v>
      </c>
      <c r="G314" s="583">
        <v>3064</v>
      </c>
      <c r="H314" s="553">
        <v>1710</v>
      </c>
      <c r="I314" s="560">
        <f t="shared" si="21"/>
        <v>219.59999999999991</v>
      </c>
      <c r="J314" s="561">
        <f t="shared" si="22"/>
        <v>0.14734299516908206</v>
      </c>
      <c r="K314" s="562">
        <f t="shared" si="20"/>
        <v>5239440</v>
      </c>
    </row>
    <row r="315" spans="1:11" ht="24">
      <c r="A315" s="526" t="s">
        <v>652</v>
      </c>
      <c r="B315" s="528" t="s">
        <v>715</v>
      </c>
      <c r="C315" s="529" t="s">
        <v>716</v>
      </c>
      <c r="D315" s="552">
        <v>2750</v>
      </c>
      <c r="E315" s="552">
        <v>3470.86</v>
      </c>
      <c r="F315" s="553">
        <v>3748.53</v>
      </c>
      <c r="G315" s="583">
        <v>918</v>
      </c>
      <c r="H315" s="553">
        <v>4311</v>
      </c>
      <c r="I315" s="560">
        <f t="shared" si="21"/>
        <v>562.4699999999998</v>
      </c>
      <c r="J315" s="561">
        <f t="shared" si="22"/>
        <v>0.15005081992140912</v>
      </c>
      <c r="K315" s="562">
        <f t="shared" si="20"/>
        <v>3957498</v>
      </c>
    </row>
    <row r="316" spans="1:11">
      <c r="A316" s="526" t="s">
        <v>652</v>
      </c>
      <c r="B316" s="528" t="s">
        <v>717</v>
      </c>
      <c r="C316" s="529" t="s">
        <v>718</v>
      </c>
      <c r="D316" s="552">
        <v>3938</v>
      </c>
      <c r="E316" s="552">
        <v>4658.8599999999997</v>
      </c>
      <c r="F316" s="553">
        <v>5031.57</v>
      </c>
      <c r="G316" s="583">
        <v>2451</v>
      </c>
      <c r="H316" s="553">
        <f>F316*1.1</f>
        <v>5534.7269999999999</v>
      </c>
      <c r="I316" s="560">
        <f t="shared" si="21"/>
        <v>503.15700000000015</v>
      </c>
      <c r="J316" s="561">
        <f t="shared" si="22"/>
        <v>0.10000000000000003</v>
      </c>
      <c r="K316" s="562">
        <f t="shared" si="20"/>
        <v>13565615.877</v>
      </c>
    </row>
    <row r="317" spans="1:11" ht="24">
      <c r="A317" s="526" t="s">
        <v>652</v>
      </c>
      <c r="B317" s="528" t="s">
        <v>719</v>
      </c>
      <c r="C317" s="529" t="s">
        <v>720</v>
      </c>
      <c r="D317" s="552">
        <v>1846.9</v>
      </c>
      <c r="E317" s="552">
        <v>2343.2800000000002</v>
      </c>
      <c r="F317" s="553">
        <v>2530.7399999999998</v>
      </c>
      <c r="G317" s="583">
        <v>48</v>
      </c>
      <c r="H317" s="553">
        <v>3164</v>
      </c>
      <c r="I317" s="560">
        <f t="shared" si="21"/>
        <v>633.26000000000022</v>
      </c>
      <c r="J317" s="561">
        <f t="shared" si="22"/>
        <v>0.25022720627168349</v>
      </c>
      <c r="K317" s="562">
        <f t="shared" si="20"/>
        <v>151872</v>
      </c>
    </row>
    <row r="318" spans="1:11" ht="24">
      <c r="A318" s="526" t="s">
        <v>652</v>
      </c>
      <c r="B318" s="528" t="s">
        <v>721</v>
      </c>
      <c r="C318" s="529" t="s">
        <v>722</v>
      </c>
      <c r="D318" s="552">
        <v>5467</v>
      </c>
      <c r="E318" s="552">
        <v>6431.5</v>
      </c>
      <c r="F318" s="553">
        <v>6946.02</v>
      </c>
      <c r="G318" s="583">
        <v>660</v>
      </c>
      <c r="H318" s="553">
        <f>F318*1.2</f>
        <v>8335.2240000000002</v>
      </c>
      <c r="I318" s="560">
        <f t="shared" si="21"/>
        <v>1389.2039999999997</v>
      </c>
      <c r="J318" s="561">
        <f t="shared" si="22"/>
        <v>0.19999999999999996</v>
      </c>
      <c r="K318" s="562">
        <f t="shared" si="20"/>
        <v>5501247.8399999999</v>
      </c>
    </row>
    <row r="319" spans="1:11" ht="24">
      <c r="A319" s="526" t="s">
        <v>652</v>
      </c>
      <c r="B319" s="528" t="s">
        <v>723</v>
      </c>
      <c r="C319" s="529" t="s">
        <v>724</v>
      </c>
      <c r="D319" s="552">
        <v>2024</v>
      </c>
      <c r="E319" s="552">
        <v>2407.12</v>
      </c>
      <c r="F319" s="553">
        <v>2599.69</v>
      </c>
      <c r="G319" s="583">
        <v>7</v>
      </c>
      <c r="H319" s="553">
        <f>F319*1.25</f>
        <v>3249.6125000000002</v>
      </c>
      <c r="I319" s="560">
        <f t="shared" si="21"/>
        <v>649.92250000000013</v>
      </c>
      <c r="J319" s="561">
        <f t="shared" si="22"/>
        <v>0.25000000000000006</v>
      </c>
      <c r="K319" s="562">
        <f t="shared" si="20"/>
        <v>22747.287500000002</v>
      </c>
    </row>
    <row r="320" spans="1:11">
      <c r="A320" s="526" t="s">
        <v>652</v>
      </c>
      <c r="B320" s="528" t="s">
        <v>725</v>
      </c>
      <c r="C320" s="529" t="s">
        <v>726</v>
      </c>
      <c r="D320" s="552"/>
      <c r="E320" s="552"/>
      <c r="F320" s="553"/>
      <c r="G320" s="583"/>
      <c r="H320" s="553"/>
      <c r="I320" s="560"/>
      <c r="J320" s="561"/>
      <c r="K320" s="562">
        <f t="shared" si="20"/>
        <v>0</v>
      </c>
    </row>
    <row r="321" spans="1:11" ht="24">
      <c r="A321" s="526" t="s">
        <v>652</v>
      </c>
      <c r="B321" s="528" t="s">
        <v>727</v>
      </c>
      <c r="C321" s="529" t="s">
        <v>728</v>
      </c>
      <c r="D321" s="552">
        <v>1320</v>
      </c>
      <c r="E321" s="552">
        <v>1662.33</v>
      </c>
      <c r="F321" s="553">
        <v>1795.32</v>
      </c>
      <c r="G321" s="583">
        <v>127</v>
      </c>
      <c r="H321" s="553">
        <v>2065</v>
      </c>
      <c r="I321" s="560">
        <f t="shared" ref="I321:I329" si="23">H321-F321</f>
        <v>269.68000000000006</v>
      </c>
      <c r="J321" s="561">
        <f t="shared" ref="J321:J329" si="24">I321/F321</f>
        <v>0.15021277543836201</v>
      </c>
      <c r="K321" s="562">
        <f t="shared" si="20"/>
        <v>262255</v>
      </c>
    </row>
    <row r="322" spans="1:11" ht="24">
      <c r="A322" s="526" t="s">
        <v>652</v>
      </c>
      <c r="B322" s="528" t="s">
        <v>729</v>
      </c>
      <c r="C322" s="529" t="s">
        <v>730</v>
      </c>
      <c r="D322" s="552">
        <v>1738</v>
      </c>
      <c r="E322" s="552">
        <v>2251.5</v>
      </c>
      <c r="F322" s="553">
        <v>2431.62</v>
      </c>
      <c r="G322" s="583">
        <v>21</v>
      </c>
      <c r="H322" s="553">
        <f>F322*1.25</f>
        <v>3039.5249999999996</v>
      </c>
      <c r="I322" s="560">
        <f t="shared" si="23"/>
        <v>607.90499999999975</v>
      </c>
      <c r="J322" s="561">
        <f t="shared" si="24"/>
        <v>0.24999999999999992</v>
      </c>
      <c r="K322" s="562">
        <f t="shared" si="20"/>
        <v>63830.024999999994</v>
      </c>
    </row>
    <row r="323" spans="1:11" ht="24">
      <c r="A323" s="526" t="s">
        <v>652</v>
      </c>
      <c r="B323" s="528" t="s">
        <v>731</v>
      </c>
      <c r="C323" s="529" t="s">
        <v>732</v>
      </c>
      <c r="D323" s="552">
        <v>1375</v>
      </c>
      <c r="E323" s="552">
        <v>1785.8</v>
      </c>
      <c r="F323" s="553">
        <v>1928.66</v>
      </c>
      <c r="G323" s="583">
        <v>4815</v>
      </c>
      <c r="H323" s="553">
        <f>F323*1.1</f>
        <v>2121.5260000000003</v>
      </c>
      <c r="I323" s="560">
        <f t="shared" si="23"/>
        <v>192.86600000000021</v>
      </c>
      <c r="J323" s="561">
        <f t="shared" si="24"/>
        <v>0.1000000000000001</v>
      </c>
      <c r="K323" s="562">
        <f t="shared" si="20"/>
        <v>10215147.690000001</v>
      </c>
    </row>
    <row r="324" spans="1:11" ht="24">
      <c r="A324" s="526" t="s">
        <v>652</v>
      </c>
      <c r="B324" s="528" t="s">
        <v>733</v>
      </c>
      <c r="C324" s="529" t="s">
        <v>734</v>
      </c>
      <c r="D324" s="552">
        <v>1782</v>
      </c>
      <c r="E324" s="552">
        <v>2203.66</v>
      </c>
      <c r="F324" s="553">
        <v>2379.9499999999998</v>
      </c>
      <c r="G324" s="583">
        <v>3359</v>
      </c>
      <c r="H324" s="553">
        <v>2975</v>
      </c>
      <c r="I324" s="560">
        <f t="shared" si="23"/>
        <v>595.05000000000018</v>
      </c>
      <c r="J324" s="561">
        <f t="shared" si="24"/>
        <v>0.25002626105590464</v>
      </c>
      <c r="K324" s="562">
        <f t="shared" si="20"/>
        <v>9993025</v>
      </c>
    </row>
    <row r="325" spans="1:11" ht="24">
      <c r="A325" s="526" t="s">
        <v>652</v>
      </c>
      <c r="B325" s="528" t="s">
        <v>735</v>
      </c>
      <c r="C325" s="529" t="s">
        <v>736</v>
      </c>
      <c r="D325" s="552">
        <v>391.6</v>
      </c>
      <c r="E325" s="552">
        <v>596.32000000000005</v>
      </c>
      <c r="F325" s="553">
        <v>644.03</v>
      </c>
      <c r="G325" s="583">
        <v>2966</v>
      </c>
      <c r="H325" s="553">
        <f>F325*1.1</f>
        <v>708.43299999999999</v>
      </c>
      <c r="I325" s="560">
        <f t="shared" si="23"/>
        <v>64.40300000000002</v>
      </c>
      <c r="J325" s="561">
        <f t="shared" si="24"/>
        <v>0.10000000000000003</v>
      </c>
      <c r="K325" s="562">
        <f t="shared" si="20"/>
        <v>2101212.2779999999</v>
      </c>
    </row>
    <row r="326" spans="1:11">
      <c r="A326" s="526" t="s">
        <v>652</v>
      </c>
      <c r="B326" s="528" t="s">
        <v>737</v>
      </c>
      <c r="C326" s="529" t="s">
        <v>738</v>
      </c>
      <c r="D326" s="552">
        <v>2659.8</v>
      </c>
      <c r="E326" s="552">
        <v>3412.93</v>
      </c>
      <c r="F326" s="553">
        <v>3685.96</v>
      </c>
      <c r="G326" s="583">
        <v>2450</v>
      </c>
      <c r="H326" s="553">
        <f>F326*1.2</f>
        <v>4423.152</v>
      </c>
      <c r="I326" s="560">
        <f t="shared" si="23"/>
        <v>737.19200000000001</v>
      </c>
      <c r="J326" s="561">
        <f t="shared" si="24"/>
        <v>0.2</v>
      </c>
      <c r="K326" s="562">
        <f t="shared" si="20"/>
        <v>10836722.4</v>
      </c>
    </row>
    <row r="327" spans="1:11">
      <c r="A327" s="526" t="s">
        <v>652</v>
      </c>
      <c r="B327" s="528" t="s">
        <v>739</v>
      </c>
      <c r="C327" s="529" t="s">
        <v>740</v>
      </c>
      <c r="D327" s="552">
        <v>1889.8</v>
      </c>
      <c r="E327" s="552">
        <v>2403.3000000000002</v>
      </c>
      <c r="F327" s="553">
        <v>2595.56</v>
      </c>
      <c r="G327" s="583">
        <v>147</v>
      </c>
      <c r="H327" s="553">
        <f>F327*1.1</f>
        <v>2855.116</v>
      </c>
      <c r="I327" s="560">
        <f t="shared" si="23"/>
        <v>259.55600000000004</v>
      </c>
      <c r="J327" s="561">
        <f t="shared" si="24"/>
        <v>0.10000000000000002</v>
      </c>
      <c r="K327" s="562">
        <f t="shared" si="20"/>
        <v>419702.05200000003</v>
      </c>
    </row>
    <row r="328" spans="1:11" ht="22.2" customHeight="1">
      <c r="A328" s="526" t="s">
        <v>652</v>
      </c>
      <c r="B328" s="528" t="s">
        <v>741</v>
      </c>
      <c r="C328" s="529" t="s">
        <v>742</v>
      </c>
      <c r="D328" s="552">
        <v>847</v>
      </c>
      <c r="E328" s="552">
        <v>870</v>
      </c>
      <c r="F328" s="553">
        <v>939.6</v>
      </c>
      <c r="G328" s="583">
        <v>18136</v>
      </c>
      <c r="H328" s="553">
        <f>F328*1.1</f>
        <v>1033.5600000000002</v>
      </c>
      <c r="I328" s="560">
        <f t="shared" si="23"/>
        <v>93.96000000000015</v>
      </c>
      <c r="J328" s="561">
        <f t="shared" si="24"/>
        <v>0.10000000000000016</v>
      </c>
      <c r="K328" s="562">
        <f t="shared" si="20"/>
        <v>18744644.160000004</v>
      </c>
    </row>
    <row r="329" spans="1:11" s="525" customFormat="1" ht="24">
      <c r="A329" s="526" t="s">
        <v>652</v>
      </c>
      <c r="B329" s="617" t="s">
        <v>743</v>
      </c>
      <c r="C329" s="618" t="s">
        <v>744</v>
      </c>
      <c r="D329" s="619">
        <v>2442</v>
      </c>
      <c r="E329" s="619">
        <v>3000</v>
      </c>
      <c r="F329" s="590">
        <v>3240</v>
      </c>
      <c r="G329" s="620">
        <v>9558</v>
      </c>
      <c r="H329" s="590">
        <f>F329*1.1</f>
        <v>3564.0000000000005</v>
      </c>
      <c r="I329" s="560">
        <f t="shared" si="23"/>
        <v>324.00000000000045</v>
      </c>
      <c r="J329" s="561">
        <f t="shared" si="24"/>
        <v>0.10000000000000014</v>
      </c>
      <c r="K329" s="621">
        <f t="shared" si="20"/>
        <v>34064712.000000007</v>
      </c>
    </row>
    <row r="330" spans="1:11" ht="24">
      <c r="A330" s="526" t="s">
        <v>652</v>
      </c>
      <c r="B330" s="528" t="s">
        <v>745</v>
      </c>
      <c r="C330" s="529" t="s">
        <v>746</v>
      </c>
      <c r="D330" s="552"/>
      <c r="E330" s="552"/>
      <c r="F330" s="553"/>
      <c r="G330" s="583"/>
      <c r="H330" s="553"/>
      <c r="I330" s="560"/>
      <c r="J330" s="561"/>
      <c r="K330" s="562">
        <f t="shared" ref="K330:K393" si="25">G330*H330</f>
        <v>0</v>
      </c>
    </row>
    <row r="331" spans="1:11" ht="24">
      <c r="A331" s="526" t="s">
        <v>652</v>
      </c>
      <c r="B331" s="622" t="s">
        <v>747</v>
      </c>
      <c r="C331" s="623" t="s">
        <v>748</v>
      </c>
      <c r="D331" s="552">
        <v>701.8</v>
      </c>
      <c r="E331" s="552">
        <v>887.54</v>
      </c>
      <c r="F331" s="553">
        <v>958.54</v>
      </c>
      <c r="G331" s="583">
        <v>3842</v>
      </c>
      <c r="H331" s="553">
        <v>1010</v>
      </c>
      <c r="I331" s="560">
        <f t="shared" ref="I331:I338" si="26">H331-F331</f>
        <v>51.460000000000036</v>
      </c>
      <c r="J331" s="561">
        <f t="shared" ref="J331:J338" si="27">I331/F331</f>
        <v>5.3685813841884575E-2</v>
      </c>
      <c r="K331" s="562">
        <f t="shared" si="25"/>
        <v>3880420</v>
      </c>
    </row>
    <row r="332" spans="1:11" ht="24">
      <c r="A332" s="526" t="s">
        <v>652</v>
      </c>
      <c r="B332" s="622" t="s">
        <v>749</v>
      </c>
      <c r="C332" s="623" t="s">
        <v>750</v>
      </c>
      <c r="D332" s="552">
        <v>357.5</v>
      </c>
      <c r="E332" s="552">
        <v>429.34</v>
      </c>
      <c r="F332" s="553">
        <v>463.69</v>
      </c>
      <c r="G332" s="583">
        <v>4251</v>
      </c>
      <c r="H332" s="553">
        <v>480</v>
      </c>
      <c r="I332" s="560">
        <f t="shared" si="26"/>
        <v>16.310000000000002</v>
      </c>
      <c r="J332" s="561">
        <f t="shared" si="27"/>
        <v>3.5174362181629976E-2</v>
      </c>
      <c r="K332" s="562">
        <f t="shared" si="25"/>
        <v>2040480</v>
      </c>
    </row>
    <row r="333" spans="1:11" ht="36">
      <c r="A333" s="526" t="s">
        <v>652</v>
      </c>
      <c r="B333" s="528" t="s">
        <v>752</v>
      </c>
      <c r="C333" s="529" t="s">
        <v>753</v>
      </c>
      <c r="D333" s="552">
        <v>1034</v>
      </c>
      <c r="E333" s="552">
        <v>1500</v>
      </c>
      <c r="F333" s="553">
        <v>1620</v>
      </c>
      <c r="G333" s="583">
        <v>288</v>
      </c>
      <c r="H333" s="553">
        <v>1945</v>
      </c>
      <c r="I333" s="560">
        <f t="shared" si="26"/>
        <v>325</v>
      </c>
      <c r="J333" s="561">
        <f t="shared" si="27"/>
        <v>0.20061728395061729</v>
      </c>
      <c r="K333" s="562">
        <f t="shared" si="25"/>
        <v>560160</v>
      </c>
    </row>
    <row r="334" spans="1:11" ht="24">
      <c r="A334" s="526" t="s">
        <v>652</v>
      </c>
      <c r="B334" s="528" t="s">
        <v>754</v>
      </c>
      <c r="C334" s="529" t="s">
        <v>755</v>
      </c>
      <c r="D334" s="552">
        <v>1672</v>
      </c>
      <c r="E334" s="552">
        <v>1969.49</v>
      </c>
      <c r="F334" s="553">
        <v>2127.0500000000002</v>
      </c>
      <c r="G334" s="583">
        <v>741</v>
      </c>
      <c r="H334" s="553">
        <v>2450</v>
      </c>
      <c r="I334" s="560">
        <f t="shared" si="26"/>
        <v>322.94999999999982</v>
      </c>
      <c r="J334" s="561">
        <f t="shared" si="27"/>
        <v>0.15182999929479787</v>
      </c>
      <c r="K334" s="562">
        <f t="shared" si="25"/>
        <v>1815450</v>
      </c>
    </row>
    <row r="335" spans="1:11" ht="24">
      <c r="A335" s="526" t="s">
        <v>652</v>
      </c>
      <c r="B335" s="528" t="s">
        <v>756</v>
      </c>
      <c r="C335" s="529" t="s">
        <v>757</v>
      </c>
      <c r="D335" s="552">
        <v>988.9</v>
      </c>
      <c r="E335" s="552">
        <v>1286.3900000000001</v>
      </c>
      <c r="F335" s="553">
        <v>1389.3</v>
      </c>
      <c r="G335" s="583">
        <v>485</v>
      </c>
      <c r="H335" s="553">
        <v>1530</v>
      </c>
      <c r="I335" s="560">
        <f t="shared" si="26"/>
        <v>140.70000000000005</v>
      </c>
      <c r="J335" s="561">
        <f t="shared" si="27"/>
        <v>0.10127402288922482</v>
      </c>
      <c r="K335" s="562">
        <f t="shared" si="25"/>
        <v>742050</v>
      </c>
    </row>
    <row r="336" spans="1:11">
      <c r="A336" s="526" t="s">
        <v>652</v>
      </c>
      <c r="B336" s="528" t="s">
        <v>758</v>
      </c>
      <c r="C336" s="529" t="s">
        <v>759</v>
      </c>
      <c r="D336" s="552">
        <v>1938.2</v>
      </c>
      <c r="E336" s="552">
        <v>2393.75</v>
      </c>
      <c r="F336" s="553">
        <v>2585.25</v>
      </c>
      <c r="G336" s="583">
        <v>67</v>
      </c>
      <c r="H336" s="553">
        <f>F336*1.15</f>
        <v>2973.0374999999999</v>
      </c>
      <c r="I336" s="560">
        <f t="shared" si="26"/>
        <v>387.78749999999991</v>
      </c>
      <c r="J336" s="561">
        <f t="shared" si="27"/>
        <v>0.14999999999999997</v>
      </c>
      <c r="K336" s="562">
        <f t="shared" si="25"/>
        <v>199193.51249999998</v>
      </c>
    </row>
    <row r="337" spans="1:11" ht="24.75" customHeight="1">
      <c r="A337" s="526" t="s">
        <v>760</v>
      </c>
      <c r="B337" s="528" t="s">
        <v>761</v>
      </c>
      <c r="C337" s="529" t="s">
        <v>762</v>
      </c>
      <c r="D337" s="552">
        <v>4290</v>
      </c>
      <c r="E337" s="552">
        <v>5453.93</v>
      </c>
      <c r="F337" s="553">
        <v>5890.24</v>
      </c>
      <c r="G337" s="583">
        <v>451</v>
      </c>
      <c r="H337" s="553">
        <f>F337*1.1</f>
        <v>6479.2640000000001</v>
      </c>
      <c r="I337" s="560">
        <f t="shared" si="26"/>
        <v>589.02400000000034</v>
      </c>
      <c r="J337" s="561">
        <f t="shared" si="27"/>
        <v>0.10000000000000006</v>
      </c>
      <c r="K337" s="562">
        <f t="shared" si="25"/>
        <v>2922148.0640000002</v>
      </c>
    </row>
    <row r="338" spans="1:11" ht="24">
      <c r="A338" s="526" t="s">
        <v>760</v>
      </c>
      <c r="B338" s="528" t="s">
        <v>763</v>
      </c>
      <c r="C338" s="529" t="s">
        <v>764</v>
      </c>
      <c r="D338" s="552">
        <v>1729.2</v>
      </c>
      <c r="E338" s="552">
        <v>2184.5</v>
      </c>
      <c r="F338" s="553">
        <v>2359.2600000000002</v>
      </c>
      <c r="G338" s="583">
        <v>391</v>
      </c>
      <c r="H338" s="553">
        <f>F338*1.08</f>
        <v>2548.0008000000003</v>
      </c>
      <c r="I338" s="560">
        <f t="shared" si="26"/>
        <v>188.74080000000004</v>
      </c>
      <c r="J338" s="561">
        <f t="shared" si="27"/>
        <v>0.08</v>
      </c>
      <c r="K338" s="562">
        <f t="shared" si="25"/>
        <v>996268.31280000007</v>
      </c>
    </row>
    <row r="339" spans="1:11" ht="36">
      <c r="A339" s="526" t="s">
        <v>760</v>
      </c>
      <c r="B339" s="528" t="s">
        <v>765</v>
      </c>
      <c r="C339" s="529" t="s">
        <v>766</v>
      </c>
      <c r="D339" s="552"/>
      <c r="E339" s="552"/>
      <c r="F339" s="553"/>
      <c r="G339" s="583"/>
      <c r="H339" s="553"/>
      <c r="I339" s="560"/>
      <c r="J339" s="561"/>
      <c r="K339" s="562">
        <f t="shared" si="25"/>
        <v>0</v>
      </c>
    </row>
    <row r="340" spans="1:11" ht="36">
      <c r="A340" s="526" t="s">
        <v>760</v>
      </c>
      <c r="B340" s="528" t="s">
        <v>767</v>
      </c>
      <c r="C340" s="529" t="s">
        <v>768</v>
      </c>
      <c r="D340" s="552">
        <v>4400</v>
      </c>
      <c r="E340" s="552">
        <v>4400</v>
      </c>
      <c r="F340" s="553">
        <v>4752</v>
      </c>
      <c r="G340" s="583">
        <v>1508</v>
      </c>
      <c r="H340" s="553">
        <f>F340*1.15</f>
        <v>5464.7999999999993</v>
      </c>
      <c r="I340" s="560">
        <f t="shared" ref="I340:I346" si="28">H340-F340</f>
        <v>712.79999999999927</v>
      </c>
      <c r="J340" s="561">
        <f t="shared" ref="J340:J346" si="29">I340/F340</f>
        <v>0.14999999999999986</v>
      </c>
      <c r="K340" s="562">
        <f t="shared" si="25"/>
        <v>8240918.3999999985</v>
      </c>
    </row>
    <row r="341" spans="1:11" ht="24">
      <c r="A341" s="526" t="s">
        <v>760</v>
      </c>
      <c r="B341" s="528" t="s">
        <v>769</v>
      </c>
      <c r="C341" s="529" t="s">
        <v>770</v>
      </c>
      <c r="D341" s="552">
        <v>5742</v>
      </c>
      <c r="E341" s="552">
        <v>5742</v>
      </c>
      <c r="F341" s="553">
        <v>6201.36</v>
      </c>
      <c r="G341" s="583">
        <v>553</v>
      </c>
      <c r="H341" s="553">
        <f>F341*1.25</f>
        <v>7751.7</v>
      </c>
      <c r="I341" s="560">
        <f t="shared" si="28"/>
        <v>1550.3400000000001</v>
      </c>
      <c r="J341" s="561">
        <f t="shared" si="29"/>
        <v>0.25000000000000006</v>
      </c>
      <c r="K341" s="562">
        <f t="shared" si="25"/>
        <v>4286690.0999999996</v>
      </c>
    </row>
    <row r="342" spans="1:11" ht="72">
      <c r="A342" s="566" t="s">
        <v>760</v>
      </c>
      <c r="B342" s="528" t="s">
        <v>771</v>
      </c>
      <c r="C342" s="529" t="s">
        <v>772</v>
      </c>
      <c r="D342" s="552">
        <v>1925</v>
      </c>
      <c r="E342" s="552">
        <v>2361.2800000000002</v>
      </c>
      <c r="F342" s="553">
        <v>2550.1799999999998</v>
      </c>
      <c r="G342" s="588">
        <v>293</v>
      </c>
      <c r="H342" s="590">
        <v>2600</v>
      </c>
      <c r="I342" s="568">
        <f t="shared" si="28"/>
        <v>49.820000000000164</v>
      </c>
      <c r="J342" s="569">
        <f t="shared" si="29"/>
        <v>1.9535875898956216E-2</v>
      </c>
      <c r="K342" s="562">
        <f t="shared" si="25"/>
        <v>761800</v>
      </c>
    </row>
    <row r="343" spans="1:11" ht="24">
      <c r="A343" s="526" t="s">
        <v>760</v>
      </c>
      <c r="B343" s="528" t="s">
        <v>773</v>
      </c>
      <c r="C343" s="529" t="s">
        <v>774</v>
      </c>
      <c r="D343" s="552">
        <v>2750</v>
      </c>
      <c r="E343" s="552">
        <v>3160</v>
      </c>
      <c r="F343" s="553">
        <v>3412.8</v>
      </c>
      <c r="G343" s="583">
        <v>620</v>
      </c>
      <c r="H343" s="553">
        <v>3590</v>
      </c>
      <c r="I343" s="560">
        <f t="shared" si="28"/>
        <v>177.19999999999982</v>
      </c>
      <c r="J343" s="561">
        <f t="shared" si="29"/>
        <v>5.1922175339896806E-2</v>
      </c>
      <c r="K343" s="562">
        <f t="shared" si="25"/>
        <v>2225800</v>
      </c>
    </row>
    <row r="344" spans="1:11" ht="24">
      <c r="A344" s="526" t="s">
        <v>760</v>
      </c>
      <c r="B344" s="528" t="s">
        <v>775</v>
      </c>
      <c r="C344" s="529" t="s">
        <v>776</v>
      </c>
      <c r="D344" s="552">
        <v>478.5</v>
      </c>
      <c r="E344" s="552">
        <v>615.42999999999995</v>
      </c>
      <c r="F344" s="553">
        <v>664.66</v>
      </c>
      <c r="G344" s="583">
        <v>9181</v>
      </c>
      <c r="H344" s="553">
        <v>700</v>
      </c>
      <c r="I344" s="560">
        <f t="shared" si="28"/>
        <v>35.340000000000032</v>
      </c>
      <c r="J344" s="561">
        <f t="shared" si="29"/>
        <v>5.3170041825895999E-2</v>
      </c>
      <c r="K344" s="562">
        <f t="shared" si="25"/>
        <v>6426700</v>
      </c>
    </row>
    <row r="345" spans="1:11">
      <c r="A345" s="526" t="s">
        <v>760</v>
      </c>
      <c r="B345" s="528" t="s">
        <v>777</v>
      </c>
      <c r="C345" s="529" t="s">
        <v>778</v>
      </c>
      <c r="D345" s="552">
        <v>1244.0999999999999</v>
      </c>
      <c r="E345" s="552">
        <v>1604.23</v>
      </c>
      <c r="F345" s="553">
        <v>1732.57</v>
      </c>
      <c r="G345" s="583">
        <v>907</v>
      </c>
      <c r="H345" s="553">
        <f>F345*1.2</f>
        <v>2079.0839999999998</v>
      </c>
      <c r="I345" s="560">
        <f t="shared" si="28"/>
        <v>346.5139999999999</v>
      </c>
      <c r="J345" s="561">
        <f t="shared" si="29"/>
        <v>0.19999999999999996</v>
      </c>
      <c r="K345" s="562">
        <f t="shared" si="25"/>
        <v>1885729.1879999998</v>
      </c>
    </row>
    <row r="346" spans="1:11" ht="24">
      <c r="A346" s="526" t="s">
        <v>760</v>
      </c>
      <c r="B346" s="528" t="s">
        <v>779</v>
      </c>
      <c r="C346" s="529" t="s">
        <v>780</v>
      </c>
      <c r="D346" s="552">
        <v>935</v>
      </c>
      <c r="E346" s="552">
        <v>1208.8699999999999</v>
      </c>
      <c r="F346" s="553">
        <v>1305.58</v>
      </c>
      <c r="G346" s="583">
        <v>2174</v>
      </c>
      <c r="H346" s="553">
        <v>1390</v>
      </c>
      <c r="I346" s="560">
        <f t="shared" si="28"/>
        <v>84.420000000000073</v>
      </c>
      <c r="J346" s="561">
        <f t="shared" si="29"/>
        <v>6.4660916987086259E-2</v>
      </c>
      <c r="K346" s="562">
        <f t="shared" si="25"/>
        <v>3021860</v>
      </c>
    </row>
    <row r="347" spans="1:11" ht="24">
      <c r="A347" s="526" t="s">
        <v>760</v>
      </c>
      <c r="B347" s="528" t="s">
        <v>781</v>
      </c>
      <c r="C347" s="529" t="s">
        <v>782</v>
      </c>
      <c r="D347" s="552"/>
      <c r="E347" s="552"/>
      <c r="F347" s="553"/>
      <c r="G347" s="583"/>
      <c r="H347" s="553"/>
      <c r="I347" s="560"/>
      <c r="J347" s="561"/>
      <c r="K347" s="562">
        <f t="shared" si="25"/>
        <v>0</v>
      </c>
    </row>
    <row r="348" spans="1:11" ht="24">
      <c r="A348" s="526" t="s">
        <v>760</v>
      </c>
      <c r="B348" s="528" t="s">
        <v>783</v>
      </c>
      <c r="C348" s="529" t="s">
        <v>782</v>
      </c>
      <c r="D348" s="552">
        <v>3267</v>
      </c>
      <c r="E348" s="552">
        <v>3700</v>
      </c>
      <c r="F348" s="553">
        <v>3996</v>
      </c>
      <c r="G348" s="583">
        <v>4068</v>
      </c>
      <c r="H348" s="553">
        <v>4596</v>
      </c>
      <c r="I348" s="560">
        <f t="shared" ref="I348:I354" si="30">H348-F348</f>
        <v>600</v>
      </c>
      <c r="J348" s="561">
        <f t="shared" ref="J348:J354" si="31">I348/F348</f>
        <v>0.15015015015015015</v>
      </c>
      <c r="K348" s="562">
        <f t="shared" si="25"/>
        <v>18696528</v>
      </c>
    </row>
    <row r="349" spans="1:11" ht="36">
      <c r="A349" s="526" t="s">
        <v>760</v>
      </c>
      <c r="B349" s="528" t="s">
        <v>784</v>
      </c>
      <c r="C349" s="529" t="s">
        <v>785</v>
      </c>
      <c r="D349" s="552">
        <v>3652</v>
      </c>
      <c r="E349" s="552">
        <v>4100</v>
      </c>
      <c r="F349" s="553">
        <v>4428</v>
      </c>
      <c r="G349" s="583">
        <v>471</v>
      </c>
      <c r="H349" s="553">
        <v>5757</v>
      </c>
      <c r="I349" s="560">
        <f t="shared" si="30"/>
        <v>1329</v>
      </c>
      <c r="J349" s="561">
        <f t="shared" si="31"/>
        <v>0.30013550135501355</v>
      </c>
      <c r="K349" s="562">
        <f t="shared" si="25"/>
        <v>2711547</v>
      </c>
    </row>
    <row r="350" spans="1:11" ht="24">
      <c r="A350" s="526" t="s">
        <v>760</v>
      </c>
      <c r="B350" s="528" t="s">
        <v>786</v>
      </c>
      <c r="C350" s="529" t="s">
        <v>787</v>
      </c>
      <c r="D350" s="552">
        <v>2167</v>
      </c>
      <c r="E350" s="552">
        <v>2500</v>
      </c>
      <c r="F350" s="553">
        <v>2700</v>
      </c>
      <c r="G350" s="583">
        <v>4137</v>
      </c>
      <c r="H350" s="553">
        <v>2900</v>
      </c>
      <c r="I350" s="560">
        <f t="shared" si="30"/>
        <v>200</v>
      </c>
      <c r="J350" s="561">
        <f t="shared" si="31"/>
        <v>7.407407407407407E-2</v>
      </c>
      <c r="K350" s="562">
        <f t="shared" si="25"/>
        <v>11997300</v>
      </c>
    </row>
    <row r="351" spans="1:11" ht="24">
      <c r="A351" s="526" t="s">
        <v>788</v>
      </c>
      <c r="B351" s="528" t="s">
        <v>789</v>
      </c>
      <c r="C351" s="529" t="s">
        <v>790</v>
      </c>
      <c r="D351" s="552">
        <v>2992</v>
      </c>
      <c r="E351" s="552">
        <v>3600</v>
      </c>
      <c r="F351" s="553">
        <v>3888</v>
      </c>
      <c r="G351" s="583">
        <v>1482</v>
      </c>
      <c r="H351" s="553">
        <f>F351*1.2</f>
        <v>4665.5999999999995</v>
      </c>
      <c r="I351" s="560">
        <f t="shared" si="30"/>
        <v>777.59999999999945</v>
      </c>
      <c r="J351" s="561">
        <f t="shared" si="31"/>
        <v>0.19999999999999987</v>
      </c>
      <c r="K351" s="562">
        <f t="shared" si="25"/>
        <v>6914419.1999999993</v>
      </c>
    </row>
    <row r="352" spans="1:11" ht="72">
      <c r="A352" s="526" t="s">
        <v>788</v>
      </c>
      <c r="B352" s="528" t="s">
        <v>791</v>
      </c>
      <c r="C352" s="529" t="s">
        <v>792</v>
      </c>
      <c r="D352" s="552">
        <v>3850</v>
      </c>
      <c r="E352" s="552">
        <v>4650</v>
      </c>
      <c r="F352" s="553">
        <v>5022</v>
      </c>
      <c r="G352" s="583">
        <v>1453</v>
      </c>
      <c r="H352" s="553">
        <f>F352*1.2</f>
        <v>6026.4</v>
      </c>
      <c r="I352" s="560">
        <f t="shared" si="30"/>
        <v>1004.3999999999996</v>
      </c>
      <c r="J352" s="561">
        <f t="shared" si="31"/>
        <v>0.19999999999999993</v>
      </c>
      <c r="K352" s="562">
        <f t="shared" si="25"/>
        <v>8756359.1999999993</v>
      </c>
    </row>
    <row r="353" spans="1:11" ht="36">
      <c r="A353" s="526" t="s">
        <v>788</v>
      </c>
      <c r="B353" s="528" t="s">
        <v>793</v>
      </c>
      <c r="C353" s="529" t="s">
        <v>794</v>
      </c>
      <c r="D353" s="552">
        <v>1952.5</v>
      </c>
      <c r="E353" s="552">
        <v>2517.35</v>
      </c>
      <c r="F353" s="553">
        <v>2718.74</v>
      </c>
      <c r="G353" s="583">
        <v>2091</v>
      </c>
      <c r="H353" s="553">
        <f>F353*1.15</f>
        <v>3126.5509999999995</v>
      </c>
      <c r="I353" s="560">
        <f t="shared" si="30"/>
        <v>407.81099999999969</v>
      </c>
      <c r="J353" s="561">
        <f t="shared" si="31"/>
        <v>0.14999999999999991</v>
      </c>
      <c r="K353" s="562">
        <f t="shared" si="25"/>
        <v>6537618.1409999989</v>
      </c>
    </row>
    <row r="354" spans="1:11">
      <c r="A354" s="526" t="s">
        <v>788</v>
      </c>
      <c r="B354" s="528" t="s">
        <v>795</v>
      </c>
      <c r="C354" s="529" t="s">
        <v>796</v>
      </c>
      <c r="D354" s="552">
        <v>720.5</v>
      </c>
      <c r="E354" s="552">
        <v>908.78</v>
      </c>
      <c r="F354" s="553">
        <v>981.48</v>
      </c>
      <c r="G354" s="583">
        <v>2200</v>
      </c>
      <c r="H354" s="553">
        <v>1100</v>
      </c>
      <c r="I354" s="560">
        <f t="shared" si="30"/>
        <v>118.51999999999998</v>
      </c>
      <c r="J354" s="561">
        <f t="shared" si="31"/>
        <v>0.12075640868891875</v>
      </c>
      <c r="K354" s="562">
        <f t="shared" si="25"/>
        <v>2420000</v>
      </c>
    </row>
    <row r="355" spans="1:11" ht="24">
      <c r="A355" s="526" t="s">
        <v>1102</v>
      </c>
      <c r="B355" s="528" t="s">
        <v>797</v>
      </c>
      <c r="C355" s="529" t="s">
        <v>798</v>
      </c>
      <c r="D355" s="552"/>
      <c r="E355" s="552"/>
      <c r="F355" s="553"/>
      <c r="G355" s="583"/>
      <c r="H355" s="549"/>
      <c r="I355" s="560"/>
      <c r="J355" s="561"/>
      <c r="K355" s="562">
        <f t="shared" si="25"/>
        <v>0</v>
      </c>
    </row>
    <row r="356" spans="1:11" ht="24">
      <c r="A356" s="526" t="s">
        <v>1102</v>
      </c>
      <c r="B356" s="528" t="s">
        <v>799</v>
      </c>
      <c r="C356" s="529" t="s">
        <v>798</v>
      </c>
      <c r="D356" s="552">
        <v>2442</v>
      </c>
      <c r="E356" s="552">
        <v>3000</v>
      </c>
      <c r="F356" s="553">
        <v>3240</v>
      </c>
      <c r="G356" s="583">
        <v>11823</v>
      </c>
      <c r="H356" s="549">
        <f>F356*1.02</f>
        <v>3304.8</v>
      </c>
      <c r="I356" s="560">
        <f>H356-F356</f>
        <v>64.800000000000182</v>
      </c>
      <c r="J356" s="561">
        <f>I356/F356</f>
        <v>2.0000000000000056E-2</v>
      </c>
      <c r="K356" s="562">
        <f>G356*H356</f>
        <v>39072650.399999999</v>
      </c>
    </row>
    <row r="357" spans="1:11" ht="24">
      <c r="A357" s="526" t="s">
        <v>1102</v>
      </c>
      <c r="B357" s="528" t="s">
        <v>800</v>
      </c>
      <c r="C357" s="529" t="s">
        <v>801</v>
      </c>
      <c r="D357" s="552">
        <v>5390</v>
      </c>
      <c r="E357" s="552">
        <v>6000</v>
      </c>
      <c r="F357" s="553">
        <v>6480</v>
      </c>
      <c r="G357" s="583">
        <v>1011</v>
      </c>
      <c r="H357" s="549">
        <f>F357*1.15</f>
        <v>7451.9999999999991</v>
      </c>
      <c r="I357" s="560">
        <f>H357-F357</f>
        <v>971.99999999999909</v>
      </c>
      <c r="J357" s="561">
        <f>I357/F357</f>
        <v>0.14999999999999986</v>
      </c>
      <c r="K357" s="562">
        <f t="shared" si="25"/>
        <v>7533971.9999999991</v>
      </c>
    </row>
    <row r="358" spans="1:11" ht="24">
      <c r="A358" s="526" t="s">
        <v>1102</v>
      </c>
      <c r="B358" s="528" t="s">
        <v>802</v>
      </c>
      <c r="C358" s="529" t="s">
        <v>803</v>
      </c>
      <c r="D358" s="552">
        <v>6072</v>
      </c>
      <c r="E358" s="552">
        <v>6600</v>
      </c>
      <c r="F358" s="553">
        <v>7128</v>
      </c>
      <c r="G358" s="583">
        <v>357</v>
      </c>
      <c r="H358" s="549">
        <f>F358*1.25</f>
        <v>8910</v>
      </c>
      <c r="I358" s="560">
        <f>H358-F358</f>
        <v>1782</v>
      </c>
      <c r="J358" s="561">
        <f>I358/F358</f>
        <v>0.25</v>
      </c>
      <c r="K358" s="562">
        <f t="shared" si="25"/>
        <v>3180870</v>
      </c>
    </row>
    <row r="359" spans="1:11" ht="24">
      <c r="A359" s="526" t="s">
        <v>1102</v>
      </c>
      <c r="B359" s="528" t="s">
        <v>804</v>
      </c>
      <c r="C359" s="529" t="s">
        <v>805</v>
      </c>
      <c r="D359" s="552">
        <v>1468.5</v>
      </c>
      <c r="E359" s="552">
        <v>1750</v>
      </c>
      <c r="F359" s="553">
        <v>1890</v>
      </c>
      <c r="G359" s="583">
        <v>10760</v>
      </c>
      <c r="H359" s="581">
        <f>F359*1.1</f>
        <v>2079</v>
      </c>
      <c r="I359" s="560">
        <f>H359-F359</f>
        <v>189</v>
      </c>
      <c r="J359" s="561">
        <f>I359/F359</f>
        <v>0.1</v>
      </c>
      <c r="K359" s="562">
        <f t="shared" si="25"/>
        <v>22370040</v>
      </c>
    </row>
    <row r="360" spans="1:11" ht="24">
      <c r="A360" s="526" t="s">
        <v>1102</v>
      </c>
      <c r="B360" s="528" t="s">
        <v>806</v>
      </c>
      <c r="C360" s="529" t="s">
        <v>807</v>
      </c>
      <c r="D360" s="552">
        <v>1082.4000000000001</v>
      </c>
      <c r="E360" s="552">
        <v>1300</v>
      </c>
      <c r="F360" s="553">
        <v>1404</v>
      </c>
      <c r="G360" s="583">
        <v>13423</v>
      </c>
      <c r="H360" s="549">
        <v>1474</v>
      </c>
      <c r="I360" s="560">
        <f>H360-F360</f>
        <v>70</v>
      </c>
      <c r="J360" s="561">
        <f>I360/F360</f>
        <v>4.9857549857549859E-2</v>
      </c>
      <c r="K360" s="562">
        <f t="shared" si="25"/>
        <v>19785502</v>
      </c>
    </row>
    <row r="361" spans="1:11" ht="24">
      <c r="A361" s="526" t="s">
        <v>1102</v>
      </c>
      <c r="B361" s="528" t="s">
        <v>808</v>
      </c>
      <c r="C361" s="529" t="s">
        <v>809</v>
      </c>
      <c r="D361" s="552"/>
      <c r="E361" s="552"/>
      <c r="F361" s="553"/>
      <c r="G361" s="583"/>
      <c r="H361" s="549"/>
      <c r="I361" s="560"/>
      <c r="J361" s="561"/>
      <c r="K361" s="562">
        <f t="shared" si="25"/>
        <v>0</v>
      </c>
    </row>
    <row r="362" spans="1:11" ht="24">
      <c r="A362" s="526" t="s">
        <v>1102</v>
      </c>
      <c r="B362" s="528" t="s">
        <v>810</v>
      </c>
      <c r="C362" s="529" t="s">
        <v>809</v>
      </c>
      <c r="D362" s="552">
        <v>1174.8</v>
      </c>
      <c r="E362" s="552">
        <v>1400</v>
      </c>
      <c r="F362" s="553">
        <v>1512</v>
      </c>
      <c r="G362" s="583">
        <v>11594</v>
      </c>
      <c r="H362" s="553">
        <f>F362*1.05</f>
        <v>1587.6000000000001</v>
      </c>
      <c r="I362" s="560">
        <f t="shared" ref="I362:I383" si="32">H362-F362</f>
        <v>75.600000000000136</v>
      </c>
      <c r="J362" s="561">
        <f t="shared" ref="J362:J383" si="33">I362/F362</f>
        <v>5.0000000000000093E-2</v>
      </c>
      <c r="K362" s="562">
        <f t="shared" si="25"/>
        <v>18406634.400000002</v>
      </c>
    </row>
    <row r="363" spans="1:11" ht="36">
      <c r="A363" s="526" t="s">
        <v>1102</v>
      </c>
      <c r="B363" s="528" t="s">
        <v>811</v>
      </c>
      <c r="C363" s="529" t="s">
        <v>812</v>
      </c>
      <c r="D363" s="552">
        <v>1397</v>
      </c>
      <c r="E363" s="552">
        <v>1600</v>
      </c>
      <c r="F363" s="553">
        <v>1728</v>
      </c>
      <c r="G363" s="583">
        <v>300</v>
      </c>
      <c r="H363" s="587">
        <f>F363*1.25</f>
        <v>2160</v>
      </c>
      <c r="I363" s="560">
        <f t="shared" si="32"/>
        <v>432</v>
      </c>
      <c r="J363" s="561">
        <f t="shared" si="33"/>
        <v>0.25</v>
      </c>
      <c r="K363" s="562">
        <f t="shared" si="25"/>
        <v>648000</v>
      </c>
    </row>
    <row r="364" spans="1:11" ht="24">
      <c r="A364" s="526" t="s">
        <v>1102</v>
      </c>
      <c r="B364" s="528" t="s">
        <v>813</v>
      </c>
      <c r="C364" s="529" t="s">
        <v>814</v>
      </c>
      <c r="D364" s="552">
        <v>1603.8</v>
      </c>
      <c r="E364" s="552">
        <v>2000</v>
      </c>
      <c r="F364" s="553">
        <v>2160</v>
      </c>
      <c r="G364" s="583">
        <v>518</v>
      </c>
      <c r="H364" s="587">
        <f>F364*1.25</f>
        <v>2700</v>
      </c>
      <c r="I364" s="560">
        <f t="shared" si="32"/>
        <v>540</v>
      </c>
      <c r="J364" s="561">
        <f t="shared" si="33"/>
        <v>0.25</v>
      </c>
      <c r="K364" s="562">
        <f t="shared" si="25"/>
        <v>1398600</v>
      </c>
    </row>
    <row r="365" spans="1:11" ht="24">
      <c r="A365" s="526" t="s">
        <v>1102</v>
      </c>
      <c r="B365" s="528" t="s">
        <v>815</v>
      </c>
      <c r="C365" s="529" t="s">
        <v>816</v>
      </c>
      <c r="D365" s="552">
        <v>565.4</v>
      </c>
      <c r="E365" s="552">
        <v>700</v>
      </c>
      <c r="F365" s="553">
        <v>756</v>
      </c>
      <c r="G365" s="583">
        <v>7674</v>
      </c>
      <c r="H365" s="553">
        <v>794</v>
      </c>
      <c r="I365" s="560">
        <f t="shared" si="32"/>
        <v>38</v>
      </c>
      <c r="J365" s="561">
        <f t="shared" si="33"/>
        <v>5.0264550264550262E-2</v>
      </c>
      <c r="K365" s="562">
        <f>G365*H365</f>
        <v>6093156</v>
      </c>
    </row>
    <row r="366" spans="1:11" ht="21.75" customHeight="1">
      <c r="A366" s="526" t="s">
        <v>1128</v>
      </c>
      <c r="B366" s="528" t="s">
        <v>817</v>
      </c>
      <c r="C366" s="529" t="s">
        <v>818</v>
      </c>
      <c r="D366" s="552">
        <v>814</v>
      </c>
      <c r="E366" s="552">
        <v>978.17</v>
      </c>
      <c r="F366" s="553">
        <v>1056.42</v>
      </c>
      <c r="G366" s="583">
        <v>307</v>
      </c>
      <c r="H366" s="553">
        <f>F366*1.2</f>
        <v>1267.704</v>
      </c>
      <c r="I366" s="560">
        <f t="shared" si="32"/>
        <v>211.28399999999988</v>
      </c>
      <c r="J366" s="561">
        <f t="shared" si="33"/>
        <v>0.19999999999999987</v>
      </c>
      <c r="K366" s="562">
        <f t="shared" si="25"/>
        <v>389185.12799999997</v>
      </c>
    </row>
    <row r="367" spans="1:11" ht="24">
      <c r="A367" s="526" t="s">
        <v>1129</v>
      </c>
      <c r="B367" s="528" t="s">
        <v>819</v>
      </c>
      <c r="C367" s="529" t="s">
        <v>820</v>
      </c>
      <c r="D367" s="552">
        <v>2728</v>
      </c>
      <c r="E367" s="552">
        <v>2830</v>
      </c>
      <c r="F367" s="553">
        <v>3056.4</v>
      </c>
      <c r="G367" s="583">
        <v>20</v>
      </c>
      <c r="H367" s="553">
        <f>F367*1.3</f>
        <v>3973.32</v>
      </c>
      <c r="I367" s="560">
        <f t="shared" si="32"/>
        <v>916.92000000000007</v>
      </c>
      <c r="J367" s="561">
        <f t="shared" si="33"/>
        <v>0.3</v>
      </c>
      <c r="K367" s="562">
        <f t="shared" si="25"/>
        <v>79466.400000000009</v>
      </c>
    </row>
    <row r="368" spans="1:11" ht="24">
      <c r="A368" s="526" t="s">
        <v>1103</v>
      </c>
      <c r="B368" s="528" t="s">
        <v>822</v>
      </c>
      <c r="C368" s="529" t="s">
        <v>823</v>
      </c>
      <c r="D368" s="552">
        <v>1386</v>
      </c>
      <c r="E368" s="552">
        <v>1900</v>
      </c>
      <c r="F368" s="553">
        <v>2052</v>
      </c>
      <c r="G368" s="583">
        <v>96</v>
      </c>
      <c r="H368" s="553">
        <v>2800</v>
      </c>
      <c r="I368" s="560">
        <f t="shared" si="32"/>
        <v>748</v>
      </c>
      <c r="J368" s="561">
        <f t="shared" si="33"/>
        <v>0.36452241715399608</v>
      </c>
      <c r="K368" s="562">
        <f t="shared" si="25"/>
        <v>268800</v>
      </c>
    </row>
    <row r="369" spans="1:11" ht="24">
      <c r="A369" s="526" t="s">
        <v>1103</v>
      </c>
      <c r="B369" s="528" t="s">
        <v>824</v>
      </c>
      <c r="C369" s="529" t="s">
        <v>825</v>
      </c>
      <c r="D369" s="552">
        <v>926.2</v>
      </c>
      <c r="E369" s="552">
        <v>1093.4100000000001</v>
      </c>
      <c r="F369" s="553">
        <v>1180.8800000000001</v>
      </c>
      <c r="G369" s="583">
        <v>495</v>
      </c>
      <c r="H369" s="553">
        <f>F369*1.2</f>
        <v>1417.056</v>
      </c>
      <c r="I369" s="560">
        <f t="shared" si="32"/>
        <v>236.17599999999993</v>
      </c>
      <c r="J369" s="561">
        <f t="shared" si="33"/>
        <v>0.19999999999999993</v>
      </c>
      <c r="K369" s="562">
        <f t="shared" si="25"/>
        <v>701442.72</v>
      </c>
    </row>
    <row r="370" spans="1:11" ht="24">
      <c r="A370" s="526" t="s">
        <v>1103</v>
      </c>
      <c r="B370" s="528" t="s">
        <v>826</v>
      </c>
      <c r="C370" s="529" t="s">
        <v>827</v>
      </c>
      <c r="D370" s="552">
        <v>971.3</v>
      </c>
      <c r="E370" s="552">
        <v>1100</v>
      </c>
      <c r="F370" s="553">
        <v>1188</v>
      </c>
      <c r="G370" s="583">
        <v>6094</v>
      </c>
      <c r="H370" s="553">
        <v>1250</v>
      </c>
      <c r="I370" s="560">
        <f t="shared" si="32"/>
        <v>62</v>
      </c>
      <c r="J370" s="561">
        <f t="shared" si="33"/>
        <v>5.2188552188552187E-2</v>
      </c>
      <c r="K370" s="562">
        <f t="shared" si="25"/>
        <v>7617500</v>
      </c>
    </row>
    <row r="371" spans="1:11" ht="24">
      <c r="A371" s="526" t="s">
        <v>1103</v>
      </c>
      <c r="B371" s="528" t="s">
        <v>828</v>
      </c>
      <c r="C371" s="529" t="s">
        <v>829</v>
      </c>
      <c r="D371" s="552">
        <v>621.5</v>
      </c>
      <c r="E371" s="552">
        <v>850</v>
      </c>
      <c r="F371" s="553">
        <v>918</v>
      </c>
      <c r="G371" s="583">
        <v>2641</v>
      </c>
      <c r="H371" s="553">
        <v>970</v>
      </c>
      <c r="I371" s="560">
        <f t="shared" si="32"/>
        <v>52</v>
      </c>
      <c r="J371" s="561">
        <f t="shared" si="33"/>
        <v>5.6644880174291937E-2</v>
      </c>
      <c r="K371" s="562">
        <f t="shared" si="25"/>
        <v>2561770</v>
      </c>
    </row>
    <row r="372" spans="1:11" ht="24">
      <c r="A372" s="526" t="s">
        <v>1103</v>
      </c>
      <c r="B372" s="528" t="s">
        <v>830</v>
      </c>
      <c r="C372" s="529" t="s">
        <v>831</v>
      </c>
      <c r="D372" s="552">
        <v>391.6</v>
      </c>
      <c r="E372" s="552">
        <v>494.3</v>
      </c>
      <c r="F372" s="553">
        <v>533.84</v>
      </c>
      <c r="G372" s="583">
        <v>2044</v>
      </c>
      <c r="H372" s="553">
        <v>561</v>
      </c>
      <c r="I372" s="560">
        <f t="shared" si="32"/>
        <v>27.159999999999968</v>
      </c>
      <c r="J372" s="561">
        <f t="shared" si="33"/>
        <v>5.0876667166192054E-2</v>
      </c>
      <c r="K372" s="562">
        <f t="shared" si="25"/>
        <v>1146684</v>
      </c>
    </row>
    <row r="373" spans="1:11" ht="24">
      <c r="A373" s="526" t="s">
        <v>1103</v>
      </c>
      <c r="B373" s="528" t="s">
        <v>832</v>
      </c>
      <c r="C373" s="529" t="s">
        <v>833</v>
      </c>
      <c r="D373" s="552">
        <v>1309</v>
      </c>
      <c r="E373" s="552">
        <v>1617.1</v>
      </c>
      <c r="F373" s="553">
        <v>1746.47</v>
      </c>
      <c r="G373" s="583">
        <v>73</v>
      </c>
      <c r="H373" s="553">
        <f>F373*1.35</f>
        <v>2357.7345</v>
      </c>
      <c r="I373" s="560">
        <f t="shared" si="32"/>
        <v>611.2645</v>
      </c>
      <c r="J373" s="561">
        <f t="shared" si="33"/>
        <v>0.35</v>
      </c>
      <c r="K373" s="562">
        <f t="shared" si="25"/>
        <v>172114.61850000001</v>
      </c>
    </row>
    <row r="374" spans="1:11" ht="22.5" customHeight="1">
      <c r="A374" s="526" t="s">
        <v>1103</v>
      </c>
      <c r="B374" s="528" t="s">
        <v>834</v>
      </c>
      <c r="C374" s="529" t="s">
        <v>835</v>
      </c>
      <c r="D374" s="552">
        <v>905.3</v>
      </c>
      <c r="E374" s="552">
        <v>1050</v>
      </c>
      <c r="F374" s="553">
        <v>1134</v>
      </c>
      <c r="G374" s="583">
        <v>468</v>
      </c>
      <c r="H374" s="553">
        <f>F374*1.1</f>
        <v>1247.4000000000001</v>
      </c>
      <c r="I374" s="560">
        <f t="shared" si="32"/>
        <v>113.40000000000009</v>
      </c>
      <c r="J374" s="561">
        <f t="shared" si="33"/>
        <v>0.10000000000000007</v>
      </c>
      <c r="K374" s="562">
        <f t="shared" si="25"/>
        <v>583783.20000000007</v>
      </c>
    </row>
    <row r="375" spans="1:11" ht="24">
      <c r="A375" s="526" t="s">
        <v>1104</v>
      </c>
      <c r="B375" s="528" t="s">
        <v>836</v>
      </c>
      <c r="C375" s="529" t="s">
        <v>837</v>
      </c>
      <c r="D375" s="552">
        <v>638</v>
      </c>
      <c r="E375" s="552">
        <v>809.17</v>
      </c>
      <c r="F375" s="553">
        <v>873.9</v>
      </c>
      <c r="G375" s="583">
        <v>83</v>
      </c>
      <c r="H375" s="553">
        <f>F375*1.25</f>
        <v>1092.375</v>
      </c>
      <c r="I375" s="560">
        <f t="shared" si="32"/>
        <v>218.47500000000002</v>
      </c>
      <c r="J375" s="561">
        <f t="shared" si="33"/>
        <v>0.25000000000000006</v>
      </c>
      <c r="K375" s="562">
        <f t="shared" si="25"/>
        <v>90667.125</v>
      </c>
    </row>
    <row r="376" spans="1:11" ht="36">
      <c r="A376" s="526" t="s">
        <v>1104</v>
      </c>
      <c r="B376" s="528" t="s">
        <v>838</v>
      </c>
      <c r="C376" s="529" t="s">
        <v>839</v>
      </c>
      <c r="D376" s="552">
        <v>3355</v>
      </c>
      <c r="E376" s="552">
        <v>4392.2700000000004</v>
      </c>
      <c r="F376" s="553">
        <v>4743.6499999999996</v>
      </c>
      <c r="G376" s="583">
        <v>2364</v>
      </c>
      <c r="H376" s="553">
        <f>F376*1.06</f>
        <v>5028.2690000000002</v>
      </c>
      <c r="I376" s="560">
        <f t="shared" si="32"/>
        <v>284.6190000000006</v>
      </c>
      <c r="J376" s="561">
        <f t="shared" si="33"/>
        <v>6.000000000000013E-2</v>
      </c>
      <c r="K376" s="562">
        <f t="shared" si="25"/>
        <v>11886827.916000001</v>
      </c>
    </row>
    <row r="377" spans="1:11" ht="24">
      <c r="A377" s="526" t="s">
        <v>1104</v>
      </c>
      <c r="B377" s="528" t="s">
        <v>840</v>
      </c>
      <c r="C377" s="529" t="s">
        <v>841</v>
      </c>
      <c r="D377" s="552">
        <v>9922</v>
      </c>
      <c r="E377" s="552">
        <v>12000</v>
      </c>
      <c r="F377" s="553">
        <v>12960</v>
      </c>
      <c r="G377" s="583">
        <v>231</v>
      </c>
      <c r="H377" s="553">
        <f>F377*1.2</f>
        <v>15552</v>
      </c>
      <c r="I377" s="560">
        <f t="shared" si="32"/>
        <v>2592</v>
      </c>
      <c r="J377" s="561">
        <f t="shared" si="33"/>
        <v>0.2</v>
      </c>
      <c r="K377" s="562">
        <f t="shared" si="25"/>
        <v>3592512</v>
      </c>
    </row>
    <row r="378" spans="1:11" ht="24">
      <c r="A378" s="526" t="s">
        <v>1104</v>
      </c>
      <c r="B378" s="528" t="s">
        <v>842</v>
      </c>
      <c r="C378" s="529" t="s">
        <v>843</v>
      </c>
      <c r="D378" s="552">
        <v>638</v>
      </c>
      <c r="E378" s="552">
        <v>783.64</v>
      </c>
      <c r="F378" s="553">
        <v>846.33</v>
      </c>
      <c r="G378" s="583">
        <v>6</v>
      </c>
      <c r="H378" s="553">
        <f>F378*1.25</f>
        <v>1057.9125000000001</v>
      </c>
      <c r="I378" s="560">
        <f t="shared" si="32"/>
        <v>211.5825000000001</v>
      </c>
      <c r="J378" s="561">
        <f t="shared" si="33"/>
        <v>0.25000000000000011</v>
      </c>
      <c r="K378" s="562">
        <f t="shared" si="25"/>
        <v>6347.4750000000004</v>
      </c>
    </row>
    <row r="379" spans="1:11" ht="24">
      <c r="A379" s="526" t="s">
        <v>1104</v>
      </c>
      <c r="B379" s="528" t="s">
        <v>844</v>
      </c>
      <c r="C379" s="529" t="s">
        <v>845</v>
      </c>
      <c r="D379" s="552">
        <v>1958</v>
      </c>
      <c r="E379" s="552">
        <v>2400</v>
      </c>
      <c r="F379" s="553">
        <v>2592</v>
      </c>
      <c r="G379" s="583">
        <v>3207</v>
      </c>
      <c r="H379" s="553">
        <f>F379*1.07</f>
        <v>2773.44</v>
      </c>
      <c r="I379" s="560">
        <f t="shared" si="32"/>
        <v>181.44000000000005</v>
      </c>
      <c r="J379" s="561">
        <f t="shared" si="33"/>
        <v>7.0000000000000021E-2</v>
      </c>
      <c r="K379" s="562">
        <f t="shared" si="25"/>
        <v>8894422.0800000001</v>
      </c>
    </row>
    <row r="380" spans="1:11" ht="24">
      <c r="A380" s="526" t="s">
        <v>1104</v>
      </c>
      <c r="B380" s="528" t="s">
        <v>846</v>
      </c>
      <c r="C380" s="529" t="s">
        <v>847</v>
      </c>
      <c r="D380" s="552">
        <v>1067</v>
      </c>
      <c r="E380" s="552">
        <v>1300</v>
      </c>
      <c r="F380" s="553">
        <v>1404</v>
      </c>
      <c r="G380" s="583">
        <v>1734</v>
      </c>
      <c r="H380" s="553">
        <v>1600</v>
      </c>
      <c r="I380" s="560">
        <f t="shared" si="32"/>
        <v>196</v>
      </c>
      <c r="J380" s="561">
        <f t="shared" si="33"/>
        <v>0.1396011396011396</v>
      </c>
      <c r="K380" s="562">
        <f t="shared" si="25"/>
        <v>2774400</v>
      </c>
    </row>
    <row r="381" spans="1:11" ht="24" customHeight="1">
      <c r="A381" s="526" t="s">
        <v>1102</v>
      </c>
      <c r="B381" s="528" t="s">
        <v>848</v>
      </c>
      <c r="C381" s="529" t="s">
        <v>849</v>
      </c>
      <c r="D381" s="552">
        <v>7722</v>
      </c>
      <c r="E381" s="552">
        <v>9500</v>
      </c>
      <c r="F381" s="553">
        <v>10260</v>
      </c>
      <c r="G381" s="583">
        <v>166</v>
      </c>
      <c r="H381" s="553">
        <f>F381*1.2</f>
        <v>12312</v>
      </c>
      <c r="I381" s="560">
        <f t="shared" si="32"/>
        <v>2052</v>
      </c>
      <c r="J381" s="561">
        <f t="shared" si="33"/>
        <v>0.2</v>
      </c>
      <c r="K381" s="562">
        <f t="shared" si="25"/>
        <v>2043792</v>
      </c>
    </row>
    <row r="382" spans="1:11" ht="36">
      <c r="A382" s="526" t="s">
        <v>850</v>
      </c>
      <c r="B382" s="528" t="s">
        <v>851</v>
      </c>
      <c r="C382" s="529" t="s">
        <v>852</v>
      </c>
      <c r="D382" s="552">
        <v>11022</v>
      </c>
      <c r="E382" s="552">
        <v>14445.33</v>
      </c>
      <c r="F382" s="553">
        <v>15600.96</v>
      </c>
      <c r="G382" s="583">
        <v>194</v>
      </c>
      <c r="H382" s="553">
        <f>F382*1.25</f>
        <v>19501.199999999997</v>
      </c>
      <c r="I382" s="560">
        <f t="shared" si="32"/>
        <v>3900.239999999998</v>
      </c>
      <c r="J382" s="561">
        <f t="shared" si="33"/>
        <v>0.24999999999999989</v>
      </c>
      <c r="K382" s="562">
        <f t="shared" si="25"/>
        <v>3783232.7999999993</v>
      </c>
    </row>
    <row r="383" spans="1:11" ht="36">
      <c r="A383" s="526" t="s">
        <v>1130</v>
      </c>
      <c r="B383" s="528" t="s">
        <v>854</v>
      </c>
      <c r="C383" s="529" t="s">
        <v>855</v>
      </c>
      <c r="D383" s="552">
        <v>539</v>
      </c>
      <c r="E383" s="552">
        <v>630</v>
      </c>
      <c r="F383" s="553">
        <v>680.4</v>
      </c>
      <c r="G383" s="583">
        <v>75243</v>
      </c>
      <c r="H383" s="549">
        <f>F383*1.1</f>
        <v>748.44</v>
      </c>
      <c r="I383" s="560">
        <f t="shared" si="32"/>
        <v>68.040000000000077</v>
      </c>
      <c r="J383" s="561">
        <f t="shared" si="33"/>
        <v>0.10000000000000012</v>
      </c>
      <c r="K383" s="562">
        <f t="shared" si="25"/>
        <v>56314870.920000002</v>
      </c>
    </row>
    <row r="384" spans="1:11" ht="36">
      <c r="A384" s="526" t="s">
        <v>1130</v>
      </c>
      <c r="B384" s="528" t="s">
        <v>856</v>
      </c>
      <c r="C384" s="529" t="s">
        <v>857</v>
      </c>
      <c r="D384" s="552"/>
      <c r="E384" s="552"/>
      <c r="F384" s="553"/>
      <c r="G384" s="583"/>
      <c r="H384" s="549"/>
      <c r="I384" s="560"/>
      <c r="J384" s="561"/>
      <c r="K384" s="562"/>
    </row>
    <row r="385" spans="1:11" ht="21" customHeight="1">
      <c r="A385" s="526" t="s">
        <v>1130</v>
      </c>
      <c r="B385" s="624" t="s">
        <v>858</v>
      </c>
      <c r="C385" s="625" t="s">
        <v>859</v>
      </c>
      <c r="D385" s="626"/>
      <c r="E385" s="626"/>
      <c r="F385" s="627"/>
      <c r="G385" s="583"/>
      <c r="H385" s="549"/>
      <c r="I385" s="560"/>
      <c r="J385" s="561"/>
      <c r="K385" s="562"/>
    </row>
    <row r="386" spans="1:11" ht="60">
      <c r="A386" s="526" t="s">
        <v>1130</v>
      </c>
      <c r="B386" s="528" t="s">
        <v>860</v>
      </c>
      <c r="C386" s="529" t="s">
        <v>861</v>
      </c>
      <c r="D386" s="552">
        <v>473</v>
      </c>
      <c r="E386" s="552">
        <v>600</v>
      </c>
      <c r="F386" s="553">
        <v>648</v>
      </c>
      <c r="G386" s="583">
        <v>40039</v>
      </c>
      <c r="H386" s="549">
        <f>F386*1.1</f>
        <v>712.80000000000007</v>
      </c>
      <c r="I386" s="560">
        <f>H386-F386</f>
        <v>64.800000000000068</v>
      </c>
      <c r="J386" s="561">
        <f>I386/F386</f>
        <v>0.1000000000000001</v>
      </c>
      <c r="K386" s="562">
        <f t="shared" si="25"/>
        <v>28539799.200000003</v>
      </c>
    </row>
    <row r="387" spans="1:11" ht="60">
      <c r="A387" s="526" t="s">
        <v>1105</v>
      </c>
      <c r="B387" s="528" t="s">
        <v>862</v>
      </c>
      <c r="C387" s="529" t="s">
        <v>863</v>
      </c>
      <c r="D387" s="552">
        <v>621.5</v>
      </c>
      <c r="E387" s="552">
        <v>800</v>
      </c>
      <c r="F387" s="553">
        <v>864</v>
      </c>
      <c r="G387" s="583">
        <v>21</v>
      </c>
      <c r="H387" s="552">
        <f>F387*1.4</f>
        <v>1209.5999999999999</v>
      </c>
      <c r="I387" s="552">
        <f>H387-F387</f>
        <v>345.59999999999991</v>
      </c>
      <c r="J387" s="628">
        <f>I387/F387</f>
        <v>0.39999999999999991</v>
      </c>
      <c r="K387" s="552">
        <f t="shared" si="25"/>
        <v>25401.599999999999</v>
      </c>
    </row>
    <row r="388" spans="1:11" ht="21.75" customHeight="1">
      <c r="A388" s="526"/>
      <c r="B388" s="624" t="s">
        <v>864</v>
      </c>
      <c r="C388" s="625" t="s">
        <v>865</v>
      </c>
      <c r="D388" s="626"/>
      <c r="E388" s="626"/>
      <c r="F388" s="627"/>
      <c r="G388" s="583"/>
      <c r="H388" s="549"/>
      <c r="I388" s="560"/>
      <c r="J388" s="561"/>
      <c r="K388" s="562"/>
    </row>
    <row r="389" spans="1:11" ht="48">
      <c r="A389" s="526" t="s">
        <v>1130</v>
      </c>
      <c r="B389" s="528" t="s">
        <v>866</v>
      </c>
      <c r="C389" s="529" t="s">
        <v>867</v>
      </c>
      <c r="D389" s="552">
        <v>694.1</v>
      </c>
      <c r="E389" s="552">
        <v>872.31</v>
      </c>
      <c r="F389" s="553">
        <v>942.09</v>
      </c>
      <c r="G389" s="583">
        <v>7398</v>
      </c>
      <c r="H389" s="549">
        <f>F389*1.1</f>
        <v>1036.2990000000002</v>
      </c>
      <c r="I389" s="560">
        <f>H389-F389</f>
        <v>94.209000000000174</v>
      </c>
      <c r="J389" s="561">
        <f>I389/F389</f>
        <v>0.10000000000000019</v>
      </c>
      <c r="K389" s="562">
        <f t="shared" si="25"/>
        <v>7666540.0020000013</v>
      </c>
    </row>
    <row r="390" spans="1:11" ht="48">
      <c r="A390" s="526" t="s">
        <v>1105</v>
      </c>
      <c r="B390" s="528" t="s">
        <v>868</v>
      </c>
      <c r="C390" s="529" t="s">
        <v>869</v>
      </c>
      <c r="D390" s="552">
        <v>880</v>
      </c>
      <c r="E390" s="552">
        <v>1058.21</v>
      </c>
      <c r="F390" s="552">
        <v>1142.8699999999999</v>
      </c>
      <c r="G390" s="583">
        <v>5</v>
      </c>
      <c r="H390" s="552">
        <f>F390*1.4</f>
        <v>1600.0179999999998</v>
      </c>
      <c r="I390" s="552">
        <f>H390-F390</f>
        <v>457.14799999999991</v>
      </c>
      <c r="J390" s="628">
        <f>I390/F390</f>
        <v>0.39999999999999997</v>
      </c>
      <c r="K390" s="552">
        <f t="shared" si="25"/>
        <v>8000.0899999999992</v>
      </c>
    </row>
    <row r="391" spans="1:11">
      <c r="A391" s="526" t="s">
        <v>1131</v>
      </c>
      <c r="B391" s="528" t="s">
        <v>871</v>
      </c>
      <c r="C391" s="529" t="s">
        <v>872</v>
      </c>
      <c r="D391" s="552">
        <v>1089</v>
      </c>
      <c r="E391" s="552">
        <v>1811.42</v>
      </c>
      <c r="F391" s="553">
        <v>1956.33</v>
      </c>
      <c r="G391" s="583">
        <v>8823</v>
      </c>
      <c r="H391" s="553">
        <v>2100</v>
      </c>
      <c r="I391" s="560">
        <f>H391-F391</f>
        <v>143.67000000000007</v>
      </c>
      <c r="J391" s="561">
        <f>H391/F391-1</f>
        <v>7.3438530309303696E-2</v>
      </c>
      <c r="K391" s="562">
        <f t="shared" si="25"/>
        <v>18528300</v>
      </c>
    </row>
    <row r="392" spans="1:11">
      <c r="A392" s="526" t="s">
        <v>1131</v>
      </c>
      <c r="B392" s="528" t="s">
        <v>873</v>
      </c>
      <c r="C392" s="529" t="s">
        <v>874</v>
      </c>
      <c r="D392" s="552">
        <v>842.6</v>
      </c>
      <c r="E392" s="552">
        <v>1407.01</v>
      </c>
      <c r="F392" s="553">
        <v>1519.57</v>
      </c>
      <c r="G392" s="583">
        <v>10317</v>
      </c>
      <c r="H392" s="553">
        <v>1600</v>
      </c>
      <c r="I392" s="560">
        <f>H392-F392</f>
        <v>80.430000000000064</v>
      </c>
      <c r="J392" s="561">
        <f>I392/F392</f>
        <v>5.2929447146232204E-2</v>
      </c>
      <c r="K392" s="562">
        <f t="shared" si="25"/>
        <v>16507200</v>
      </c>
    </row>
    <row r="393" spans="1:11">
      <c r="A393" s="526" t="s">
        <v>1131</v>
      </c>
      <c r="B393" s="528" t="s">
        <v>875</v>
      </c>
      <c r="C393" s="529" t="s">
        <v>876</v>
      </c>
      <c r="D393" s="552"/>
      <c r="E393" s="552"/>
      <c r="F393" s="553"/>
      <c r="G393" s="583"/>
      <c r="H393" s="553"/>
      <c r="I393" s="560"/>
      <c r="J393" s="561"/>
      <c r="K393" s="562">
        <f t="shared" si="25"/>
        <v>0</v>
      </c>
    </row>
    <row r="394" spans="1:11" ht="24">
      <c r="A394" s="526" t="s">
        <v>1131</v>
      </c>
      <c r="B394" s="528" t="s">
        <v>877</v>
      </c>
      <c r="C394" s="529" t="s">
        <v>878</v>
      </c>
      <c r="D394" s="552">
        <v>705.1</v>
      </c>
      <c r="E394" s="552">
        <v>906.05</v>
      </c>
      <c r="F394" s="553">
        <v>978.53</v>
      </c>
      <c r="G394" s="583">
        <v>13252</v>
      </c>
      <c r="H394" s="553">
        <f>F394*1.05</f>
        <v>1027.4565</v>
      </c>
      <c r="I394" s="560">
        <f>H394-F394</f>
        <v>48.926500000000033</v>
      </c>
      <c r="J394" s="561">
        <f>I394/F394</f>
        <v>5.0000000000000037E-2</v>
      </c>
      <c r="K394" s="562">
        <f t="shared" ref="K394:K434" si="34">G394*H394</f>
        <v>13615853.538000001</v>
      </c>
    </row>
    <row r="395" spans="1:11" ht="24">
      <c r="A395" s="526" t="s">
        <v>1105</v>
      </c>
      <c r="B395" s="528" t="s">
        <v>879</v>
      </c>
      <c r="C395" s="529" t="s">
        <v>880</v>
      </c>
      <c r="D395" s="552">
        <v>838.2</v>
      </c>
      <c r="E395" s="552">
        <v>1039.1500000000001</v>
      </c>
      <c r="F395" s="553">
        <v>1122.28</v>
      </c>
      <c r="G395" s="583">
        <v>1477</v>
      </c>
      <c r="H395" s="553">
        <f>F395*1.4</f>
        <v>1571.1919999999998</v>
      </c>
      <c r="I395" s="552">
        <f>H395-F395</f>
        <v>448.91199999999981</v>
      </c>
      <c r="J395" s="628">
        <f>I395/F395</f>
        <v>0.39999999999999986</v>
      </c>
      <c r="K395" s="552">
        <f t="shared" si="34"/>
        <v>2320650.5839999998</v>
      </c>
    </row>
    <row r="396" spans="1:11" ht="36">
      <c r="A396" s="526" t="s">
        <v>1105</v>
      </c>
      <c r="B396" s="528" t="s">
        <v>882</v>
      </c>
      <c r="C396" s="529" t="s">
        <v>883</v>
      </c>
      <c r="D396" s="552">
        <v>1452</v>
      </c>
      <c r="E396" s="552">
        <v>2200</v>
      </c>
      <c r="F396" s="553">
        <v>2376</v>
      </c>
      <c r="G396" s="583">
        <v>1362</v>
      </c>
      <c r="H396" s="552">
        <v>3400</v>
      </c>
      <c r="I396" s="552">
        <f>H396-F396</f>
        <v>1024</v>
      </c>
      <c r="J396" s="628">
        <f>I396/F396</f>
        <v>0.43097643097643096</v>
      </c>
      <c r="K396" s="552">
        <f t="shared" si="34"/>
        <v>4630800</v>
      </c>
    </row>
    <row r="397" spans="1:11" ht="24">
      <c r="A397" s="526" t="s">
        <v>884</v>
      </c>
      <c r="B397" s="528" t="s">
        <v>885</v>
      </c>
      <c r="C397" s="529" t="s">
        <v>886</v>
      </c>
      <c r="D397" s="552">
        <v>753.5</v>
      </c>
      <c r="E397" s="552">
        <v>950</v>
      </c>
      <c r="F397" s="553">
        <v>1026</v>
      </c>
      <c r="G397" s="583">
        <v>2018</v>
      </c>
      <c r="H397" s="549">
        <v>1100</v>
      </c>
      <c r="I397" s="560">
        <f>H397-F397</f>
        <v>74</v>
      </c>
      <c r="J397" s="561">
        <f>I397/F397</f>
        <v>7.2124756335282647E-2</v>
      </c>
      <c r="K397" s="562">
        <f t="shared" si="34"/>
        <v>2219800</v>
      </c>
    </row>
    <row r="398" spans="1:11">
      <c r="A398" s="526" t="s">
        <v>884</v>
      </c>
      <c r="B398" s="528" t="s">
        <v>887</v>
      </c>
      <c r="C398" s="529" t="s">
        <v>888</v>
      </c>
      <c r="D398" s="552">
        <v>403.7</v>
      </c>
      <c r="E398" s="552">
        <v>515.64</v>
      </c>
      <c r="F398" s="553">
        <v>556.89</v>
      </c>
      <c r="G398" s="583">
        <v>28</v>
      </c>
      <c r="H398" s="549">
        <v>590</v>
      </c>
      <c r="I398" s="560">
        <f>H398-F398</f>
        <v>33.110000000000014</v>
      </c>
      <c r="J398" s="561">
        <f>I398/F398</f>
        <v>5.9455188636894203E-2</v>
      </c>
      <c r="K398" s="562">
        <f t="shared" si="34"/>
        <v>16520</v>
      </c>
    </row>
    <row r="399" spans="1:11">
      <c r="A399" s="526" t="s">
        <v>884</v>
      </c>
      <c r="B399" s="629" t="s">
        <v>889</v>
      </c>
      <c r="C399" s="630" t="s">
        <v>1157</v>
      </c>
      <c r="D399" s="595">
        <v>755.7</v>
      </c>
      <c r="E399" s="595">
        <v>974.79</v>
      </c>
      <c r="F399" s="587">
        <v>1052.77</v>
      </c>
      <c r="G399" s="583">
        <v>0</v>
      </c>
      <c r="H399" s="549"/>
      <c r="I399" s="560"/>
      <c r="J399" s="561"/>
      <c r="K399" s="562"/>
    </row>
    <row r="400" spans="1:11" ht="24">
      <c r="A400" s="526" t="s">
        <v>884</v>
      </c>
      <c r="B400" s="528" t="s">
        <v>889</v>
      </c>
      <c r="C400" s="529" t="s">
        <v>1158</v>
      </c>
      <c r="D400" s="552"/>
      <c r="E400" s="553"/>
      <c r="F400" s="587"/>
      <c r="G400" s="583"/>
      <c r="H400" s="549"/>
      <c r="I400" s="560"/>
      <c r="J400" s="561"/>
      <c r="K400" s="562"/>
    </row>
    <row r="401" spans="1:11" ht="36">
      <c r="A401" s="526" t="s">
        <v>884</v>
      </c>
      <c r="B401" s="585" t="s">
        <v>1153</v>
      </c>
      <c r="C401" s="586" t="s">
        <v>1154</v>
      </c>
      <c r="D401" s="552"/>
      <c r="E401" s="553"/>
      <c r="F401" s="553">
        <v>1052.77</v>
      </c>
      <c r="G401" s="631">
        <v>3</v>
      </c>
      <c r="H401" s="553">
        <v>4000</v>
      </c>
      <c r="I401" s="632">
        <f>H401-F401</f>
        <v>2947.23</v>
      </c>
      <c r="J401" s="633">
        <f>I401/F401</f>
        <v>2.7995003657019102</v>
      </c>
      <c r="K401" s="562">
        <f t="shared" si="34"/>
        <v>12000</v>
      </c>
    </row>
    <row r="402" spans="1:11" ht="36">
      <c r="A402" s="526" t="s">
        <v>884</v>
      </c>
      <c r="B402" s="585" t="s">
        <v>1155</v>
      </c>
      <c r="C402" s="586" t="s">
        <v>1156</v>
      </c>
      <c r="D402" s="552"/>
      <c r="E402" s="553"/>
      <c r="F402" s="553">
        <v>1052.77</v>
      </c>
      <c r="G402" s="634">
        <v>3</v>
      </c>
      <c r="H402" s="553">
        <v>7700</v>
      </c>
      <c r="I402" s="632">
        <f>H402-F402</f>
        <v>6647.23</v>
      </c>
      <c r="J402" s="633">
        <f>I402/F402</f>
        <v>6.3140382039761764</v>
      </c>
      <c r="K402" s="562">
        <f t="shared" si="34"/>
        <v>23100</v>
      </c>
    </row>
    <row r="403" spans="1:11" ht="24">
      <c r="A403" s="526" t="s">
        <v>884</v>
      </c>
      <c r="B403" s="528" t="s">
        <v>891</v>
      </c>
      <c r="C403" s="529" t="s">
        <v>892</v>
      </c>
      <c r="D403" s="552">
        <v>1153</v>
      </c>
      <c r="E403" s="552">
        <v>1450</v>
      </c>
      <c r="F403" s="553">
        <v>1566</v>
      </c>
      <c r="G403" s="583">
        <v>58</v>
      </c>
      <c r="H403" s="553">
        <v>1700</v>
      </c>
      <c r="I403" s="560">
        <f>H403-F403</f>
        <v>134</v>
      </c>
      <c r="J403" s="561">
        <f>I403/F403</f>
        <v>8.5568326947637288E-2</v>
      </c>
      <c r="K403" s="562">
        <f t="shared" si="34"/>
        <v>98600</v>
      </c>
    </row>
    <row r="404" spans="1:11" ht="24">
      <c r="A404" s="526" t="s">
        <v>884</v>
      </c>
      <c r="B404" s="528" t="s">
        <v>893</v>
      </c>
      <c r="C404" s="529" t="s">
        <v>894</v>
      </c>
      <c r="D404" s="552"/>
      <c r="E404" s="552"/>
      <c r="F404" s="553"/>
      <c r="G404" s="583"/>
      <c r="H404" s="553"/>
      <c r="I404" s="560"/>
      <c r="J404" s="561"/>
      <c r="K404" s="562">
        <f t="shared" si="34"/>
        <v>0</v>
      </c>
    </row>
    <row r="405" spans="1:11" ht="36">
      <c r="A405" s="526" t="s">
        <v>884</v>
      </c>
      <c r="B405" s="528" t="s">
        <v>895</v>
      </c>
      <c r="C405" s="529" t="s">
        <v>896</v>
      </c>
      <c r="D405" s="552">
        <v>1945</v>
      </c>
      <c r="E405" s="552">
        <v>2400</v>
      </c>
      <c r="F405" s="553">
        <v>2592</v>
      </c>
      <c r="G405" s="583">
        <v>3240</v>
      </c>
      <c r="H405" s="553">
        <f>F405*1.05</f>
        <v>2721.6</v>
      </c>
      <c r="I405" s="560">
        <f>H405-F405</f>
        <v>129.59999999999991</v>
      </c>
      <c r="J405" s="561">
        <f>I405/F405</f>
        <v>4.9999999999999968E-2</v>
      </c>
      <c r="K405" s="562">
        <f t="shared" si="34"/>
        <v>8817984</v>
      </c>
    </row>
    <row r="406" spans="1:11" ht="36">
      <c r="A406" s="526" t="s">
        <v>884</v>
      </c>
      <c r="B406" s="528" t="s">
        <v>897</v>
      </c>
      <c r="C406" s="529" t="s">
        <v>898</v>
      </c>
      <c r="D406" s="552">
        <v>3720</v>
      </c>
      <c r="E406" s="552">
        <v>4100</v>
      </c>
      <c r="F406" s="553">
        <v>4428</v>
      </c>
      <c r="G406" s="583">
        <v>261</v>
      </c>
      <c r="H406" s="553">
        <v>4700</v>
      </c>
      <c r="I406" s="560">
        <f>H406-F406</f>
        <v>272</v>
      </c>
      <c r="J406" s="561">
        <f>I406/F406</f>
        <v>6.142728093947606E-2</v>
      </c>
      <c r="K406" s="562">
        <f t="shared" si="34"/>
        <v>1226700</v>
      </c>
    </row>
    <row r="407" spans="1:11" ht="24">
      <c r="A407" s="526" t="s">
        <v>884</v>
      </c>
      <c r="B407" s="528" t="s">
        <v>901</v>
      </c>
      <c r="C407" s="529" t="s">
        <v>902</v>
      </c>
      <c r="D407" s="552"/>
      <c r="E407" s="552"/>
      <c r="F407" s="553"/>
      <c r="G407" s="583"/>
      <c r="H407" s="553"/>
      <c r="I407" s="560"/>
      <c r="J407" s="561"/>
      <c r="K407" s="562">
        <f t="shared" si="34"/>
        <v>0</v>
      </c>
    </row>
    <row r="408" spans="1:11" ht="36">
      <c r="A408" s="526" t="s">
        <v>884</v>
      </c>
      <c r="B408" s="528" t="s">
        <v>903</v>
      </c>
      <c r="C408" s="529" t="s">
        <v>904</v>
      </c>
      <c r="D408" s="552">
        <v>2720</v>
      </c>
      <c r="E408" s="552">
        <v>3000</v>
      </c>
      <c r="F408" s="553">
        <v>3240</v>
      </c>
      <c r="G408" s="583">
        <v>2960</v>
      </c>
      <c r="H408" s="553">
        <f>F408*1.05</f>
        <v>3402</v>
      </c>
      <c r="I408" s="560">
        <f>H408-F408</f>
        <v>162</v>
      </c>
      <c r="J408" s="561">
        <f>I408/F408</f>
        <v>0.05</v>
      </c>
      <c r="K408" s="562">
        <f t="shared" si="34"/>
        <v>10069920</v>
      </c>
    </row>
    <row r="409" spans="1:11" ht="36">
      <c r="A409" s="526" t="s">
        <v>884</v>
      </c>
      <c r="B409" s="528" t="s">
        <v>905</v>
      </c>
      <c r="C409" s="529" t="s">
        <v>906</v>
      </c>
      <c r="D409" s="552">
        <v>5420</v>
      </c>
      <c r="E409" s="552">
        <v>6200</v>
      </c>
      <c r="F409" s="553">
        <v>6696</v>
      </c>
      <c r="G409" s="583">
        <v>6001</v>
      </c>
      <c r="H409" s="553">
        <f>F409*1.05</f>
        <v>7030.8</v>
      </c>
      <c r="I409" s="560">
        <f>H409-F409</f>
        <v>334.80000000000018</v>
      </c>
      <c r="J409" s="561">
        <f>I409/F409</f>
        <v>5.0000000000000031E-2</v>
      </c>
      <c r="K409" s="562">
        <f t="shared" si="34"/>
        <v>42191830.800000004</v>
      </c>
    </row>
    <row r="410" spans="1:11" ht="24">
      <c r="A410" s="526" t="s">
        <v>884</v>
      </c>
      <c r="B410" s="528" t="s">
        <v>907</v>
      </c>
      <c r="C410" s="529" t="s">
        <v>908</v>
      </c>
      <c r="D410" s="552"/>
      <c r="E410" s="552"/>
      <c r="F410" s="553"/>
      <c r="G410" s="583"/>
      <c r="H410" s="553"/>
      <c r="I410" s="560"/>
      <c r="J410" s="561"/>
      <c r="K410" s="562">
        <f t="shared" si="34"/>
        <v>0</v>
      </c>
    </row>
    <row r="411" spans="1:11" ht="24">
      <c r="A411" s="526" t="s">
        <v>884</v>
      </c>
      <c r="B411" s="528" t="s">
        <v>909</v>
      </c>
      <c r="C411" s="529" t="s">
        <v>908</v>
      </c>
      <c r="D411" s="552">
        <v>4520</v>
      </c>
      <c r="E411" s="552">
        <v>5000</v>
      </c>
      <c r="F411" s="553">
        <v>5400</v>
      </c>
      <c r="G411" s="583">
        <v>1327</v>
      </c>
      <c r="H411" s="553">
        <f>F411*1.05</f>
        <v>5670</v>
      </c>
      <c r="I411" s="560">
        <f t="shared" ref="I411:I419" si="35">H411-F411</f>
        <v>270</v>
      </c>
      <c r="J411" s="561">
        <f t="shared" ref="J411:J419" si="36">I411/F411</f>
        <v>0.05</v>
      </c>
      <c r="K411" s="562">
        <f t="shared" si="34"/>
        <v>7524090</v>
      </c>
    </row>
    <row r="412" spans="1:11" ht="24">
      <c r="A412" s="526" t="s">
        <v>884</v>
      </c>
      <c r="B412" s="528" t="s">
        <v>910</v>
      </c>
      <c r="C412" s="529" t="s">
        <v>911</v>
      </c>
      <c r="D412" s="552">
        <v>9020</v>
      </c>
      <c r="E412" s="552">
        <v>9200</v>
      </c>
      <c r="F412" s="553">
        <v>9936</v>
      </c>
      <c r="G412" s="583">
        <v>226</v>
      </c>
      <c r="H412" s="553">
        <f>F412*1.05</f>
        <v>10432.800000000001</v>
      </c>
      <c r="I412" s="560">
        <f t="shared" si="35"/>
        <v>496.80000000000109</v>
      </c>
      <c r="J412" s="561">
        <f t="shared" si="36"/>
        <v>5.0000000000000107E-2</v>
      </c>
      <c r="K412" s="562">
        <f t="shared" si="34"/>
        <v>2357812.8000000003</v>
      </c>
    </row>
    <row r="413" spans="1:11">
      <c r="A413" s="526" t="s">
        <v>1132</v>
      </c>
      <c r="B413" s="528" t="s">
        <v>912</v>
      </c>
      <c r="C413" s="529" t="s">
        <v>913</v>
      </c>
      <c r="D413" s="552">
        <v>106.7</v>
      </c>
      <c r="E413" s="552">
        <v>150</v>
      </c>
      <c r="F413" s="553">
        <v>162</v>
      </c>
      <c r="G413" s="635">
        <v>13622</v>
      </c>
      <c r="H413" s="549">
        <f>F413*1.3</f>
        <v>210.6</v>
      </c>
      <c r="I413" s="560">
        <f t="shared" si="35"/>
        <v>48.599999999999994</v>
      </c>
      <c r="J413" s="561">
        <f t="shared" si="36"/>
        <v>0.3</v>
      </c>
      <c r="K413" s="562">
        <f t="shared" si="34"/>
        <v>2868793.1999999997</v>
      </c>
    </row>
    <row r="414" spans="1:11" ht="36">
      <c r="A414" s="526" t="s">
        <v>1133</v>
      </c>
      <c r="B414" s="614" t="s">
        <v>914</v>
      </c>
      <c r="C414" s="615" t="s">
        <v>915</v>
      </c>
      <c r="D414" s="552">
        <v>61.6</v>
      </c>
      <c r="E414" s="552">
        <v>80</v>
      </c>
      <c r="F414" s="553">
        <v>86.4</v>
      </c>
      <c r="G414" s="583">
        <v>13305</v>
      </c>
      <c r="H414" s="549">
        <f>F414*1.15</f>
        <v>99.36</v>
      </c>
      <c r="I414" s="560">
        <f t="shared" si="35"/>
        <v>12.959999999999994</v>
      </c>
      <c r="J414" s="561">
        <f t="shared" si="36"/>
        <v>0.14999999999999991</v>
      </c>
      <c r="K414" s="562">
        <f t="shared" si="34"/>
        <v>1321984.8</v>
      </c>
    </row>
    <row r="415" spans="1:11" ht="24">
      <c r="A415" s="526" t="s">
        <v>1133</v>
      </c>
      <c r="B415" s="614" t="s">
        <v>916</v>
      </c>
      <c r="C415" s="615" t="s">
        <v>917</v>
      </c>
      <c r="D415" s="552">
        <v>61.6</v>
      </c>
      <c r="E415" s="552">
        <v>78.72</v>
      </c>
      <c r="F415" s="553">
        <v>85.02</v>
      </c>
      <c r="G415" s="583">
        <v>1102</v>
      </c>
      <c r="H415" s="549">
        <f>F415*1.15</f>
        <v>97.772999999999982</v>
      </c>
      <c r="I415" s="560">
        <f t="shared" si="35"/>
        <v>12.752999999999986</v>
      </c>
      <c r="J415" s="561">
        <f t="shared" si="36"/>
        <v>0.14999999999999983</v>
      </c>
      <c r="K415" s="562">
        <f t="shared" si="34"/>
        <v>107745.84599999998</v>
      </c>
    </row>
    <row r="416" spans="1:11" ht="36">
      <c r="A416" s="526" t="s">
        <v>1133</v>
      </c>
      <c r="B416" s="614" t="s">
        <v>918</v>
      </c>
      <c r="C416" s="615" t="s">
        <v>919</v>
      </c>
      <c r="D416" s="552">
        <v>92.4</v>
      </c>
      <c r="E416" s="552">
        <v>119.79</v>
      </c>
      <c r="F416" s="553">
        <v>129.37</v>
      </c>
      <c r="G416" s="583">
        <v>29260</v>
      </c>
      <c r="H416" s="549">
        <v>136</v>
      </c>
      <c r="I416" s="560">
        <f t="shared" si="35"/>
        <v>6.6299999999999955</v>
      </c>
      <c r="J416" s="561">
        <f t="shared" si="36"/>
        <v>5.124835742444149E-2</v>
      </c>
      <c r="K416" s="562">
        <f t="shared" si="34"/>
        <v>3979360</v>
      </c>
    </row>
    <row r="417" spans="1:11" ht="24">
      <c r="A417" s="636" t="s">
        <v>1134</v>
      </c>
      <c r="B417" s="528" t="s">
        <v>921</v>
      </c>
      <c r="C417" s="545" t="s">
        <v>922</v>
      </c>
      <c r="D417" s="552">
        <v>116.6</v>
      </c>
      <c r="E417" s="552">
        <v>134.09</v>
      </c>
      <c r="F417" s="553">
        <v>144.82</v>
      </c>
      <c r="G417" s="631">
        <v>54</v>
      </c>
      <c r="H417" s="549">
        <f>F417*1.2</f>
        <v>173.78399999999999</v>
      </c>
      <c r="I417" s="632">
        <f t="shared" si="35"/>
        <v>28.963999999999999</v>
      </c>
      <c r="J417" s="633">
        <f t="shared" si="36"/>
        <v>0.2</v>
      </c>
      <c r="K417" s="562">
        <f t="shared" si="34"/>
        <v>9384.3359999999993</v>
      </c>
    </row>
    <row r="418" spans="1:11" ht="24">
      <c r="A418" s="526" t="s">
        <v>1106</v>
      </c>
      <c r="B418" s="528" t="s">
        <v>923</v>
      </c>
      <c r="C418" s="529" t="s">
        <v>924</v>
      </c>
      <c r="D418" s="552">
        <v>50.6</v>
      </c>
      <c r="E418" s="552">
        <v>58.19</v>
      </c>
      <c r="F418" s="553">
        <v>62.85</v>
      </c>
      <c r="G418" s="583">
        <v>4134</v>
      </c>
      <c r="H418" s="549">
        <v>66</v>
      </c>
      <c r="I418" s="560">
        <f t="shared" si="35"/>
        <v>3.1499999999999986</v>
      </c>
      <c r="J418" s="561">
        <f t="shared" si="36"/>
        <v>5.0119331742243416E-2</v>
      </c>
      <c r="K418" s="562">
        <f t="shared" si="34"/>
        <v>272844</v>
      </c>
    </row>
    <row r="419" spans="1:11" ht="24">
      <c r="A419" s="526" t="s">
        <v>1106</v>
      </c>
      <c r="B419" s="528" t="s">
        <v>925</v>
      </c>
      <c r="C419" s="529" t="s">
        <v>926</v>
      </c>
      <c r="D419" s="552">
        <v>50.6</v>
      </c>
      <c r="E419" s="552">
        <v>58.19</v>
      </c>
      <c r="F419" s="553">
        <v>62.85</v>
      </c>
      <c r="G419" s="583">
        <v>1824</v>
      </c>
      <c r="H419" s="549">
        <v>66</v>
      </c>
      <c r="I419" s="560">
        <f t="shared" si="35"/>
        <v>3.1499999999999986</v>
      </c>
      <c r="J419" s="561">
        <f t="shared" si="36"/>
        <v>5.0119331742243416E-2</v>
      </c>
      <c r="K419" s="562">
        <f t="shared" si="34"/>
        <v>120384</v>
      </c>
    </row>
    <row r="420" spans="1:11" ht="24">
      <c r="A420" s="637" t="s">
        <v>1106</v>
      </c>
      <c r="B420" s="629" t="s">
        <v>927</v>
      </c>
      <c r="C420" s="638" t="s">
        <v>928</v>
      </c>
      <c r="D420" s="595">
        <v>79.2</v>
      </c>
      <c r="E420" s="595">
        <v>100</v>
      </c>
      <c r="F420" s="587">
        <v>108</v>
      </c>
      <c r="G420" s="670">
        <v>25742</v>
      </c>
      <c r="H420" s="581"/>
      <c r="I420" s="560"/>
      <c r="J420" s="561"/>
      <c r="K420" s="562">
        <f t="shared" si="34"/>
        <v>0</v>
      </c>
    </row>
    <row r="421" spans="1:11" ht="24">
      <c r="A421" s="526" t="s">
        <v>1106</v>
      </c>
      <c r="B421" s="585" t="s">
        <v>1160</v>
      </c>
      <c r="C421" s="586" t="s">
        <v>1161</v>
      </c>
      <c r="D421" s="552"/>
      <c r="E421" s="552"/>
      <c r="F421" s="553">
        <v>108</v>
      </c>
      <c r="G421" s="583">
        <v>16831</v>
      </c>
      <c r="H421" s="549">
        <v>120</v>
      </c>
      <c r="I421" s="560">
        <f>H421-F421</f>
        <v>12</v>
      </c>
      <c r="J421" s="561">
        <f>I421/F421</f>
        <v>0.1111111111111111</v>
      </c>
      <c r="K421" s="562">
        <f t="shared" si="34"/>
        <v>2019720</v>
      </c>
    </row>
    <row r="422" spans="1:11" ht="24">
      <c r="A422" s="526" t="s">
        <v>1106</v>
      </c>
      <c r="B422" s="585" t="s">
        <v>1159</v>
      </c>
      <c r="C422" s="586" t="s">
        <v>1162</v>
      </c>
      <c r="D422" s="552"/>
      <c r="E422" s="552"/>
      <c r="F422" s="553">
        <v>108</v>
      </c>
      <c r="G422" s="583">
        <v>8910</v>
      </c>
      <c r="H422" s="549">
        <v>220</v>
      </c>
      <c r="I422" s="560">
        <f>H422-F422</f>
        <v>112</v>
      </c>
      <c r="J422" s="561">
        <f>I422/F422</f>
        <v>1.037037037037037</v>
      </c>
      <c r="K422" s="562">
        <f t="shared" si="34"/>
        <v>1960200</v>
      </c>
    </row>
    <row r="423" spans="1:11" ht="24">
      <c r="A423" s="526" t="s">
        <v>1106</v>
      </c>
      <c r="B423" s="528" t="s">
        <v>929</v>
      </c>
      <c r="C423" s="529" t="s">
        <v>930</v>
      </c>
      <c r="D423" s="552">
        <v>495</v>
      </c>
      <c r="E423" s="552">
        <v>569.25</v>
      </c>
      <c r="F423" s="553">
        <v>614.79</v>
      </c>
      <c r="G423" s="583">
        <v>38</v>
      </c>
      <c r="H423" s="549">
        <f>F423*1.35</f>
        <v>829.9665</v>
      </c>
      <c r="I423" s="560">
        <f>H423-F423</f>
        <v>215.17650000000003</v>
      </c>
      <c r="J423" s="561">
        <f>I423/F423</f>
        <v>0.35000000000000009</v>
      </c>
      <c r="K423" s="562">
        <f t="shared" si="34"/>
        <v>31538.726999999999</v>
      </c>
    </row>
    <row r="424" spans="1:11" ht="24">
      <c r="A424" s="526" t="s">
        <v>1106</v>
      </c>
      <c r="B424" s="528" t="s">
        <v>931</v>
      </c>
      <c r="C424" s="529" t="s">
        <v>932</v>
      </c>
      <c r="D424" s="552">
        <v>597.29999999999995</v>
      </c>
      <c r="E424" s="552">
        <v>686.9</v>
      </c>
      <c r="F424" s="553">
        <v>741.85</v>
      </c>
      <c r="G424" s="583">
        <v>6138</v>
      </c>
      <c r="H424" s="549">
        <v>790</v>
      </c>
      <c r="I424" s="560">
        <f>H424-F424</f>
        <v>48.149999999999977</v>
      </c>
      <c r="J424" s="561">
        <f>I424/F424</f>
        <v>6.490530430680054E-2</v>
      </c>
      <c r="K424" s="562">
        <f t="shared" si="34"/>
        <v>4849020</v>
      </c>
    </row>
    <row r="425" spans="1:11" ht="24">
      <c r="A425" s="637" t="s">
        <v>1106</v>
      </c>
      <c r="B425" s="629" t="s">
        <v>933</v>
      </c>
      <c r="C425" s="638" t="s">
        <v>934</v>
      </c>
      <c r="D425" s="595">
        <v>391.6</v>
      </c>
      <c r="E425" s="595">
        <v>450.34</v>
      </c>
      <c r="F425" s="587">
        <v>486.37</v>
      </c>
      <c r="G425" s="596">
        <v>42574</v>
      </c>
      <c r="H425" s="581"/>
      <c r="I425" s="560"/>
      <c r="J425" s="561"/>
      <c r="K425" s="562">
        <f t="shared" si="34"/>
        <v>0</v>
      </c>
    </row>
    <row r="426" spans="1:11" ht="24">
      <c r="A426" s="526" t="s">
        <v>1106</v>
      </c>
      <c r="B426" s="528" t="s">
        <v>1165</v>
      </c>
      <c r="C426" s="586" t="s">
        <v>934</v>
      </c>
      <c r="D426" s="552"/>
      <c r="E426" s="552"/>
      <c r="F426" s="553">
        <v>486.37</v>
      </c>
      <c r="G426" s="597">
        <v>41089</v>
      </c>
      <c r="H426" s="549">
        <v>511</v>
      </c>
      <c r="I426" s="560">
        <f>H426-F426</f>
        <v>24.629999999999995</v>
      </c>
      <c r="J426" s="561">
        <f>I426/F426</f>
        <v>5.0640458909883411E-2</v>
      </c>
      <c r="K426" s="562">
        <f t="shared" si="34"/>
        <v>20996479</v>
      </c>
    </row>
    <row r="427" spans="1:11" ht="36">
      <c r="A427" s="526" t="s">
        <v>1106</v>
      </c>
      <c r="B427" s="528" t="s">
        <v>1164</v>
      </c>
      <c r="C427" s="586" t="s">
        <v>1163</v>
      </c>
      <c r="D427" s="552"/>
      <c r="E427" s="552"/>
      <c r="F427" s="553">
        <v>486.37</v>
      </c>
      <c r="G427" s="597">
        <v>1485</v>
      </c>
      <c r="H427" s="549">
        <v>900</v>
      </c>
      <c r="I427" s="560">
        <f>H427-F427</f>
        <v>413.63</v>
      </c>
      <c r="J427" s="561">
        <f>I427/F427</f>
        <v>0.8504430783148631</v>
      </c>
      <c r="K427" s="562">
        <f t="shared" si="34"/>
        <v>1336500</v>
      </c>
    </row>
    <row r="428" spans="1:11" ht="24">
      <c r="A428" s="526" t="s">
        <v>1106</v>
      </c>
      <c r="B428" s="528" t="s">
        <v>935</v>
      </c>
      <c r="C428" s="529" t="s">
        <v>936</v>
      </c>
      <c r="D428" s="552">
        <v>564.29999999999995</v>
      </c>
      <c r="E428" s="552">
        <v>648.95000000000005</v>
      </c>
      <c r="F428" s="553">
        <v>700.87</v>
      </c>
      <c r="G428" s="583">
        <v>299</v>
      </c>
      <c r="H428" s="549">
        <v>740</v>
      </c>
      <c r="I428" s="560">
        <f>H428-F428</f>
        <v>39.129999999999995</v>
      </c>
      <c r="J428" s="561">
        <f>I428/F428</f>
        <v>5.5830610526916541E-2</v>
      </c>
      <c r="K428" s="562">
        <f t="shared" si="34"/>
        <v>221260</v>
      </c>
    </row>
    <row r="429" spans="1:11" ht="24">
      <c r="A429" s="526" t="s">
        <v>1106</v>
      </c>
      <c r="B429" s="629" t="s">
        <v>937</v>
      </c>
      <c r="C429" s="638" t="s">
        <v>938</v>
      </c>
      <c r="D429" s="595">
        <v>391.6</v>
      </c>
      <c r="E429" s="595">
        <v>450.34</v>
      </c>
      <c r="F429" s="587">
        <v>486.37</v>
      </c>
      <c r="G429" s="596">
        <v>109900</v>
      </c>
      <c r="H429" s="581"/>
      <c r="I429" s="613"/>
      <c r="J429" s="661"/>
      <c r="K429" s="654">
        <f t="shared" si="34"/>
        <v>0</v>
      </c>
    </row>
    <row r="430" spans="1:11" ht="24">
      <c r="A430" s="526" t="s">
        <v>1106</v>
      </c>
      <c r="B430" s="585" t="s">
        <v>1166</v>
      </c>
      <c r="C430" s="586" t="s">
        <v>1167</v>
      </c>
      <c r="D430" s="552"/>
      <c r="E430" s="552"/>
      <c r="F430" s="553">
        <v>486.37</v>
      </c>
      <c r="G430" s="530">
        <v>108000</v>
      </c>
      <c r="H430" s="549">
        <v>511</v>
      </c>
      <c r="I430" s="560">
        <f>H430-F430</f>
        <v>24.629999999999995</v>
      </c>
      <c r="J430" s="561">
        <f>I430/F430</f>
        <v>5.0640458909883411E-2</v>
      </c>
      <c r="K430" s="562">
        <f t="shared" si="34"/>
        <v>55188000</v>
      </c>
    </row>
    <row r="431" spans="1:11" ht="36">
      <c r="A431" s="526" t="s">
        <v>1106</v>
      </c>
      <c r="B431" s="585" t="s">
        <v>1168</v>
      </c>
      <c r="C431" s="586" t="s">
        <v>1169</v>
      </c>
      <c r="D431" s="604"/>
      <c r="E431" s="604"/>
      <c r="F431" s="605">
        <v>486.37</v>
      </c>
      <c r="G431" s="597">
        <v>1980</v>
      </c>
      <c r="H431" s="549">
        <v>900</v>
      </c>
      <c r="I431" s="560">
        <f>H431-F431</f>
        <v>413.63</v>
      </c>
      <c r="J431" s="561">
        <f>I431/F431</f>
        <v>0.8504430783148631</v>
      </c>
      <c r="K431" s="606">
        <f t="shared" si="34"/>
        <v>1782000</v>
      </c>
    </row>
    <row r="432" spans="1:11">
      <c r="A432" s="526" t="s">
        <v>1106</v>
      </c>
      <c r="B432" s="528" t="s">
        <v>939</v>
      </c>
      <c r="C432" s="529" t="s">
        <v>940</v>
      </c>
      <c r="D432" s="552">
        <v>343.2</v>
      </c>
      <c r="E432" s="552">
        <v>440.77</v>
      </c>
      <c r="F432" s="553">
        <v>476.03</v>
      </c>
      <c r="G432" s="583">
        <v>42</v>
      </c>
      <c r="H432" s="549">
        <f>F432*1.2</f>
        <v>571.23599999999999</v>
      </c>
      <c r="I432" s="560">
        <f>H432-F432</f>
        <v>95.206000000000017</v>
      </c>
      <c r="J432" s="561">
        <f>I432/F432</f>
        <v>0.20000000000000004</v>
      </c>
      <c r="K432" s="562">
        <f>G432*H432</f>
        <v>23991.912</v>
      </c>
    </row>
    <row r="433" spans="1:11" ht="24">
      <c r="A433" s="526" t="s">
        <v>1106</v>
      </c>
      <c r="B433" s="528" t="s">
        <v>941</v>
      </c>
      <c r="C433" s="529" t="s">
        <v>942</v>
      </c>
      <c r="D433" s="552"/>
      <c r="E433" s="552">
        <v>500</v>
      </c>
      <c r="F433" s="553">
        <v>540</v>
      </c>
      <c r="G433" s="583">
        <v>2</v>
      </c>
      <c r="H433" s="549">
        <v>570</v>
      </c>
      <c r="I433" s="560">
        <f>H433-F433</f>
        <v>30</v>
      </c>
      <c r="J433" s="561">
        <f>I433/F433</f>
        <v>5.5555555555555552E-2</v>
      </c>
      <c r="K433" s="562">
        <f t="shared" si="34"/>
        <v>1140</v>
      </c>
    </row>
    <row r="434" spans="1:11" ht="24">
      <c r="A434" s="526" t="s">
        <v>1083</v>
      </c>
      <c r="B434" s="639" t="s">
        <v>943</v>
      </c>
      <c r="C434" s="640" t="s">
        <v>944</v>
      </c>
      <c r="D434" s="552">
        <v>160.6</v>
      </c>
      <c r="E434" s="552">
        <v>201.68</v>
      </c>
      <c r="F434" s="553">
        <v>217.81</v>
      </c>
      <c r="G434" s="583">
        <v>1665</v>
      </c>
      <c r="H434" s="549">
        <v>220</v>
      </c>
      <c r="I434" s="560">
        <f>H434-F434</f>
        <v>2.1899999999999977</v>
      </c>
      <c r="J434" s="561">
        <f>I434/F434</f>
        <v>1.005463477342637E-2</v>
      </c>
      <c r="K434" s="562">
        <f t="shared" si="34"/>
        <v>366300</v>
      </c>
    </row>
    <row r="435" spans="1:11">
      <c r="A435" s="526"/>
      <c r="B435" s="641"/>
      <c r="C435" s="642" t="s">
        <v>945</v>
      </c>
      <c r="D435" s="643"/>
      <c r="E435" s="643"/>
      <c r="F435" s="643"/>
      <c r="G435" s="644">
        <f>SUM(G436:G443)-G439</f>
        <v>204926</v>
      </c>
      <c r="H435" s="549"/>
      <c r="I435" s="560"/>
      <c r="J435" s="561"/>
      <c r="K435" s="645">
        <f>SUM(K436:K443)</f>
        <v>155195203.94177064</v>
      </c>
    </row>
    <row r="436" spans="1:11">
      <c r="A436" s="526"/>
      <c r="B436" s="528" t="s">
        <v>15</v>
      </c>
      <c r="C436" s="529" t="s">
        <v>946</v>
      </c>
      <c r="D436" s="552">
        <v>170</v>
      </c>
      <c r="E436" s="552">
        <v>250</v>
      </c>
      <c r="F436" s="553">
        <v>270</v>
      </c>
      <c r="G436" s="646">
        <v>6011</v>
      </c>
      <c r="H436" s="647">
        <v>285</v>
      </c>
      <c r="I436" s="560">
        <f t="shared" ref="I436:I444" si="37">H436-F436</f>
        <v>15</v>
      </c>
      <c r="J436" s="561">
        <f t="shared" ref="J436:J443" si="38">I436/F436</f>
        <v>5.5555555555555552E-2</v>
      </c>
      <c r="K436" s="562">
        <f>G436*H436</f>
        <v>1713135</v>
      </c>
    </row>
    <row r="437" spans="1:11" ht="24">
      <c r="A437" s="526" t="s">
        <v>1101</v>
      </c>
      <c r="B437" s="528" t="s">
        <v>16</v>
      </c>
      <c r="C437" s="529" t="s">
        <v>947</v>
      </c>
      <c r="D437" s="552">
        <v>100</v>
      </c>
      <c r="E437" s="552">
        <v>250</v>
      </c>
      <c r="F437" s="553">
        <v>270</v>
      </c>
      <c r="G437" s="646">
        <v>483</v>
      </c>
      <c r="H437" s="647">
        <f>F437*1.3</f>
        <v>351</v>
      </c>
      <c r="I437" s="560">
        <f t="shared" si="37"/>
        <v>81</v>
      </c>
      <c r="J437" s="561">
        <f t="shared" si="38"/>
        <v>0.3</v>
      </c>
      <c r="K437" s="562">
        <f t="shared" ref="K437:K443" si="39">G437*H437</f>
        <v>169533</v>
      </c>
    </row>
    <row r="438" spans="1:11" ht="24">
      <c r="A438" s="526" t="s">
        <v>1101</v>
      </c>
      <c r="B438" s="528" t="s">
        <v>948</v>
      </c>
      <c r="C438" s="529" t="s">
        <v>949</v>
      </c>
      <c r="D438" s="552">
        <v>426</v>
      </c>
      <c r="E438" s="552">
        <v>550</v>
      </c>
      <c r="F438" s="553">
        <v>594</v>
      </c>
      <c r="G438" s="646">
        <v>144339</v>
      </c>
      <c r="H438" s="647">
        <v>800</v>
      </c>
      <c r="I438" s="560">
        <f t="shared" si="37"/>
        <v>206</v>
      </c>
      <c r="J438" s="561">
        <f t="shared" si="38"/>
        <v>0.34680134680134678</v>
      </c>
      <c r="K438" s="562">
        <f t="shared" si="39"/>
        <v>115471200</v>
      </c>
    </row>
    <row r="439" spans="1:11">
      <c r="A439" s="526" t="s">
        <v>1101</v>
      </c>
      <c r="B439" s="528" t="s">
        <v>950</v>
      </c>
      <c r="C439" s="529" t="s">
        <v>951</v>
      </c>
      <c r="D439" s="552">
        <v>294</v>
      </c>
      <c r="E439" s="552">
        <v>374</v>
      </c>
      <c r="F439" s="553">
        <v>403.92</v>
      </c>
      <c r="G439" s="669">
        <v>41513.27213309567</v>
      </c>
      <c r="H439" s="647">
        <v>404</v>
      </c>
      <c r="I439" s="560">
        <f t="shared" si="37"/>
        <v>7.9999999999984084E-2</v>
      </c>
      <c r="J439" s="561">
        <f t="shared" si="38"/>
        <v>1.9805902158839394E-4</v>
      </c>
      <c r="K439" s="562">
        <f t="shared" si="39"/>
        <v>16771361.94177065</v>
      </c>
    </row>
    <row r="440" spans="1:11" ht="24">
      <c r="A440" s="526" t="s">
        <v>1101</v>
      </c>
      <c r="B440" s="528" t="s">
        <v>17</v>
      </c>
      <c r="C440" s="529" t="s">
        <v>953</v>
      </c>
      <c r="D440" s="552">
        <v>155</v>
      </c>
      <c r="E440" s="552">
        <v>250</v>
      </c>
      <c r="F440" s="553">
        <v>270</v>
      </c>
      <c r="G440" s="646">
        <v>53422</v>
      </c>
      <c r="H440" s="647">
        <v>360</v>
      </c>
      <c r="I440" s="560">
        <f t="shared" si="37"/>
        <v>90</v>
      </c>
      <c r="J440" s="561">
        <f t="shared" si="38"/>
        <v>0.33333333333333331</v>
      </c>
      <c r="K440" s="562">
        <f t="shared" si="39"/>
        <v>19231920</v>
      </c>
    </row>
    <row r="441" spans="1:11" ht="50.25" customHeight="1">
      <c r="A441" s="648" t="s">
        <v>1140</v>
      </c>
      <c r="B441" s="528" t="s">
        <v>18</v>
      </c>
      <c r="C441" s="529" t="s">
        <v>955</v>
      </c>
      <c r="D441" s="552">
        <v>500</v>
      </c>
      <c r="E441" s="552">
        <v>700</v>
      </c>
      <c r="F441" s="553">
        <v>1134</v>
      </c>
      <c r="G441" s="646">
        <v>343</v>
      </c>
      <c r="H441" s="647">
        <v>1305</v>
      </c>
      <c r="I441" s="560">
        <f t="shared" si="37"/>
        <v>171</v>
      </c>
      <c r="J441" s="561">
        <f t="shared" si="38"/>
        <v>0.15079365079365079</v>
      </c>
      <c r="K441" s="562">
        <f t="shared" si="39"/>
        <v>447615</v>
      </c>
    </row>
    <row r="442" spans="1:11" ht="36">
      <c r="A442" s="526" t="s">
        <v>1141</v>
      </c>
      <c r="B442" s="528" t="s">
        <v>19</v>
      </c>
      <c r="C442" s="529" t="s">
        <v>956</v>
      </c>
      <c r="D442" s="552">
        <v>3460</v>
      </c>
      <c r="E442" s="552">
        <v>3900</v>
      </c>
      <c r="F442" s="553">
        <v>4212</v>
      </c>
      <c r="G442" s="646">
        <v>293</v>
      </c>
      <c r="H442" s="647">
        <v>4423</v>
      </c>
      <c r="I442" s="560">
        <f t="shared" si="37"/>
        <v>211</v>
      </c>
      <c r="J442" s="561">
        <f t="shared" si="38"/>
        <v>5.0094966761633428E-2</v>
      </c>
      <c r="K442" s="562">
        <f t="shared" si="39"/>
        <v>1295939</v>
      </c>
    </row>
    <row r="443" spans="1:11" ht="24">
      <c r="A443" s="636" t="s">
        <v>1141</v>
      </c>
      <c r="B443" s="528" t="s">
        <v>20</v>
      </c>
      <c r="C443" s="586" t="s">
        <v>1170</v>
      </c>
      <c r="D443" s="595"/>
      <c r="E443" s="595"/>
      <c r="F443" s="553">
        <v>2646</v>
      </c>
      <c r="G443" s="646">
        <v>35</v>
      </c>
      <c r="H443" s="647">
        <v>2700</v>
      </c>
      <c r="I443" s="560">
        <f t="shared" si="37"/>
        <v>54</v>
      </c>
      <c r="J443" s="561">
        <f t="shared" si="38"/>
        <v>2.0408163265306121E-2</v>
      </c>
      <c r="K443" s="562">
        <f t="shared" si="39"/>
        <v>94500</v>
      </c>
    </row>
    <row r="444" spans="1:11">
      <c r="A444" s="526"/>
      <c r="B444" s="641"/>
      <c r="C444" s="642" t="s">
        <v>957</v>
      </c>
      <c r="D444" s="643"/>
      <c r="E444" s="643"/>
      <c r="F444" s="643"/>
      <c r="G444" s="649">
        <f>SUM(G445:G496)</f>
        <v>1100598</v>
      </c>
      <c r="H444" s="549"/>
      <c r="I444" s="560">
        <f t="shared" si="37"/>
        <v>0</v>
      </c>
      <c r="J444" s="561"/>
      <c r="K444" s="645">
        <f>SUM(K445:K496)</f>
        <v>280306707.86000001</v>
      </c>
    </row>
    <row r="445" spans="1:11">
      <c r="A445" s="526" t="s">
        <v>1135</v>
      </c>
      <c r="B445" s="528" t="s">
        <v>15</v>
      </c>
      <c r="C445" s="529" t="s">
        <v>958</v>
      </c>
      <c r="D445" s="650"/>
      <c r="E445" s="650"/>
      <c r="F445" s="651"/>
      <c r="G445" s="530"/>
      <c r="H445" s="549"/>
      <c r="I445" s="560"/>
      <c r="J445" s="561"/>
      <c r="K445" s="562"/>
    </row>
    <row r="446" spans="1:11">
      <c r="A446" s="526" t="s">
        <v>1135</v>
      </c>
      <c r="B446" s="528" t="s">
        <v>959</v>
      </c>
      <c r="C446" s="529" t="s">
        <v>958</v>
      </c>
      <c r="D446" s="552">
        <v>170</v>
      </c>
      <c r="E446" s="552">
        <v>220</v>
      </c>
      <c r="F446" s="553">
        <v>237.6</v>
      </c>
      <c r="G446" s="530">
        <v>389342</v>
      </c>
      <c r="H446" s="647">
        <v>250</v>
      </c>
      <c r="I446" s="560">
        <f t="shared" ref="I446:I479" si="40">H446-F446</f>
        <v>12.400000000000006</v>
      </c>
      <c r="J446" s="561">
        <f t="shared" ref="J446:J479" si="41">I446/F446</f>
        <v>5.2188552188552215E-2</v>
      </c>
      <c r="K446" s="562">
        <f>G446*H446</f>
        <v>97335500</v>
      </c>
    </row>
    <row r="447" spans="1:11">
      <c r="A447" s="526" t="s">
        <v>1135</v>
      </c>
      <c r="B447" s="528" t="s">
        <v>960</v>
      </c>
      <c r="C447" s="529" t="s">
        <v>961</v>
      </c>
      <c r="D447" s="552">
        <v>190</v>
      </c>
      <c r="E447" s="552">
        <v>310</v>
      </c>
      <c r="F447" s="553">
        <v>334.8</v>
      </c>
      <c r="G447" s="530">
        <v>1</v>
      </c>
      <c r="H447" s="647">
        <f>F447*1.2</f>
        <v>401.76</v>
      </c>
      <c r="I447" s="560">
        <f t="shared" si="40"/>
        <v>66.95999999999998</v>
      </c>
      <c r="J447" s="561">
        <f t="shared" si="41"/>
        <v>0.19999999999999993</v>
      </c>
      <c r="K447" s="562">
        <f t="shared" ref="K447:K477" si="42">G447*H447</f>
        <v>401.76</v>
      </c>
    </row>
    <row r="448" spans="1:11">
      <c r="A448" s="526" t="s">
        <v>1135</v>
      </c>
      <c r="B448" s="528" t="s">
        <v>16</v>
      </c>
      <c r="C448" s="529" t="s">
        <v>962</v>
      </c>
      <c r="D448" s="552">
        <v>130</v>
      </c>
      <c r="E448" s="552">
        <v>190</v>
      </c>
      <c r="F448" s="553">
        <v>205.2</v>
      </c>
      <c r="G448" s="530">
        <v>9119</v>
      </c>
      <c r="H448" s="647">
        <v>216</v>
      </c>
      <c r="I448" s="560">
        <f t="shared" si="40"/>
        <v>10.800000000000011</v>
      </c>
      <c r="J448" s="561">
        <f t="shared" si="41"/>
        <v>5.2631578947368481E-2</v>
      </c>
      <c r="K448" s="562">
        <f t="shared" si="42"/>
        <v>1969704</v>
      </c>
    </row>
    <row r="449" spans="1:11">
      <c r="A449" s="526" t="s">
        <v>1135</v>
      </c>
      <c r="B449" s="528" t="s">
        <v>948</v>
      </c>
      <c r="C449" s="529" t="s">
        <v>963</v>
      </c>
      <c r="D449" s="552">
        <v>93</v>
      </c>
      <c r="E449" s="552">
        <v>150</v>
      </c>
      <c r="F449" s="553">
        <v>162</v>
      </c>
      <c r="G449" s="530">
        <v>18665</v>
      </c>
      <c r="H449" s="647">
        <v>171</v>
      </c>
      <c r="I449" s="560">
        <f t="shared" si="40"/>
        <v>9</v>
      </c>
      <c r="J449" s="561">
        <f t="shared" si="41"/>
        <v>5.5555555555555552E-2</v>
      </c>
      <c r="K449" s="562">
        <f t="shared" si="42"/>
        <v>3191715</v>
      </c>
    </row>
    <row r="450" spans="1:11" ht="24">
      <c r="A450" s="526" t="s">
        <v>1174</v>
      </c>
      <c r="B450" s="528" t="s">
        <v>17</v>
      </c>
      <c r="C450" s="529" t="s">
        <v>964</v>
      </c>
      <c r="D450" s="552">
        <v>182</v>
      </c>
      <c r="E450" s="552">
        <v>380</v>
      </c>
      <c r="F450" s="553">
        <v>410.4</v>
      </c>
      <c r="G450" s="530">
        <v>1512</v>
      </c>
      <c r="H450" s="647">
        <f>F450*1.5</f>
        <v>615.59999999999991</v>
      </c>
      <c r="I450" s="560">
        <f t="shared" si="40"/>
        <v>205.19999999999993</v>
      </c>
      <c r="J450" s="561">
        <f t="shared" si="41"/>
        <v>0.49999999999999989</v>
      </c>
      <c r="K450" s="562">
        <f t="shared" si="42"/>
        <v>930787.19999999984</v>
      </c>
    </row>
    <row r="451" spans="1:11" ht="24">
      <c r="A451" s="526" t="s">
        <v>1136</v>
      </c>
      <c r="B451" s="528" t="s">
        <v>18</v>
      </c>
      <c r="C451" s="529" t="s">
        <v>965</v>
      </c>
      <c r="D451" s="552">
        <v>50</v>
      </c>
      <c r="E451" s="552">
        <v>50</v>
      </c>
      <c r="F451" s="553">
        <v>54</v>
      </c>
      <c r="G451" s="530">
        <v>100847</v>
      </c>
      <c r="H451" s="549">
        <v>60</v>
      </c>
      <c r="I451" s="560">
        <f t="shared" si="40"/>
        <v>6</v>
      </c>
      <c r="J451" s="561">
        <f t="shared" si="41"/>
        <v>0.1111111111111111</v>
      </c>
      <c r="K451" s="562">
        <f t="shared" si="42"/>
        <v>6050820</v>
      </c>
    </row>
    <row r="452" spans="1:11" ht="24">
      <c r="A452" s="526" t="s">
        <v>1136</v>
      </c>
      <c r="B452" s="528" t="s">
        <v>19</v>
      </c>
      <c r="C452" s="529" t="s">
        <v>966</v>
      </c>
      <c r="D452" s="552">
        <v>150</v>
      </c>
      <c r="E452" s="552">
        <v>200</v>
      </c>
      <c r="F452" s="553">
        <v>216</v>
      </c>
      <c r="G452" s="530">
        <v>104230</v>
      </c>
      <c r="H452" s="549">
        <f>F452*1.02</f>
        <v>220.32</v>
      </c>
      <c r="I452" s="560">
        <f t="shared" si="40"/>
        <v>4.3199999999999932</v>
      </c>
      <c r="J452" s="561">
        <f t="shared" si="41"/>
        <v>1.9999999999999969E-2</v>
      </c>
      <c r="K452" s="562">
        <f t="shared" si="42"/>
        <v>22963953.599999998</v>
      </c>
    </row>
    <row r="453" spans="1:11" ht="36">
      <c r="A453" s="526" t="s">
        <v>1136</v>
      </c>
      <c r="B453" s="528" t="s">
        <v>20</v>
      </c>
      <c r="C453" s="529" t="s">
        <v>967</v>
      </c>
      <c r="D453" s="552">
        <v>130</v>
      </c>
      <c r="E453" s="552">
        <v>150</v>
      </c>
      <c r="F453" s="553">
        <v>162</v>
      </c>
      <c r="G453" s="530">
        <v>81314</v>
      </c>
      <c r="H453" s="549">
        <f>F453*1.02</f>
        <v>165.24</v>
      </c>
      <c r="I453" s="560">
        <f t="shared" si="40"/>
        <v>3.2400000000000091</v>
      </c>
      <c r="J453" s="561">
        <f t="shared" si="41"/>
        <v>2.0000000000000056E-2</v>
      </c>
      <c r="K453" s="562">
        <f t="shared" si="42"/>
        <v>13436325.360000001</v>
      </c>
    </row>
    <row r="454" spans="1:11" ht="36">
      <c r="A454" s="566" t="s">
        <v>1136</v>
      </c>
      <c r="B454" s="528" t="s">
        <v>968</v>
      </c>
      <c r="C454" s="529" t="s">
        <v>969</v>
      </c>
      <c r="D454" s="552">
        <v>250</v>
      </c>
      <c r="E454" s="552">
        <v>300</v>
      </c>
      <c r="F454" s="553">
        <v>324</v>
      </c>
      <c r="G454" s="530">
        <v>2831</v>
      </c>
      <c r="H454" s="567">
        <f>F454*1.05</f>
        <v>340.2</v>
      </c>
      <c r="I454" s="568">
        <f t="shared" si="40"/>
        <v>16.199999999999989</v>
      </c>
      <c r="J454" s="569">
        <f t="shared" si="41"/>
        <v>4.9999999999999968E-2</v>
      </c>
      <c r="K454" s="562">
        <f t="shared" si="42"/>
        <v>963106.2</v>
      </c>
    </row>
    <row r="455" spans="1:11">
      <c r="A455" s="526"/>
      <c r="B455" s="528"/>
      <c r="C455" s="652" t="s">
        <v>1184</v>
      </c>
      <c r="D455" s="552"/>
      <c r="E455" s="552"/>
      <c r="F455" s="587">
        <v>1E-3</v>
      </c>
      <c r="G455" s="653">
        <v>60000</v>
      </c>
      <c r="H455" s="549">
        <v>15</v>
      </c>
      <c r="I455" s="560">
        <f t="shared" si="40"/>
        <v>14.999000000000001</v>
      </c>
      <c r="J455" s="584">
        <f t="shared" si="41"/>
        <v>14999</v>
      </c>
      <c r="K455" s="654">
        <f>G455*H455</f>
        <v>900000</v>
      </c>
    </row>
    <row r="456" spans="1:11" ht="24">
      <c r="A456" s="526"/>
      <c r="B456" s="528" t="s">
        <v>21</v>
      </c>
      <c r="C456" s="529" t="s">
        <v>970</v>
      </c>
      <c r="D456" s="552">
        <v>45</v>
      </c>
      <c r="E456" s="552">
        <v>100</v>
      </c>
      <c r="F456" s="553">
        <v>108</v>
      </c>
      <c r="G456" s="530">
        <v>2</v>
      </c>
      <c r="H456" s="549">
        <v>150</v>
      </c>
      <c r="I456" s="560">
        <f t="shared" si="40"/>
        <v>42</v>
      </c>
      <c r="J456" s="561">
        <f t="shared" si="41"/>
        <v>0.3888888888888889</v>
      </c>
      <c r="K456" s="562">
        <f t="shared" si="42"/>
        <v>300</v>
      </c>
    </row>
    <row r="457" spans="1:11" ht="24">
      <c r="A457" s="526"/>
      <c r="B457" s="528" t="s">
        <v>971</v>
      </c>
      <c r="C457" s="529" t="s">
        <v>972</v>
      </c>
      <c r="D457" s="552">
        <v>160</v>
      </c>
      <c r="E457" s="552">
        <v>200</v>
      </c>
      <c r="F457" s="553">
        <v>216</v>
      </c>
      <c r="G457" s="530">
        <v>1</v>
      </c>
      <c r="H457" s="549">
        <f>F457*1.3</f>
        <v>280.8</v>
      </c>
      <c r="I457" s="560">
        <f t="shared" si="40"/>
        <v>64.800000000000011</v>
      </c>
      <c r="J457" s="561">
        <f t="shared" si="41"/>
        <v>0.30000000000000004</v>
      </c>
      <c r="K457" s="562">
        <f t="shared" si="42"/>
        <v>280.8</v>
      </c>
    </row>
    <row r="458" spans="1:11" ht="24">
      <c r="A458" s="526" t="s">
        <v>617</v>
      </c>
      <c r="B458" s="528" t="s">
        <v>973</v>
      </c>
      <c r="C458" s="529" t="s">
        <v>974</v>
      </c>
      <c r="D458" s="552">
        <v>91</v>
      </c>
      <c r="E458" s="552">
        <v>200</v>
      </c>
      <c r="F458" s="553">
        <v>216</v>
      </c>
      <c r="G458" s="530">
        <v>2009</v>
      </c>
      <c r="H458" s="549">
        <v>420</v>
      </c>
      <c r="I458" s="560">
        <f t="shared" si="40"/>
        <v>204</v>
      </c>
      <c r="J458" s="561">
        <f t="shared" si="41"/>
        <v>0.94444444444444442</v>
      </c>
      <c r="K458" s="562">
        <f t="shared" si="42"/>
        <v>843780</v>
      </c>
    </row>
    <row r="459" spans="1:11" ht="19.95" customHeight="1">
      <c r="A459" s="526" t="s">
        <v>617</v>
      </c>
      <c r="B459" s="528" t="s">
        <v>23</v>
      </c>
      <c r="C459" s="529" t="s">
        <v>975</v>
      </c>
      <c r="D459" s="552">
        <v>310</v>
      </c>
      <c r="E459" s="552">
        <v>420</v>
      </c>
      <c r="F459" s="553">
        <v>453.6</v>
      </c>
      <c r="G459" s="530">
        <v>3889</v>
      </c>
      <c r="H459" s="549">
        <v>500</v>
      </c>
      <c r="I459" s="560">
        <f t="shared" si="40"/>
        <v>46.399999999999977</v>
      </c>
      <c r="J459" s="561">
        <f t="shared" si="41"/>
        <v>0.10229276895943556</v>
      </c>
      <c r="K459" s="562">
        <f t="shared" si="42"/>
        <v>1944500</v>
      </c>
    </row>
    <row r="460" spans="1:11" ht="24">
      <c r="A460" s="526" t="s">
        <v>1107</v>
      </c>
      <c r="B460" s="528" t="s">
        <v>976</v>
      </c>
      <c r="C460" s="529" t="s">
        <v>977</v>
      </c>
      <c r="D460" s="552">
        <v>154</v>
      </c>
      <c r="E460" s="552">
        <v>200</v>
      </c>
      <c r="F460" s="553">
        <v>216</v>
      </c>
      <c r="G460" s="530">
        <v>4397</v>
      </c>
      <c r="H460" s="549">
        <f>F460*1.2</f>
        <v>259.2</v>
      </c>
      <c r="I460" s="560">
        <f t="shared" si="40"/>
        <v>43.199999999999989</v>
      </c>
      <c r="J460" s="561">
        <f t="shared" si="41"/>
        <v>0.19999999999999996</v>
      </c>
      <c r="K460" s="562">
        <f t="shared" si="42"/>
        <v>1139702.3999999999</v>
      </c>
    </row>
    <row r="461" spans="1:11" ht="24">
      <c r="A461" s="526" t="s">
        <v>1107</v>
      </c>
      <c r="B461" s="528" t="s">
        <v>978</v>
      </c>
      <c r="C461" s="529" t="s">
        <v>979</v>
      </c>
      <c r="D461" s="552">
        <v>210</v>
      </c>
      <c r="E461" s="552">
        <v>300</v>
      </c>
      <c r="F461" s="553">
        <v>324</v>
      </c>
      <c r="G461" s="530">
        <v>1721</v>
      </c>
      <c r="H461" s="549">
        <f>F461*1.2</f>
        <v>388.8</v>
      </c>
      <c r="I461" s="560">
        <f t="shared" si="40"/>
        <v>64.800000000000011</v>
      </c>
      <c r="J461" s="561">
        <f t="shared" si="41"/>
        <v>0.20000000000000004</v>
      </c>
      <c r="K461" s="562">
        <f t="shared" si="42"/>
        <v>669124.80000000005</v>
      </c>
    </row>
    <row r="462" spans="1:11" ht="36">
      <c r="A462" s="526" t="s">
        <v>1107</v>
      </c>
      <c r="B462" s="528" t="s">
        <v>980</v>
      </c>
      <c r="C462" s="529" t="s">
        <v>981</v>
      </c>
      <c r="D462" s="552">
        <v>150</v>
      </c>
      <c r="E462" s="552">
        <v>250</v>
      </c>
      <c r="F462" s="553">
        <v>270</v>
      </c>
      <c r="G462" s="530">
        <v>349</v>
      </c>
      <c r="H462" s="549">
        <f>F462*1.2</f>
        <v>324</v>
      </c>
      <c r="I462" s="560">
        <f t="shared" si="40"/>
        <v>54</v>
      </c>
      <c r="J462" s="561">
        <f t="shared" si="41"/>
        <v>0.2</v>
      </c>
      <c r="K462" s="562">
        <f t="shared" si="42"/>
        <v>113076</v>
      </c>
    </row>
    <row r="463" spans="1:11">
      <c r="A463" s="526" t="s">
        <v>489</v>
      </c>
      <c r="B463" s="528" t="s">
        <v>982</v>
      </c>
      <c r="C463" s="529" t="s">
        <v>983</v>
      </c>
      <c r="D463" s="552">
        <v>32</v>
      </c>
      <c r="E463" s="552">
        <v>50</v>
      </c>
      <c r="F463" s="553">
        <v>54</v>
      </c>
      <c r="G463" s="530">
        <v>1779</v>
      </c>
      <c r="H463" s="549">
        <f>F463*1.5</f>
        <v>81</v>
      </c>
      <c r="I463" s="560">
        <f t="shared" si="40"/>
        <v>27</v>
      </c>
      <c r="J463" s="561">
        <f t="shared" si="41"/>
        <v>0.5</v>
      </c>
      <c r="K463" s="562">
        <f t="shared" si="42"/>
        <v>144099</v>
      </c>
    </row>
    <row r="464" spans="1:11">
      <c r="A464" s="526" t="s">
        <v>489</v>
      </c>
      <c r="B464" s="528" t="s">
        <v>984</v>
      </c>
      <c r="C464" s="529" t="s">
        <v>985</v>
      </c>
      <c r="D464" s="552">
        <v>26</v>
      </c>
      <c r="E464" s="552">
        <v>50</v>
      </c>
      <c r="F464" s="553">
        <v>54</v>
      </c>
      <c r="G464" s="530">
        <v>944</v>
      </c>
      <c r="H464" s="549">
        <f>F464*1.5</f>
        <v>81</v>
      </c>
      <c r="I464" s="560">
        <f t="shared" si="40"/>
        <v>27</v>
      </c>
      <c r="J464" s="561">
        <f t="shared" si="41"/>
        <v>0.5</v>
      </c>
      <c r="K464" s="562">
        <f t="shared" si="42"/>
        <v>76464</v>
      </c>
    </row>
    <row r="465" spans="1:11" ht="36">
      <c r="A465" s="526" t="s">
        <v>1100</v>
      </c>
      <c r="B465" s="528" t="s">
        <v>986</v>
      </c>
      <c r="C465" s="529" t="s">
        <v>987</v>
      </c>
      <c r="D465" s="552">
        <v>250</v>
      </c>
      <c r="E465" s="552">
        <v>280</v>
      </c>
      <c r="F465" s="553">
        <v>302.39999999999998</v>
      </c>
      <c r="G465" s="530">
        <v>4999</v>
      </c>
      <c r="H465" s="549">
        <f>F465*1.25</f>
        <v>378</v>
      </c>
      <c r="I465" s="560">
        <f t="shared" si="40"/>
        <v>75.600000000000023</v>
      </c>
      <c r="J465" s="561">
        <f t="shared" si="41"/>
        <v>0.25000000000000011</v>
      </c>
      <c r="K465" s="562">
        <f t="shared" si="42"/>
        <v>1889622</v>
      </c>
    </row>
    <row r="466" spans="1:11">
      <c r="A466" s="526" t="s">
        <v>590</v>
      </c>
      <c r="B466" s="528" t="s">
        <v>988</v>
      </c>
      <c r="C466" s="529" t="s">
        <v>989</v>
      </c>
      <c r="D466" s="552">
        <v>380</v>
      </c>
      <c r="E466" s="552">
        <v>470</v>
      </c>
      <c r="F466" s="553">
        <v>507.6</v>
      </c>
      <c r="G466" s="530">
        <v>40464</v>
      </c>
      <c r="H466" s="549">
        <f>F466*1.2</f>
        <v>609.12</v>
      </c>
      <c r="I466" s="560">
        <f t="shared" si="40"/>
        <v>101.51999999999998</v>
      </c>
      <c r="J466" s="561">
        <f t="shared" si="41"/>
        <v>0.19999999999999996</v>
      </c>
      <c r="K466" s="562">
        <f t="shared" si="42"/>
        <v>24647431.68</v>
      </c>
    </row>
    <row r="467" spans="1:11">
      <c r="A467" s="526" t="s">
        <v>590</v>
      </c>
      <c r="B467" s="528" t="s">
        <v>990</v>
      </c>
      <c r="C467" s="529" t="s">
        <v>991</v>
      </c>
      <c r="D467" s="552">
        <v>400</v>
      </c>
      <c r="E467" s="552">
        <v>550</v>
      </c>
      <c r="F467" s="553">
        <v>594</v>
      </c>
      <c r="G467" s="530">
        <v>1173</v>
      </c>
      <c r="H467" s="549">
        <f>F467*1.5</f>
        <v>891</v>
      </c>
      <c r="I467" s="560">
        <f t="shared" si="40"/>
        <v>297</v>
      </c>
      <c r="J467" s="561">
        <f t="shared" si="41"/>
        <v>0.5</v>
      </c>
      <c r="K467" s="562">
        <f t="shared" si="42"/>
        <v>1045143</v>
      </c>
    </row>
    <row r="468" spans="1:11" ht="24">
      <c r="A468" s="526" t="s">
        <v>590</v>
      </c>
      <c r="B468" s="528" t="s">
        <v>992</v>
      </c>
      <c r="C468" s="529" t="s">
        <v>993</v>
      </c>
      <c r="D468" s="552">
        <v>150</v>
      </c>
      <c r="E468" s="552">
        <v>185</v>
      </c>
      <c r="F468" s="553">
        <v>199.8</v>
      </c>
      <c r="G468" s="530">
        <v>21301</v>
      </c>
      <c r="H468" s="549">
        <v>250</v>
      </c>
      <c r="I468" s="560">
        <f t="shared" si="40"/>
        <v>50.199999999999989</v>
      </c>
      <c r="J468" s="561">
        <f t="shared" si="41"/>
        <v>0.2512512512512512</v>
      </c>
      <c r="K468" s="562">
        <f t="shared" si="42"/>
        <v>5325250</v>
      </c>
    </row>
    <row r="469" spans="1:11" ht="24">
      <c r="A469" s="526" t="s">
        <v>1102</v>
      </c>
      <c r="B469" s="528" t="s">
        <v>994</v>
      </c>
      <c r="C469" s="529" t="s">
        <v>995</v>
      </c>
      <c r="D469" s="552">
        <v>193</v>
      </c>
      <c r="E469" s="552">
        <v>256</v>
      </c>
      <c r="F469" s="553">
        <v>276.48</v>
      </c>
      <c r="G469" s="530">
        <v>7318</v>
      </c>
      <c r="H469" s="549">
        <f>F469*1.5</f>
        <v>414.72</v>
      </c>
      <c r="I469" s="560">
        <f t="shared" si="40"/>
        <v>138.24</v>
      </c>
      <c r="J469" s="561">
        <f t="shared" si="41"/>
        <v>0.5</v>
      </c>
      <c r="K469" s="562">
        <f t="shared" si="42"/>
        <v>3034920.9600000004</v>
      </c>
    </row>
    <row r="470" spans="1:11">
      <c r="A470" s="526" t="s">
        <v>1102</v>
      </c>
      <c r="B470" s="528" t="s">
        <v>996</v>
      </c>
      <c r="C470" s="529" t="s">
        <v>997</v>
      </c>
      <c r="D470" s="552">
        <v>256</v>
      </c>
      <c r="E470" s="552">
        <v>340</v>
      </c>
      <c r="F470" s="553">
        <v>367.2</v>
      </c>
      <c r="G470" s="530">
        <v>1770</v>
      </c>
      <c r="H470" s="549">
        <f>F470*1.5</f>
        <v>550.79999999999995</v>
      </c>
      <c r="I470" s="560">
        <f t="shared" si="40"/>
        <v>183.59999999999997</v>
      </c>
      <c r="J470" s="561">
        <f t="shared" si="41"/>
        <v>0.49999999999999994</v>
      </c>
      <c r="K470" s="562">
        <f t="shared" si="42"/>
        <v>974915.99999999988</v>
      </c>
    </row>
    <row r="471" spans="1:11" ht="24">
      <c r="A471" s="526" t="s">
        <v>1102</v>
      </c>
      <c r="B471" s="528" t="s">
        <v>998</v>
      </c>
      <c r="C471" s="529" t="s">
        <v>999</v>
      </c>
      <c r="D471" s="552">
        <v>144</v>
      </c>
      <c r="E471" s="552">
        <v>195</v>
      </c>
      <c r="F471" s="553">
        <v>210.6</v>
      </c>
      <c r="G471" s="530">
        <v>3</v>
      </c>
      <c r="H471" s="549">
        <f>F471*1.5</f>
        <v>315.89999999999998</v>
      </c>
      <c r="I471" s="560">
        <f t="shared" si="40"/>
        <v>105.29999999999998</v>
      </c>
      <c r="J471" s="561">
        <f t="shared" si="41"/>
        <v>0.49999999999999994</v>
      </c>
      <c r="K471" s="562">
        <f t="shared" si="42"/>
        <v>947.69999999999993</v>
      </c>
    </row>
    <row r="472" spans="1:11" ht="21" customHeight="1">
      <c r="A472" s="526" t="s">
        <v>1083</v>
      </c>
      <c r="B472" s="528" t="s">
        <v>1000</v>
      </c>
      <c r="C472" s="529" t="s">
        <v>1001</v>
      </c>
      <c r="D472" s="552">
        <v>58</v>
      </c>
      <c r="E472" s="552">
        <v>100</v>
      </c>
      <c r="F472" s="553">
        <v>108</v>
      </c>
      <c r="G472" s="530">
        <v>329</v>
      </c>
      <c r="H472" s="549">
        <v>200</v>
      </c>
      <c r="I472" s="560">
        <f t="shared" si="40"/>
        <v>92</v>
      </c>
      <c r="J472" s="561">
        <f t="shared" si="41"/>
        <v>0.85185185185185186</v>
      </c>
      <c r="K472" s="562">
        <f t="shared" si="42"/>
        <v>65800</v>
      </c>
    </row>
    <row r="473" spans="1:11">
      <c r="A473" s="526" t="s">
        <v>1139</v>
      </c>
      <c r="B473" s="528" t="s">
        <v>1002</v>
      </c>
      <c r="C473" s="529" t="s">
        <v>1003</v>
      </c>
      <c r="D473" s="552">
        <v>90</v>
      </c>
      <c r="E473" s="552">
        <v>150</v>
      </c>
      <c r="F473" s="553">
        <v>162</v>
      </c>
      <c r="G473" s="530">
        <v>59275</v>
      </c>
      <c r="H473" s="549">
        <f>F473*1.5</f>
        <v>243</v>
      </c>
      <c r="I473" s="560">
        <f t="shared" si="40"/>
        <v>81</v>
      </c>
      <c r="J473" s="561">
        <f t="shared" si="41"/>
        <v>0.5</v>
      </c>
      <c r="K473" s="562">
        <f t="shared" si="42"/>
        <v>14403825</v>
      </c>
    </row>
    <row r="474" spans="1:11">
      <c r="A474" s="526" t="s">
        <v>1083</v>
      </c>
      <c r="B474" s="528" t="s">
        <v>1004</v>
      </c>
      <c r="C474" s="529" t="s">
        <v>1005</v>
      </c>
      <c r="D474" s="552">
        <v>250</v>
      </c>
      <c r="E474" s="552">
        <v>380</v>
      </c>
      <c r="F474" s="553">
        <v>410.4</v>
      </c>
      <c r="G474" s="530">
        <v>7768</v>
      </c>
      <c r="H474" s="549">
        <v>431</v>
      </c>
      <c r="I474" s="560">
        <f t="shared" si="40"/>
        <v>20.600000000000023</v>
      </c>
      <c r="J474" s="561">
        <f t="shared" si="41"/>
        <v>5.0194931773879202E-2</v>
      </c>
      <c r="K474" s="562">
        <f t="shared" si="42"/>
        <v>3348008</v>
      </c>
    </row>
    <row r="475" spans="1:11" ht="21.75" customHeight="1">
      <c r="A475" s="526" t="s">
        <v>1083</v>
      </c>
      <c r="B475" s="528" t="s">
        <v>1006</v>
      </c>
      <c r="C475" s="529" t="s">
        <v>1007</v>
      </c>
      <c r="D475" s="552">
        <v>25</v>
      </c>
      <c r="E475" s="552">
        <v>100</v>
      </c>
      <c r="F475" s="553">
        <v>108</v>
      </c>
      <c r="G475" s="530">
        <v>27</v>
      </c>
      <c r="H475" s="549">
        <v>200</v>
      </c>
      <c r="I475" s="560">
        <f t="shared" si="40"/>
        <v>92</v>
      </c>
      <c r="J475" s="561">
        <f t="shared" si="41"/>
        <v>0.85185185185185186</v>
      </c>
      <c r="K475" s="562">
        <f t="shared" si="42"/>
        <v>5400</v>
      </c>
    </row>
    <row r="476" spans="1:11" ht="24.75" customHeight="1">
      <c r="A476" s="526" t="s">
        <v>1106</v>
      </c>
      <c r="B476" s="528" t="s">
        <v>1008</v>
      </c>
      <c r="C476" s="529" t="s">
        <v>1009</v>
      </c>
      <c r="D476" s="552">
        <v>100</v>
      </c>
      <c r="E476" s="552">
        <v>200</v>
      </c>
      <c r="F476" s="655">
        <v>216</v>
      </c>
      <c r="G476" s="656">
        <v>8795</v>
      </c>
      <c r="H476" s="549">
        <v>300</v>
      </c>
      <c r="I476" s="560">
        <f t="shared" si="40"/>
        <v>84</v>
      </c>
      <c r="J476" s="561">
        <f t="shared" si="41"/>
        <v>0.3888888888888889</v>
      </c>
      <c r="K476" s="562">
        <f t="shared" si="42"/>
        <v>2638500</v>
      </c>
    </row>
    <row r="477" spans="1:11" ht="22.5" customHeight="1">
      <c r="A477" s="526" t="s">
        <v>1102</v>
      </c>
      <c r="B477" s="528" t="s">
        <v>1010</v>
      </c>
      <c r="C477" s="529" t="s">
        <v>1011</v>
      </c>
      <c r="D477" s="552">
        <v>24</v>
      </c>
      <c r="E477" s="552">
        <v>100</v>
      </c>
      <c r="F477" s="553">
        <v>108</v>
      </c>
      <c r="G477" s="530">
        <v>2</v>
      </c>
      <c r="H477" s="549">
        <v>120</v>
      </c>
      <c r="I477" s="560">
        <f t="shared" si="40"/>
        <v>12</v>
      </c>
      <c r="J477" s="561">
        <f t="shared" si="41"/>
        <v>0.1111111111111111</v>
      </c>
      <c r="K477" s="562">
        <f t="shared" si="42"/>
        <v>240</v>
      </c>
    </row>
    <row r="478" spans="1:11" ht="20.399999999999999" customHeight="1">
      <c r="A478" s="526" t="s">
        <v>1100</v>
      </c>
      <c r="B478" s="528" t="s">
        <v>1012</v>
      </c>
      <c r="C478" s="529" t="s">
        <v>1013</v>
      </c>
      <c r="D478" s="552">
        <v>50</v>
      </c>
      <c r="E478" s="552">
        <v>65</v>
      </c>
      <c r="F478" s="553">
        <v>70.2</v>
      </c>
      <c r="G478" s="530">
        <v>32</v>
      </c>
      <c r="H478" s="549">
        <v>100</v>
      </c>
      <c r="I478" s="560">
        <f t="shared" si="40"/>
        <v>29.799999999999997</v>
      </c>
      <c r="J478" s="561">
        <f t="shared" si="41"/>
        <v>0.42450142450142442</v>
      </c>
      <c r="K478" s="562">
        <f t="shared" ref="K478:K496" si="43">G478*H478</f>
        <v>3200</v>
      </c>
    </row>
    <row r="479" spans="1:11" ht="23.4" customHeight="1">
      <c r="A479" s="526" t="s">
        <v>1120</v>
      </c>
      <c r="B479" s="528" t="s">
        <v>1014</v>
      </c>
      <c r="C479" s="529" t="s">
        <v>1015</v>
      </c>
      <c r="D479" s="552">
        <v>50</v>
      </c>
      <c r="E479" s="552">
        <v>65</v>
      </c>
      <c r="F479" s="553">
        <v>70.2</v>
      </c>
      <c r="G479" s="530">
        <v>2008</v>
      </c>
      <c r="H479" s="549">
        <v>100</v>
      </c>
      <c r="I479" s="560">
        <f t="shared" si="40"/>
        <v>29.799999999999997</v>
      </c>
      <c r="J479" s="561">
        <f t="shared" si="41"/>
        <v>0.42450142450142442</v>
      </c>
      <c r="K479" s="562">
        <f t="shared" si="43"/>
        <v>200800</v>
      </c>
    </row>
    <row r="480" spans="1:11" ht="24.6" customHeight="1">
      <c r="A480" s="526" t="s">
        <v>1142</v>
      </c>
      <c r="B480" s="528" t="s">
        <v>1016</v>
      </c>
      <c r="C480" s="529" t="s">
        <v>1017</v>
      </c>
      <c r="D480" s="552"/>
      <c r="E480" s="552"/>
      <c r="F480" s="553"/>
      <c r="G480" s="530"/>
      <c r="H480" s="549"/>
      <c r="I480" s="560"/>
      <c r="J480" s="561"/>
      <c r="K480" s="562">
        <f t="shared" si="43"/>
        <v>0</v>
      </c>
    </row>
    <row r="481" spans="1:11" ht="22.2" customHeight="1">
      <c r="A481" s="526" t="s">
        <v>1142</v>
      </c>
      <c r="B481" s="528" t="s">
        <v>1018</v>
      </c>
      <c r="C481" s="529" t="s">
        <v>1017</v>
      </c>
      <c r="D481" s="552">
        <v>12</v>
      </c>
      <c r="E481" s="552">
        <v>30</v>
      </c>
      <c r="F481" s="553">
        <v>32.4</v>
      </c>
      <c r="G481" s="530">
        <v>5840</v>
      </c>
      <c r="H481" s="549">
        <v>50</v>
      </c>
      <c r="I481" s="560">
        <f t="shared" ref="I481:I496" si="44">H481-F481</f>
        <v>17.600000000000001</v>
      </c>
      <c r="J481" s="561">
        <f t="shared" ref="J481:J496" si="45">I481/F481</f>
        <v>0.54320987654320996</v>
      </c>
      <c r="K481" s="562">
        <f t="shared" si="43"/>
        <v>292000</v>
      </c>
    </row>
    <row r="482" spans="1:11" ht="36">
      <c r="A482" s="526" t="s">
        <v>1142</v>
      </c>
      <c r="B482" s="528" t="s">
        <v>1019</v>
      </c>
      <c r="C482" s="529" t="s">
        <v>1020</v>
      </c>
      <c r="D482" s="552">
        <v>980</v>
      </c>
      <c r="E482" s="552">
        <v>1200</v>
      </c>
      <c r="F482" s="553">
        <v>1296</v>
      </c>
      <c r="G482" s="530">
        <v>372</v>
      </c>
      <c r="H482" s="549">
        <v>1361</v>
      </c>
      <c r="I482" s="560">
        <f t="shared" si="44"/>
        <v>65</v>
      </c>
      <c r="J482" s="561">
        <f t="shared" si="45"/>
        <v>5.0154320987654322E-2</v>
      </c>
      <c r="K482" s="562">
        <f t="shared" si="43"/>
        <v>506292</v>
      </c>
    </row>
    <row r="483" spans="1:11" ht="24">
      <c r="A483" s="526" t="s">
        <v>1123</v>
      </c>
      <c r="B483" s="528" t="s">
        <v>1021</v>
      </c>
      <c r="C483" s="529" t="s">
        <v>1022</v>
      </c>
      <c r="D483" s="552">
        <v>120</v>
      </c>
      <c r="E483" s="552">
        <v>250</v>
      </c>
      <c r="F483" s="553">
        <v>270</v>
      </c>
      <c r="G483" s="530">
        <v>626</v>
      </c>
      <c r="H483" s="549">
        <v>500</v>
      </c>
      <c r="I483" s="560">
        <f t="shared" si="44"/>
        <v>230</v>
      </c>
      <c r="J483" s="561">
        <f t="shared" si="45"/>
        <v>0.85185185185185186</v>
      </c>
      <c r="K483" s="562">
        <f t="shared" si="43"/>
        <v>313000</v>
      </c>
    </row>
    <row r="484" spans="1:11">
      <c r="A484" s="526" t="s">
        <v>1137</v>
      </c>
      <c r="B484" s="528" t="s">
        <v>1025</v>
      </c>
      <c r="C484" s="529" t="s">
        <v>1026</v>
      </c>
      <c r="D484" s="552">
        <v>77</v>
      </c>
      <c r="E484" s="552">
        <v>122</v>
      </c>
      <c r="F484" s="553">
        <v>131.76</v>
      </c>
      <c r="G484" s="530">
        <v>5832</v>
      </c>
      <c r="H484" s="549">
        <v>160</v>
      </c>
      <c r="I484" s="560">
        <f t="shared" si="44"/>
        <v>28.240000000000009</v>
      </c>
      <c r="J484" s="561">
        <f t="shared" si="45"/>
        <v>0.21432908318154228</v>
      </c>
      <c r="K484" s="562">
        <f t="shared" si="43"/>
        <v>933120</v>
      </c>
    </row>
    <row r="485" spans="1:11" ht="24">
      <c r="A485" s="526" t="s">
        <v>1137</v>
      </c>
      <c r="B485" s="528" t="s">
        <v>1027</v>
      </c>
      <c r="C485" s="529" t="s">
        <v>1028</v>
      </c>
      <c r="D485" s="552">
        <v>1600</v>
      </c>
      <c r="E485" s="552">
        <v>1700</v>
      </c>
      <c r="F485" s="553">
        <v>1836</v>
      </c>
      <c r="G485" s="530">
        <v>29229</v>
      </c>
      <c r="H485" s="549">
        <v>1840</v>
      </c>
      <c r="I485" s="560">
        <f t="shared" si="44"/>
        <v>4</v>
      </c>
      <c r="J485" s="561">
        <f t="shared" si="45"/>
        <v>2.1786492374727671E-3</v>
      </c>
      <c r="K485" s="562">
        <f t="shared" si="43"/>
        <v>53781360</v>
      </c>
    </row>
    <row r="486" spans="1:11" ht="24">
      <c r="A486" s="526" t="s">
        <v>1137</v>
      </c>
      <c r="B486" s="528" t="s">
        <v>1029</v>
      </c>
      <c r="C486" s="529" t="s">
        <v>1030</v>
      </c>
      <c r="D486" s="552">
        <v>385</v>
      </c>
      <c r="E486" s="552">
        <v>450</v>
      </c>
      <c r="F486" s="553">
        <v>486</v>
      </c>
      <c r="G486" s="530">
        <v>9104</v>
      </c>
      <c r="H486" s="549">
        <v>496</v>
      </c>
      <c r="I486" s="560">
        <f t="shared" si="44"/>
        <v>10</v>
      </c>
      <c r="J486" s="561">
        <f t="shared" si="45"/>
        <v>2.0576131687242798E-2</v>
      </c>
      <c r="K486" s="562">
        <f t="shared" si="43"/>
        <v>4515584</v>
      </c>
    </row>
    <row r="487" spans="1:11" ht="48">
      <c r="A487" s="566" t="s">
        <v>1083</v>
      </c>
      <c r="B487" s="528" t="s">
        <v>1031</v>
      </c>
      <c r="C487" s="545" t="s">
        <v>1032</v>
      </c>
      <c r="D487" s="552">
        <v>22</v>
      </c>
      <c r="E487" s="552">
        <v>50</v>
      </c>
      <c r="F487" s="552">
        <v>54</v>
      </c>
      <c r="G487" s="530">
        <v>89945</v>
      </c>
      <c r="H487" s="567">
        <v>60</v>
      </c>
      <c r="I487" s="568">
        <f t="shared" si="44"/>
        <v>6</v>
      </c>
      <c r="J487" s="569">
        <f t="shared" si="45"/>
        <v>0.1111111111111111</v>
      </c>
      <c r="K487" s="562">
        <f t="shared" si="43"/>
        <v>5396700</v>
      </c>
    </row>
    <row r="488" spans="1:11" ht="30.75" customHeight="1">
      <c r="A488" s="526" t="s">
        <v>489</v>
      </c>
      <c r="B488" s="622" t="s">
        <v>1033</v>
      </c>
      <c r="C488" s="623" t="s">
        <v>1034</v>
      </c>
      <c r="D488" s="552">
        <v>150</v>
      </c>
      <c r="E488" s="552">
        <v>194</v>
      </c>
      <c r="F488" s="553">
        <v>209.52</v>
      </c>
      <c r="G488" s="530">
        <v>179</v>
      </c>
      <c r="H488" s="567">
        <v>250</v>
      </c>
      <c r="I488" s="568">
        <f t="shared" si="44"/>
        <v>40.47999999999999</v>
      </c>
      <c r="J488" s="569">
        <f t="shared" si="45"/>
        <v>0.19320351279114159</v>
      </c>
      <c r="K488" s="562">
        <f t="shared" si="43"/>
        <v>44750</v>
      </c>
    </row>
    <row r="489" spans="1:11" ht="20.399999999999999" customHeight="1">
      <c r="A489" s="526" t="s">
        <v>1121</v>
      </c>
      <c r="B489" s="622" t="s">
        <v>1035</v>
      </c>
      <c r="C489" s="623" t="s">
        <v>1036</v>
      </c>
      <c r="D489" s="552">
        <v>90</v>
      </c>
      <c r="E489" s="552">
        <v>118</v>
      </c>
      <c r="F489" s="553">
        <v>127.44</v>
      </c>
      <c r="G489" s="530">
        <v>1</v>
      </c>
      <c r="H489" s="549">
        <v>153</v>
      </c>
      <c r="I489" s="560">
        <f t="shared" si="44"/>
        <v>25.560000000000002</v>
      </c>
      <c r="J489" s="561">
        <f t="shared" si="45"/>
        <v>0.20056497175141244</v>
      </c>
      <c r="K489" s="562">
        <f t="shared" si="43"/>
        <v>153</v>
      </c>
    </row>
    <row r="490" spans="1:11" ht="18" customHeight="1">
      <c r="A490" s="526" t="s">
        <v>1121</v>
      </c>
      <c r="B490" s="622" t="s">
        <v>1037</v>
      </c>
      <c r="C490" s="623" t="s">
        <v>1038</v>
      </c>
      <c r="D490" s="552">
        <v>90</v>
      </c>
      <c r="E490" s="552">
        <v>114</v>
      </c>
      <c r="F490" s="553">
        <v>123.12</v>
      </c>
      <c r="G490" s="530">
        <v>1</v>
      </c>
      <c r="H490" s="549">
        <v>150</v>
      </c>
      <c r="I490" s="560">
        <f t="shared" si="44"/>
        <v>26.879999999999995</v>
      </c>
      <c r="J490" s="561">
        <f t="shared" si="45"/>
        <v>0.21832358674463934</v>
      </c>
      <c r="K490" s="562">
        <f t="shared" si="43"/>
        <v>150</v>
      </c>
    </row>
    <row r="491" spans="1:11" ht="24">
      <c r="A491" s="526" t="s">
        <v>472</v>
      </c>
      <c r="B491" s="622" t="s">
        <v>1039</v>
      </c>
      <c r="C491" s="623" t="s">
        <v>1040</v>
      </c>
      <c r="D491" s="552">
        <v>90</v>
      </c>
      <c r="E491" s="552">
        <v>120</v>
      </c>
      <c r="F491" s="553">
        <v>129.6</v>
      </c>
      <c r="G491" s="530">
        <v>18627</v>
      </c>
      <c r="H491" s="549">
        <v>150</v>
      </c>
      <c r="I491" s="560">
        <f t="shared" si="44"/>
        <v>20.400000000000006</v>
      </c>
      <c r="J491" s="561">
        <f t="shared" si="45"/>
        <v>0.15740740740740747</v>
      </c>
      <c r="K491" s="562">
        <f t="shared" si="43"/>
        <v>2794050</v>
      </c>
    </row>
    <row r="492" spans="1:11" ht="24.6" customHeight="1">
      <c r="A492" s="526" t="s">
        <v>1138</v>
      </c>
      <c r="B492" s="622" t="s">
        <v>1042</v>
      </c>
      <c r="C492" s="623" t="s">
        <v>1043</v>
      </c>
      <c r="D492" s="552">
        <v>400</v>
      </c>
      <c r="E492" s="552">
        <v>600</v>
      </c>
      <c r="F492" s="553">
        <v>648</v>
      </c>
      <c r="G492" s="530">
        <v>1</v>
      </c>
      <c r="H492" s="549">
        <v>648</v>
      </c>
      <c r="I492" s="560">
        <f t="shared" si="44"/>
        <v>0</v>
      </c>
      <c r="J492" s="561">
        <f t="shared" si="45"/>
        <v>0</v>
      </c>
      <c r="K492" s="562">
        <f t="shared" si="43"/>
        <v>648</v>
      </c>
    </row>
    <row r="493" spans="1:11">
      <c r="A493" s="526" t="s">
        <v>652</v>
      </c>
      <c r="B493" s="622" t="s">
        <v>1044</v>
      </c>
      <c r="C493" s="623" t="s">
        <v>1045</v>
      </c>
      <c r="D493" s="552">
        <v>500</v>
      </c>
      <c r="E493" s="552">
        <v>650</v>
      </c>
      <c r="F493" s="553">
        <v>702</v>
      </c>
      <c r="G493" s="530">
        <v>1386</v>
      </c>
      <c r="H493" s="657">
        <f>F493*1.2</f>
        <v>842.4</v>
      </c>
      <c r="I493" s="560">
        <f t="shared" si="44"/>
        <v>140.39999999999998</v>
      </c>
      <c r="J493" s="561">
        <f t="shared" si="45"/>
        <v>0.19999999999999996</v>
      </c>
      <c r="K493" s="562">
        <f t="shared" si="43"/>
        <v>1167566.3999999999</v>
      </c>
    </row>
    <row r="494" spans="1:11" ht="16.5" customHeight="1">
      <c r="A494" s="526" t="s">
        <v>1125</v>
      </c>
      <c r="B494" s="622" t="s">
        <v>1046</v>
      </c>
      <c r="C494" s="623" t="s">
        <v>1047</v>
      </c>
      <c r="D494" s="552"/>
      <c r="E494" s="552">
        <v>800</v>
      </c>
      <c r="F494" s="553">
        <v>864</v>
      </c>
      <c r="G494" s="530">
        <v>251</v>
      </c>
      <c r="H494" s="549">
        <v>920</v>
      </c>
      <c r="I494" s="560">
        <f t="shared" si="44"/>
        <v>56</v>
      </c>
      <c r="J494" s="561">
        <f t="shared" si="45"/>
        <v>6.4814814814814811E-2</v>
      </c>
      <c r="K494" s="562">
        <f t="shared" si="43"/>
        <v>230920</v>
      </c>
    </row>
    <row r="495" spans="1:11" s="570" customFormat="1" ht="36">
      <c r="A495" s="566" t="s">
        <v>1107</v>
      </c>
      <c r="B495" s="622" t="s">
        <v>1048</v>
      </c>
      <c r="C495" s="623" t="s">
        <v>1049</v>
      </c>
      <c r="D495" s="552"/>
      <c r="E495" s="552">
        <v>100</v>
      </c>
      <c r="F495" s="553">
        <v>108</v>
      </c>
      <c r="G495" s="530">
        <v>190</v>
      </c>
      <c r="H495" s="567">
        <v>110</v>
      </c>
      <c r="I495" s="568">
        <f t="shared" si="44"/>
        <v>2</v>
      </c>
      <c r="J495" s="569">
        <f t="shared" si="45"/>
        <v>1.8518518518518517E-2</v>
      </c>
      <c r="K495" s="562">
        <f t="shared" si="43"/>
        <v>20900</v>
      </c>
    </row>
    <row r="496" spans="1:11" ht="24">
      <c r="A496" s="526" t="s">
        <v>1107</v>
      </c>
      <c r="B496" s="622" t="s">
        <v>1050</v>
      </c>
      <c r="C496" s="623" t="s">
        <v>1051</v>
      </c>
      <c r="D496" s="552"/>
      <c r="E496" s="552">
        <v>60</v>
      </c>
      <c r="F496" s="553">
        <v>64.8</v>
      </c>
      <c r="G496" s="530">
        <v>798</v>
      </c>
      <c r="H496" s="549">
        <v>65</v>
      </c>
      <c r="I496" s="560">
        <f t="shared" si="44"/>
        <v>0.20000000000000284</v>
      </c>
      <c r="J496" s="561">
        <f t="shared" si="45"/>
        <v>3.0864197530864638E-3</v>
      </c>
      <c r="K496" s="562">
        <f t="shared" si="43"/>
        <v>51870</v>
      </c>
    </row>
    <row r="497" spans="1:11" ht="33.75" customHeight="1">
      <c r="A497" s="637"/>
      <c r="B497" s="658"/>
      <c r="C497" s="659" t="s">
        <v>1185</v>
      </c>
      <c r="D497" s="595"/>
      <c r="E497" s="595"/>
      <c r="F497" s="587"/>
      <c r="G497" s="660"/>
      <c r="H497" s="653">
        <v>45000000</v>
      </c>
      <c r="I497" s="613"/>
      <c r="J497" s="661"/>
      <c r="K497" s="653">
        <v>45000000</v>
      </c>
    </row>
  </sheetData>
  <autoFilter ref="A1:K497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workbookViewId="0">
      <pane xSplit="1" ySplit="3" topLeftCell="B10" activePane="bottomRight" state="frozen"/>
      <selection pane="topRight" activeCell="B1" sqref="B1"/>
      <selection pane="bottomLeft" activeCell="A4" sqref="A4"/>
      <selection pane="bottomRight" activeCell="E14" sqref="E14"/>
    </sheetView>
  </sheetViews>
  <sheetFormatPr defaultRowHeight="13.2"/>
  <cols>
    <col min="1" max="1" width="49" customWidth="1"/>
    <col min="2" max="2" width="18.109375" customWidth="1"/>
    <col min="3" max="5" width="18" customWidth="1"/>
    <col min="6" max="6" width="28.6640625" customWidth="1"/>
    <col min="8" max="8" width="8.77734375" style="515"/>
  </cols>
  <sheetData>
    <row r="1" spans="1:10">
      <c r="A1" s="512" t="s">
        <v>1090</v>
      </c>
      <c r="B1" t="s">
        <v>1091</v>
      </c>
    </row>
    <row r="3" spans="1:10" s="517" customFormat="1" ht="58.95" customHeight="1">
      <c r="A3" s="516" t="s">
        <v>1092</v>
      </c>
      <c r="B3" t="s">
        <v>1094</v>
      </c>
      <c r="C3" t="s">
        <v>1095</v>
      </c>
      <c r="D3" t="s">
        <v>1096</v>
      </c>
      <c r="E3" t="s">
        <v>1097</v>
      </c>
      <c r="F3" t="s">
        <v>1098</v>
      </c>
      <c r="H3" s="524"/>
    </row>
    <row r="4" spans="1:10">
      <c r="A4" s="513" t="s">
        <v>445</v>
      </c>
      <c r="B4" s="514">
        <v>1235612</v>
      </c>
      <c r="C4" s="514">
        <v>671652</v>
      </c>
      <c r="D4" s="514">
        <v>668406</v>
      </c>
      <c r="E4" s="514">
        <v>591627</v>
      </c>
      <c r="F4" s="514">
        <v>663613</v>
      </c>
      <c r="G4" s="515">
        <f>C4/B4-1</f>
        <v>-0.45642159512856784</v>
      </c>
      <c r="H4" s="515">
        <f>D4/C4-1</f>
        <v>-4.8328598738632822E-3</v>
      </c>
      <c r="I4" s="515">
        <f>E4/D4-1</f>
        <v>-0.11486880728180182</v>
      </c>
      <c r="J4" s="515">
        <f>F4/E4-1</f>
        <v>0.12167463621504759</v>
      </c>
    </row>
    <row r="5" spans="1:10">
      <c r="A5" s="518" t="s">
        <v>552</v>
      </c>
      <c r="B5" s="519">
        <v>224090</v>
      </c>
      <c r="C5" s="519">
        <v>233628</v>
      </c>
      <c r="D5" s="519">
        <v>262658.5</v>
      </c>
      <c r="E5" s="519">
        <v>351155</v>
      </c>
      <c r="F5" s="519">
        <v>284871</v>
      </c>
      <c r="G5" s="515">
        <f t="shared" ref="G5:J35" si="0">C5/B5-1</f>
        <v>4.2563255834709324E-2</v>
      </c>
      <c r="H5" s="515">
        <f t="shared" si="0"/>
        <v>0.12425950656599372</v>
      </c>
      <c r="I5" s="515">
        <f t="shared" si="0"/>
        <v>0.33692608463080398</v>
      </c>
      <c r="J5" s="515">
        <f t="shared" si="0"/>
        <v>-0.18875994931013373</v>
      </c>
    </row>
    <row r="6" spans="1:10">
      <c r="A6" s="513" t="s">
        <v>870</v>
      </c>
      <c r="B6" s="514">
        <v>254949</v>
      </c>
      <c r="C6" s="514">
        <v>259788</v>
      </c>
      <c r="D6" s="514">
        <v>251859</v>
      </c>
      <c r="E6" s="514">
        <v>245217</v>
      </c>
      <c r="F6" s="514">
        <v>264341</v>
      </c>
      <c r="G6" s="515">
        <f t="shared" si="0"/>
        <v>1.8980266641563714E-2</v>
      </c>
      <c r="H6" s="515">
        <f t="shared" si="0"/>
        <v>-3.0521040232805219E-2</v>
      </c>
      <c r="I6" s="515">
        <f t="shared" si="0"/>
        <v>-2.637189856229083E-2</v>
      </c>
      <c r="J6" s="515">
        <f t="shared" si="0"/>
        <v>7.79880677114555E-2</v>
      </c>
    </row>
    <row r="7" spans="1:10">
      <c r="A7" s="513" t="s">
        <v>853</v>
      </c>
      <c r="B7" s="514">
        <v>231160</v>
      </c>
      <c r="C7" s="514">
        <v>226273</v>
      </c>
      <c r="D7" s="514">
        <v>224923</v>
      </c>
      <c r="E7" s="514">
        <v>233451</v>
      </c>
      <c r="F7" s="514">
        <v>240212</v>
      </c>
      <c r="G7" s="515">
        <f t="shared" si="0"/>
        <v>-2.1141200899809642E-2</v>
      </c>
      <c r="H7" s="515">
        <f t="shared" si="0"/>
        <v>-5.9662443154949729E-3</v>
      </c>
      <c r="I7" s="515">
        <f t="shared" si="0"/>
        <v>3.7915197645416399E-2</v>
      </c>
      <c r="J7" s="515">
        <f t="shared" si="0"/>
        <v>2.8961109611867153E-2</v>
      </c>
    </row>
    <row r="8" spans="1:10">
      <c r="A8" s="513" t="s">
        <v>125</v>
      </c>
      <c r="B8" s="514">
        <v>217541</v>
      </c>
      <c r="C8" s="514">
        <v>221831</v>
      </c>
      <c r="D8" s="514">
        <v>175703.5</v>
      </c>
      <c r="E8" s="514">
        <v>148651</v>
      </c>
      <c r="F8" s="514">
        <v>184731.25</v>
      </c>
      <c r="G8" s="515">
        <f t="shared" si="0"/>
        <v>1.9720420518430926E-2</v>
      </c>
      <c r="H8" s="515">
        <f t="shared" si="0"/>
        <v>-0.20793982806731248</v>
      </c>
      <c r="I8" s="515">
        <f t="shared" si="0"/>
        <v>-0.15396676787884134</v>
      </c>
      <c r="J8" s="515">
        <f t="shared" si="0"/>
        <v>0.24271784246321926</v>
      </c>
    </row>
    <row r="9" spans="1:10">
      <c r="A9" s="513" t="s">
        <v>208</v>
      </c>
      <c r="B9" s="514">
        <v>188661</v>
      </c>
      <c r="C9" s="514">
        <v>197544</v>
      </c>
      <c r="D9" s="514">
        <v>148024.5</v>
      </c>
      <c r="E9" s="514">
        <v>154869</v>
      </c>
      <c r="F9" s="514">
        <v>167379</v>
      </c>
      <c r="G9" s="515">
        <f t="shared" si="0"/>
        <v>4.7084453066611465E-2</v>
      </c>
      <c r="H9" s="515">
        <f t="shared" si="0"/>
        <v>-0.25067579880937918</v>
      </c>
      <c r="I9" s="515">
        <f t="shared" si="0"/>
        <v>4.6238967197997694E-2</v>
      </c>
      <c r="J9" s="515">
        <f t="shared" si="0"/>
        <v>8.0777947813958972E-2</v>
      </c>
    </row>
    <row r="10" spans="1:10">
      <c r="A10" s="513" t="s">
        <v>652</v>
      </c>
      <c r="B10" s="514">
        <v>168103</v>
      </c>
      <c r="C10" s="514">
        <v>184363</v>
      </c>
      <c r="D10" s="514">
        <v>166483</v>
      </c>
      <c r="E10" s="514">
        <v>155625</v>
      </c>
      <c r="F10" s="514">
        <v>160649</v>
      </c>
      <c r="G10" s="515">
        <f t="shared" si="0"/>
        <v>9.6726411783252031E-2</v>
      </c>
      <c r="H10" s="515">
        <f t="shared" si="0"/>
        <v>-9.6982583273216405E-2</v>
      </c>
      <c r="I10" s="515">
        <f t="shared" si="0"/>
        <v>-6.521987229927384E-2</v>
      </c>
      <c r="J10" s="515">
        <f t="shared" si="0"/>
        <v>3.2282730923694825E-2</v>
      </c>
    </row>
    <row r="11" spans="1:10" s="521" customFormat="1">
      <c r="A11" s="513" t="s">
        <v>350</v>
      </c>
      <c r="B11" s="514">
        <v>168429</v>
      </c>
      <c r="C11" s="514">
        <v>172859</v>
      </c>
      <c r="D11" s="514">
        <v>145358</v>
      </c>
      <c r="E11" s="514">
        <v>128247</v>
      </c>
      <c r="F11" s="514">
        <v>136779</v>
      </c>
      <c r="G11" s="515">
        <f t="shared" si="0"/>
        <v>2.6301883879854326E-2</v>
      </c>
      <c r="H11" s="515">
        <f t="shared" si="0"/>
        <v>-0.15909498492991403</v>
      </c>
      <c r="I11" s="515">
        <f t="shared" si="0"/>
        <v>-0.11771625916702211</v>
      </c>
      <c r="J11" s="515">
        <f t="shared" si="0"/>
        <v>6.6527871997005716E-2</v>
      </c>
    </row>
    <row r="12" spans="1:10" s="521" customFormat="1">
      <c r="A12" s="513" t="s">
        <v>655</v>
      </c>
      <c r="B12" s="514">
        <v>124680</v>
      </c>
      <c r="C12" s="514">
        <v>141720</v>
      </c>
      <c r="D12" s="514">
        <v>127194</v>
      </c>
      <c r="E12" s="514">
        <v>120885</v>
      </c>
      <c r="F12" s="514">
        <v>131958</v>
      </c>
      <c r="G12" s="515">
        <f t="shared" si="0"/>
        <v>0.13666987487969195</v>
      </c>
      <c r="H12" s="515">
        <f t="shared" si="0"/>
        <v>-0.10249788314987296</v>
      </c>
      <c r="I12" s="515">
        <f t="shared" si="0"/>
        <v>-4.9601396292277888E-2</v>
      </c>
      <c r="J12" s="515">
        <f t="shared" si="0"/>
        <v>9.1599454026554117E-2</v>
      </c>
    </row>
    <row r="13" spans="1:10">
      <c r="A13" s="518" t="s">
        <v>78</v>
      </c>
      <c r="B13" s="519">
        <v>152350</v>
      </c>
      <c r="C13" s="519">
        <v>150301</v>
      </c>
      <c r="D13" s="519">
        <v>136968</v>
      </c>
      <c r="E13" s="519">
        <v>130448</v>
      </c>
      <c r="F13" s="519">
        <v>130984.31</v>
      </c>
      <c r="G13" s="515">
        <f t="shared" si="0"/>
        <v>-1.3449294387922528E-2</v>
      </c>
      <c r="H13" s="515">
        <f t="shared" si="0"/>
        <v>-8.8708657959694182E-2</v>
      </c>
      <c r="I13" s="515">
        <f t="shared" si="0"/>
        <v>-4.7602359675252615E-2</v>
      </c>
      <c r="J13" s="515">
        <f t="shared" si="0"/>
        <v>4.1112933889366765E-3</v>
      </c>
    </row>
    <row r="14" spans="1:10" ht="13.2" customHeight="1">
      <c r="A14" s="513" t="s">
        <v>257</v>
      </c>
      <c r="B14" s="514">
        <v>174339</v>
      </c>
      <c r="C14" s="514">
        <v>174277</v>
      </c>
      <c r="D14" s="514">
        <v>143398</v>
      </c>
      <c r="E14" s="514">
        <v>121589</v>
      </c>
      <c r="F14" s="514">
        <v>122089</v>
      </c>
      <c r="G14" s="515">
        <f t="shared" si="0"/>
        <v>-3.5562897573115926E-4</v>
      </c>
      <c r="H14" s="515">
        <f t="shared" si="0"/>
        <v>-0.17718344933640129</v>
      </c>
      <c r="I14" s="515">
        <f t="shared" si="0"/>
        <v>-0.15208719786886848</v>
      </c>
      <c r="J14" s="515">
        <f t="shared" si="0"/>
        <v>4.1122140983147482E-3</v>
      </c>
    </row>
    <row r="15" spans="1:10">
      <c r="A15" s="513" t="s">
        <v>590</v>
      </c>
      <c r="B15" s="514">
        <v>92488</v>
      </c>
      <c r="C15" s="514">
        <v>98466</v>
      </c>
      <c r="D15" s="514">
        <v>80231</v>
      </c>
      <c r="E15" s="514">
        <v>82127</v>
      </c>
      <c r="F15" s="514">
        <v>91247</v>
      </c>
      <c r="G15" s="515">
        <f t="shared" si="0"/>
        <v>6.4635412161577754E-2</v>
      </c>
      <c r="H15" s="515">
        <f t="shared" si="0"/>
        <v>-0.1851908272906384</v>
      </c>
      <c r="I15" s="515">
        <f t="shared" si="0"/>
        <v>2.3631763283518792E-2</v>
      </c>
      <c r="J15" s="515">
        <f t="shared" si="0"/>
        <v>0.11104752395679851</v>
      </c>
    </row>
    <row r="16" spans="1:10">
      <c r="A16" s="513" t="s">
        <v>617</v>
      </c>
      <c r="B16" s="514">
        <v>81040</v>
      </c>
      <c r="C16" s="514">
        <v>83063</v>
      </c>
      <c r="D16" s="514">
        <v>70270</v>
      </c>
      <c r="E16" s="514">
        <v>65164</v>
      </c>
      <c r="F16" s="514">
        <v>69311</v>
      </c>
      <c r="G16" s="515">
        <f t="shared" si="0"/>
        <v>2.4962981243830118E-2</v>
      </c>
      <c r="H16" s="515">
        <f t="shared" si="0"/>
        <v>-0.15401562669299207</v>
      </c>
      <c r="I16" s="515">
        <f t="shared" si="0"/>
        <v>-7.266258716379681E-2</v>
      </c>
      <c r="J16" s="515">
        <f t="shared" si="0"/>
        <v>6.3639432815665087E-2</v>
      </c>
    </row>
    <row r="17" spans="1:10" s="521" customFormat="1">
      <c r="A17" s="513" t="s">
        <v>502</v>
      </c>
      <c r="B17" s="514">
        <v>31135</v>
      </c>
      <c r="C17" s="514">
        <v>32158</v>
      </c>
      <c r="D17" s="514">
        <v>42958.5</v>
      </c>
      <c r="E17" s="514">
        <v>122549</v>
      </c>
      <c r="F17" s="514">
        <v>67630</v>
      </c>
      <c r="G17" s="515">
        <f t="shared" si="0"/>
        <v>3.2856913441464686E-2</v>
      </c>
      <c r="H17" s="515">
        <f t="shared" si="0"/>
        <v>0.33585732943591018</v>
      </c>
      <c r="I17" s="515">
        <f t="shared" si="0"/>
        <v>1.8527299603105321</v>
      </c>
      <c r="J17" s="515">
        <f t="shared" si="0"/>
        <v>-0.44813911170225784</v>
      </c>
    </row>
    <row r="18" spans="1:10" ht="14.4" customHeight="1">
      <c r="A18" s="518" t="s">
        <v>99</v>
      </c>
      <c r="B18" s="519">
        <v>66836</v>
      </c>
      <c r="C18" s="519">
        <v>66028</v>
      </c>
      <c r="D18" s="519">
        <v>65320</v>
      </c>
      <c r="E18" s="519">
        <v>63962</v>
      </c>
      <c r="F18" s="519">
        <v>66938</v>
      </c>
      <c r="G18" s="515">
        <f t="shared" si="0"/>
        <v>-1.2089293195283957E-2</v>
      </c>
      <c r="H18" s="515">
        <f t="shared" si="0"/>
        <v>-1.0722723692978775E-2</v>
      </c>
      <c r="I18" s="515">
        <f t="shared" si="0"/>
        <v>-2.0789957134109027E-2</v>
      </c>
      <c r="J18" s="515">
        <f t="shared" si="0"/>
        <v>4.6527625777805559E-2</v>
      </c>
    </row>
    <row r="19" spans="1:10" s="521" customFormat="1">
      <c r="A19" s="513" t="s">
        <v>408</v>
      </c>
      <c r="B19" s="514">
        <v>61777</v>
      </c>
      <c r="C19" s="514">
        <v>64142</v>
      </c>
      <c r="D19" s="514">
        <v>48759</v>
      </c>
      <c r="E19" s="514">
        <v>39505</v>
      </c>
      <c r="F19" s="514">
        <v>55305</v>
      </c>
      <c r="G19" s="515">
        <f t="shared" si="0"/>
        <v>3.8282856079123295E-2</v>
      </c>
      <c r="H19" s="515">
        <f t="shared" si="0"/>
        <v>-0.23982725827071183</v>
      </c>
      <c r="I19" s="515">
        <f t="shared" si="0"/>
        <v>-0.18979060276051596</v>
      </c>
      <c r="J19" s="515">
        <f t="shared" si="0"/>
        <v>0.39994937349702564</v>
      </c>
    </row>
    <row r="20" spans="1:10">
      <c r="A20" s="513" t="s">
        <v>545</v>
      </c>
      <c r="B20" s="514">
        <v>58864</v>
      </c>
      <c r="C20" s="514">
        <v>62768</v>
      </c>
      <c r="D20" s="514">
        <v>49116</v>
      </c>
      <c r="E20" s="514">
        <v>43551</v>
      </c>
      <c r="F20" s="514">
        <v>52523</v>
      </c>
      <c r="G20" s="515">
        <f t="shared" si="0"/>
        <v>6.63223702092961E-2</v>
      </c>
      <c r="H20" s="515">
        <f t="shared" si="0"/>
        <v>-0.21749936273260262</v>
      </c>
      <c r="I20" s="515">
        <f t="shared" si="0"/>
        <v>-0.113303200586367</v>
      </c>
      <c r="J20" s="515">
        <f t="shared" si="0"/>
        <v>0.2060113430231223</v>
      </c>
    </row>
    <row r="21" spans="1:10">
      <c r="A21" s="513" t="s">
        <v>472</v>
      </c>
      <c r="B21" s="514">
        <v>51391</v>
      </c>
      <c r="C21" s="514">
        <v>54965</v>
      </c>
      <c r="D21" s="514">
        <v>48748</v>
      </c>
      <c r="E21" s="514">
        <v>47841</v>
      </c>
      <c r="F21" s="514">
        <v>50538</v>
      </c>
      <c r="G21" s="515">
        <f t="shared" si="0"/>
        <v>6.9545251114008222E-2</v>
      </c>
      <c r="H21" s="515">
        <f t="shared" si="0"/>
        <v>-0.11310834167197303</v>
      </c>
      <c r="I21" s="515">
        <f t="shared" si="0"/>
        <v>-1.8605891523754803E-2</v>
      </c>
      <c r="J21" s="515">
        <f t="shared" si="0"/>
        <v>5.6374239668903314E-2</v>
      </c>
    </row>
    <row r="22" spans="1:10">
      <c r="A22" s="513" t="s">
        <v>1024</v>
      </c>
      <c r="B22" s="514">
        <v>33670</v>
      </c>
      <c r="C22" s="514">
        <v>37464</v>
      </c>
      <c r="D22" s="514">
        <v>42328</v>
      </c>
      <c r="E22" s="514">
        <v>47521</v>
      </c>
      <c r="F22" s="514">
        <v>47521</v>
      </c>
      <c r="G22" s="515">
        <f t="shared" si="0"/>
        <v>0.11268191268191274</v>
      </c>
      <c r="H22" s="515">
        <f t="shared" si="0"/>
        <v>0.12983130471919702</v>
      </c>
      <c r="I22" s="515">
        <f t="shared" si="0"/>
        <v>0.12268474768474769</v>
      </c>
      <c r="J22" s="515">
        <f t="shared" si="0"/>
        <v>0</v>
      </c>
    </row>
    <row r="23" spans="1:10">
      <c r="A23" s="513" t="s">
        <v>760</v>
      </c>
      <c r="B23" s="514">
        <v>30772</v>
      </c>
      <c r="C23" s="514">
        <v>29074</v>
      </c>
      <c r="D23" s="514">
        <v>26007</v>
      </c>
      <c r="E23" s="514">
        <v>24890</v>
      </c>
      <c r="F23" s="514">
        <v>24977.4</v>
      </c>
      <c r="G23" s="515">
        <f t="shared" si="0"/>
        <v>-5.5180033796958239E-2</v>
      </c>
      <c r="H23" s="515">
        <f t="shared" si="0"/>
        <v>-0.10548944073742861</v>
      </c>
      <c r="I23" s="515">
        <f t="shared" si="0"/>
        <v>-4.2949975006728924E-2</v>
      </c>
      <c r="J23" s="515">
        <f t="shared" si="0"/>
        <v>3.5114503816795484E-3</v>
      </c>
    </row>
    <row r="24" spans="1:10">
      <c r="A24" s="513" t="s">
        <v>575</v>
      </c>
      <c r="B24" s="514">
        <v>23911</v>
      </c>
      <c r="C24" s="514">
        <v>25124</v>
      </c>
      <c r="D24" s="514">
        <v>21012.5</v>
      </c>
      <c r="E24" s="514">
        <v>18972</v>
      </c>
      <c r="F24" s="514">
        <v>22566</v>
      </c>
      <c r="G24" s="515">
        <f t="shared" si="0"/>
        <v>5.0729789636569045E-2</v>
      </c>
      <c r="H24" s="515">
        <f t="shared" si="0"/>
        <v>-0.16364830441012579</v>
      </c>
      <c r="I24" s="515">
        <f t="shared" si="0"/>
        <v>-9.710886377156458E-2</v>
      </c>
      <c r="J24" s="515">
        <f t="shared" si="0"/>
        <v>0.18943706514864012</v>
      </c>
    </row>
    <row r="25" spans="1:10">
      <c r="A25" s="513" t="s">
        <v>884</v>
      </c>
      <c r="B25" s="514">
        <v>19689</v>
      </c>
      <c r="C25" s="514">
        <v>19191</v>
      </c>
      <c r="D25" s="514">
        <v>19316</v>
      </c>
      <c r="E25" s="514">
        <v>18715</v>
      </c>
      <c r="F25" s="514">
        <v>19231.05</v>
      </c>
      <c r="G25" s="515">
        <f t="shared" si="0"/>
        <v>-2.5293310985829653E-2</v>
      </c>
      <c r="H25" s="515">
        <f t="shared" si="0"/>
        <v>6.5134698556614801E-3</v>
      </c>
      <c r="I25" s="515">
        <f t="shared" si="0"/>
        <v>-3.1114102298612556E-2</v>
      </c>
      <c r="J25" s="515">
        <f t="shared" si="0"/>
        <v>2.7574138391664338E-2</v>
      </c>
    </row>
    <row r="26" spans="1:10">
      <c r="A26" s="513" t="s">
        <v>521</v>
      </c>
      <c r="B26" s="514">
        <v>17394</v>
      </c>
      <c r="C26" s="514">
        <v>16630</v>
      </c>
      <c r="D26" s="514">
        <v>12348</v>
      </c>
      <c r="E26" s="514">
        <v>10693</v>
      </c>
      <c r="F26" s="514">
        <v>14136</v>
      </c>
      <c r="G26" s="515">
        <f t="shared" si="0"/>
        <v>-4.3923191905254733E-2</v>
      </c>
      <c r="H26" s="515">
        <f t="shared" si="0"/>
        <v>-0.25748647023451599</v>
      </c>
      <c r="I26" s="515">
        <f t="shared" si="0"/>
        <v>-0.13402980239714934</v>
      </c>
      <c r="J26" s="515">
        <f t="shared" si="0"/>
        <v>0.32198634620779942</v>
      </c>
    </row>
    <row r="27" spans="1:10">
      <c r="A27" s="513" t="s">
        <v>821</v>
      </c>
      <c r="B27" s="514">
        <v>20128</v>
      </c>
      <c r="C27" s="514">
        <v>18390</v>
      </c>
      <c r="D27" s="514">
        <v>14403</v>
      </c>
      <c r="E27" s="514">
        <v>13013</v>
      </c>
      <c r="F27" s="514">
        <v>14125</v>
      </c>
      <c r="G27" s="515">
        <f t="shared" si="0"/>
        <v>-8.6347376788553309E-2</v>
      </c>
      <c r="H27" s="515">
        <f t="shared" si="0"/>
        <v>-0.21680261011419255</v>
      </c>
      <c r="I27" s="515">
        <f t="shared" si="0"/>
        <v>-9.6507672012775103E-2</v>
      </c>
      <c r="J27" s="515">
        <f t="shared" si="0"/>
        <v>8.5453008529931651E-2</v>
      </c>
    </row>
    <row r="28" spans="1:10">
      <c r="A28" s="513" t="s">
        <v>489</v>
      </c>
      <c r="B28" s="514">
        <v>13176</v>
      </c>
      <c r="C28" s="514">
        <v>13986</v>
      </c>
      <c r="D28" s="514">
        <v>9847</v>
      </c>
      <c r="E28" s="514">
        <v>7784</v>
      </c>
      <c r="F28" s="514">
        <v>12982</v>
      </c>
      <c r="G28" s="515">
        <f t="shared" si="0"/>
        <v>6.1475409836065475E-2</v>
      </c>
      <c r="H28" s="515">
        <f t="shared" si="0"/>
        <v>-0.29593879593879591</v>
      </c>
      <c r="I28" s="515">
        <f t="shared" si="0"/>
        <v>-0.20950543312684067</v>
      </c>
      <c r="J28" s="515">
        <f t="shared" si="0"/>
        <v>0.66778006166495385</v>
      </c>
    </row>
    <row r="29" spans="1:10">
      <c r="A29" s="513" t="s">
        <v>22</v>
      </c>
      <c r="B29" s="514">
        <v>4832</v>
      </c>
      <c r="C29" s="514">
        <v>6178</v>
      </c>
      <c r="D29" s="514">
        <v>5930</v>
      </c>
      <c r="E29" s="514">
        <v>6772</v>
      </c>
      <c r="F29" s="514">
        <v>8719</v>
      </c>
      <c r="G29" s="515">
        <f t="shared" si="0"/>
        <v>0.2785596026490067</v>
      </c>
      <c r="H29" s="515">
        <f t="shared" si="0"/>
        <v>-4.0142440919391342E-2</v>
      </c>
      <c r="I29" s="515">
        <f t="shared" si="0"/>
        <v>0.14198988195615514</v>
      </c>
      <c r="J29" s="515">
        <f t="shared" si="0"/>
        <v>0.28750738334317782</v>
      </c>
    </row>
    <row r="30" spans="1:10">
      <c r="A30" s="513" t="s">
        <v>751</v>
      </c>
      <c r="B30" s="514">
        <v>8601</v>
      </c>
      <c r="C30" s="514">
        <v>8803</v>
      </c>
      <c r="D30" s="514">
        <v>8053</v>
      </c>
      <c r="E30" s="514">
        <v>7954</v>
      </c>
      <c r="F30" s="514">
        <v>7569</v>
      </c>
      <c r="G30" s="515">
        <f t="shared" si="0"/>
        <v>2.3485641204511021E-2</v>
      </c>
      <c r="H30" s="515">
        <f t="shared" si="0"/>
        <v>-8.5198227876860155E-2</v>
      </c>
      <c r="I30" s="515">
        <f t="shared" si="0"/>
        <v>-1.2293555196821071E-2</v>
      </c>
      <c r="J30" s="515">
        <f t="shared" si="0"/>
        <v>-4.8403319084737273E-2</v>
      </c>
    </row>
    <row r="31" spans="1:10">
      <c r="A31" s="513" t="s">
        <v>788</v>
      </c>
      <c r="B31" s="514">
        <v>7312</v>
      </c>
      <c r="C31" s="514">
        <v>7672</v>
      </c>
      <c r="D31" s="514">
        <v>7030</v>
      </c>
      <c r="E31" s="514">
        <v>7280</v>
      </c>
      <c r="F31" s="514">
        <v>6653</v>
      </c>
      <c r="G31" s="515">
        <f t="shared" si="0"/>
        <v>4.9234135667395984E-2</v>
      </c>
      <c r="H31" s="515">
        <f t="shared" si="0"/>
        <v>-8.3680917622523499E-2</v>
      </c>
      <c r="I31" s="515">
        <f t="shared" si="0"/>
        <v>3.5561877667140918E-2</v>
      </c>
      <c r="J31" s="515">
        <f t="shared" si="0"/>
        <v>-8.6126373626373653E-2</v>
      </c>
    </row>
    <row r="32" spans="1:10">
      <c r="A32" s="513" t="s">
        <v>540</v>
      </c>
      <c r="B32" s="514">
        <v>6025</v>
      </c>
      <c r="C32" s="514">
        <v>7319</v>
      </c>
      <c r="D32" s="514">
        <v>6402</v>
      </c>
      <c r="E32" s="514">
        <v>6530</v>
      </c>
      <c r="F32" s="514">
        <v>6438</v>
      </c>
      <c r="G32" s="515">
        <f t="shared" si="0"/>
        <v>0.21477178423236509</v>
      </c>
      <c r="H32" s="515">
        <f t="shared" si="0"/>
        <v>-0.1252903402104113</v>
      </c>
      <c r="I32" s="515">
        <f t="shared" si="0"/>
        <v>1.9993751952514849E-2</v>
      </c>
      <c r="J32" s="515">
        <f t="shared" si="0"/>
        <v>-1.4088820826952508E-2</v>
      </c>
    </row>
    <row r="33" spans="1:10">
      <c r="A33" s="513" t="s">
        <v>881</v>
      </c>
      <c r="B33" s="514">
        <v>1816</v>
      </c>
      <c r="C33" s="514">
        <v>1917</v>
      </c>
      <c r="D33" s="514">
        <v>1826</v>
      </c>
      <c r="E33" s="514">
        <v>1589</v>
      </c>
      <c r="F33" s="514">
        <v>1585</v>
      </c>
      <c r="G33" s="515">
        <f t="shared" si="0"/>
        <v>5.5616740088105798E-2</v>
      </c>
      <c r="H33" s="515">
        <f t="shared" si="0"/>
        <v>-4.7470005216484035E-2</v>
      </c>
      <c r="I33" s="515">
        <f t="shared" si="0"/>
        <v>-0.12979189485213583</v>
      </c>
      <c r="J33" s="515">
        <f t="shared" si="0"/>
        <v>-2.5173064820641633E-3</v>
      </c>
    </row>
    <row r="34" spans="1:10">
      <c r="A34" s="518" t="s">
        <v>954</v>
      </c>
      <c r="B34" s="519">
        <v>0</v>
      </c>
      <c r="C34" s="519">
        <v>518</v>
      </c>
      <c r="D34" s="519">
        <v>637</v>
      </c>
      <c r="E34" s="519">
        <v>431</v>
      </c>
      <c r="F34" s="519">
        <v>543</v>
      </c>
      <c r="G34" s="515" t="e">
        <f t="shared" si="0"/>
        <v>#DIV/0!</v>
      </c>
      <c r="H34" s="515">
        <f t="shared" si="0"/>
        <v>0.22972972972972983</v>
      </c>
      <c r="I34" s="515">
        <f t="shared" si="0"/>
        <v>-0.32339089481946626</v>
      </c>
      <c r="J34" s="515">
        <f t="shared" si="0"/>
        <v>0.25986078886310904</v>
      </c>
    </row>
    <row r="35" spans="1:10">
      <c r="A35" s="513" t="s">
        <v>850</v>
      </c>
      <c r="B35" s="514">
        <v>194</v>
      </c>
      <c r="C35" s="514">
        <v>214</v>
      </c>
      <c r="D35" s="514">
        <v>246</v>
      </c>
      <c r="E35" s="514">
        <v>243</v>
      </c>
      <c r="F35" s="514">
        <v>212</v>
      </c>
      <c r="G35" s="515">
        <f t="shared" si="0"/>
        <v>0.10309278350515472</v>
      </c>
      <c r="H35" s="515">
        <f t="shared" si="0"/>
        <v>0.14953271028037385</v>
      </c>
      <c r="I35" s="515">
        <f t="shared" si="0"/>
        <v>-1.2195121951219523E-2</v>
      </c>
      <c r="J35" s="515">
        <f t="shared" si="0"/>
        <v>-0.12757201646090532</v>
      </c>
    </row>
    <row r="36" spans="1:10">
      <c r="A36" s="513" t="s">
        <v>1041</v>
      </c>
      <c r="B36" s="514">
        <v>0</v>
      </c>
      <c r="C36" s="514">
        <v>0</v>
      </c>
      <c r="D36" s="514">
        <v>0</v>
      </c>
      <c r="E36" s="514">
        <v>0</v>
      </c>
      <c r="F36" s="514">
        <v>1</v>
      </c>
      <c r="G36" s="515" t="e">
        <f t="shared" ref="G36:G37" si="1">C36/B36-1</f>
        <v>#DIV/0!</v>
      </c>
      <c r="H36" s="515" t="e">
        <f t="shared" ref="H36:H37" si="2">D36/C36-1</f>
        <v>#DIV/0!</v>
      </c>
      <c r="I36" s="515" t="e">
        <f t="shared" ref="I36:I37" si="3">E36/D36-1</f>
        <v>#DIV/0!</v>
      </c>
      <c r="J36" s="515" t="e">
        <f t="shared" ref="J36:J37" si="4">F36/E36-1</f>
        <v>#DIV/0!</v>
      </c>
    </row>
    <row r="37" spans="1:10">
      <c r="A37" s="513" t="s">
        <v>1093</v>
      </c>
      <c r="B37" s="514">
        <v>3770965</v>
      </c>
      <c r="C37" s="514">
        <v>3288306</v>
      </c>
      <c r="D37" s="514">
        <v>3031763.5</v>
      </c>
      <c r="E37" s="514">
        <v>3018850</v>
      </c>
      <c r="F37" s="514">
        <v>3128357.01</v>
      </c>
      <c r="G37" s="515">
        <f t="shared" si="1"/>
        <v>-0.12799349768560564</v>
      </c>
      <c r="H37" s="515">
        <f t="shared" si="2"/>
        <v>-7.8016614025580355E-2</v>
      </c>
      <c r="I37" s="515">
        <f t="shared" si="3"/>
        <v>-4.2594021598320042E-3</v>
      </c>
      <c r="J37" s="515">
        <f t="shared" si="4"/>
        <v>3.6274412441823722E-2</v>
      </c>
    </row>
    <row r="38" spans="1:10">
      <c r="G38" s="522"/>
      <c r="I38" s="522"/>
      <c r="J38" s="522"/>
    </row>
    <row r="39" spans="1:10" s="521" customFormat="1">
      <c r="A39"/>
      <c r="B39"/>
      <c r="C39"/>
      <c r="D39"/>
      <c r="E39"/>
      <c r="F39"/>
      <c r="G39" s="523"/>
      <c r="H39" s="520"/>
      <c r="I39" s="523"/>
      <c r="J39" s="523"/>
    </row>
    <row r="40" spans="1:10">
      <c r="G40" s="522"/>
      <c r="I40" s="522"/>
      <c r="J40" s="522"/>
    </row>
    <row r="41" spans="1:10" ht="23.4" customHeight="1">
      <c r="G41" s="522"/>
      <c r="I41" s="522"/>
      <c r="J41" s="52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CD517"/>
  <sheetViews>
    <sheetView zoomScale="90" zoomScaleNormal="90" zoomScaleSheetLayoutView="80" workbookViewId="0">
      <pane xSplit="7" ySplit="4" topLeftCell="AA454" activePane="bottomRight" state="frozen"/>
      <selection activeCell="I212" sqref="I212"/>
      <selection pane="topRight" activeCell="I212" sqref="I212"/>
      <selection pane="bottomLeft" activeCell="I212" sqref="I212"/>
      <selection pane="bottomRight" activeCell="AC1" sqref="AC1"/>
    </sheetView>
  </sheetViews>
  <sheetFormatPr defaultColWidth="9.33203125" defaultRowHeight="18" outlineLevelCol="2"/>
  <cols>
    <col min="1" max="1" width="17.44140625" style="47" customWidth="1"/>
    <col min="2" max="2" width="3.6640625" style="47" hidden="1" customWidth="1"/>
    <col min="3" max="3" width="6.44140625" style="382" customWidth="1"/>
    <col min="4" max="4" width="47.109375" style="394" customWidth="1"/>
    <col min="5" max="5" width="8.109375" style="394" customWidth="1"/>
    <col min="6" max="6" width="4.33203125" style="394" customWidth="1"/>
    <col min="7" max="7" width="6.33203125" style="394" customWidth="1"/>
    <col min="8" max="8" width="6.77734375" style="398" hidden="1" customWidth="1" outlineLevel="2"/>
    <col min="9" max="9" width="7.109375" style="398" hidden="1" customWidth="1" outlineLevel="2"/>
    <col min="10" max="15" width="6.77734375" style="385" hidden="1" customWidth="1" outlineLevel="2"/>
    <col min="16" max="16" width="10.6640625" style="385" hidden="1" customWidth="1" outlineLevel="2"/>
    <col min="17" max="17" width="17.44140625" style="385" hidden="1" customWidth="1" outlineLevel="2"/>
    <col min="18" max="18" width="11.77734375" style="385" hidden="1" customWidth="1" outlineLevel="2"/>
    <col min="19" max="19" width="14.6640625" style="385" hidden="1" customWidth="1" outlineLevel="2"/>
    <col min="20" max="20" width="13.33203125" style="385" hidden="1" customWidth="1" outlineLevel="2"/>
    <col min="21" max="21" width="14.6640625" style="385" hidden="1" customWidth="1" outlineLevel="2"/>
    <col min="22" max="22" width="11" style="102" hidden="1" customWidth="1" outlineLevel="2"/>
    <col min="23" max="23" width="15.77734375" style="102" hidden="1" customWidth="1" outlineLevel="2"/>
    <col min="24" max="24" width="10.6640625" style="388" customWidth="1" collapsed="1"/>
    <col min="25" max="25" width="15.77734375" style="388" customWidth="1"/>
    <col min="26" max="26" width="17" style="388" hidden="1" customWidth="1"/>
    <col min="27" max="27" width="12.6640625" style="36" bestFit="1" customWidth="1"/>
    <col min="28" max="28" width="15.6640625" style="36" customWidth="1"/>
    <col min="29" max="29" width="14" style="36" customWidth="1"/>
    <col min="30" max="30" width="13.44140625" style="453" bestFit="1" customWidth="1"/>
    <col min="31" max="31" width="15.33203125" style="36" bestFit="1" customWidth="1"/>
    <col min="32" max="32" width="9.6640625" style="36" customWidth="1"/>
    <col min="33" max="33" width="11.77734375" style="453" customWidth="1"/>
    <col min="34" max="34" width="16.109375" style="36" customWidth="1"/>
    <col min="35" max="35" width="13.6640625" style="443" hidden="1" customWidth="1"/>
    <col min="36" max="36" width="9.44140625" style="36" hidden="1" customWidth="1"/>
    <col min="37" max="37" width="9.6640625" style="36" hidden="1" customWidth="1"/>
    <col min="38" max="38" width="9.44140625" style="36" hidden="1" customWidth="1"/>
    <col min="39" max="39" width="14.109375" style="36" hidden="1" customWidth="1"/>
    <col min="40" max="40" width="9.33203125" style="52" hidden="1" customWidth="1"/>
    <col min="41" max="41" width="9.77734375" style="52" hidden="1" customWidth="1"/>
    <col min="42" max="42" width="9.33203125" style="52" hidden="1" customWidth="1"/>
    <col min="43" max="43" width="8.77734375" style="52" customWidth="1"/>
    <col min="44" max="47" width="9.33203125" style="52" customWidth="1"/>
    <col min="48" max="48" width="8.109375" style="52" hidden="1" customWidth="1"/>
    <col min="49" max="52" width="12.109375" style="43" bestFit="1" customWidth="1"/>
    <col min="53" max="53" width="15.33203125" style="43" customWidth="1"/>
    <col min="54" max="54" width="6.77734375" style="52" customWidth="1"/>
    <col min="55" max="57" width="5.33203125" style="52" customWidth="1"/>
    <col min="58" max="61" width="18.109375" style="498" bestFit="1" customWidth="1"/>
    <col min="62" max="62" width="21.77734375" style="505" bestFit="1" customWidth="1"/>
    <col min="63" max="66" width="6.109375" style="52" customWidth="1"/>
    <col min="67" max="67" width="14" style="43" bestFit="1" customWidth="1"/>
    <col min="68" max="68" width="14" style="52" bestFit="1" customWidth="1"/>
    <col min="69" max="69" width="15" style="52" customWidth="1"/>
    <col min="70" max="70" width="25.6640625" style="52" customWidth="1"/>
    <col min="71" max="71" width="24.44140625" style="52" customWidth="1"/>
    <col min="72" max="72" width="10.44140625" style="43" customWidth="1"/>
    <col min="73" max="74" width="9.33203125" style="52" customWidth="1"/>
    <col min="75" max="75" width="22.109375" style="52" customWidth="1"/>
    <col min="76" max="76" width="19.6640625" style="52" customWidth="1"/>
    <col min="77" max="77" width="15.44140625" style="52" customWidth="1"/>
    <col min="78" max="79" width="9.33203125" style="52"/>
    <col min="80" max="80" width="12.33203125" style="52" bestFit="1" customWidth="1"/>
    <col min="81" max="81" width="15.44140625" style="52" bestFit="1" customWidth="1"/>
    <col min="82" max="16384" width="9.33203125" style="52"/>
  </cols>
  <sheetData>
    <row r="1" spans="1:82" ht="21.75" customHeight="1">
      <c r="C1" s="1" t="s">
        <v>29</v>
      </c>
      <c r="D1" s="1"/>
      <c r="E1" s="1"/>
      <c r="F1" s="1"/>
      <c r="G1" s="1"/>
      <c r="H1" s="48"/>
      <c r="I1" s="49"/>
      <c r="J1" s="1"/>
      <c r="K1" s="1"/>
      <c r="L1" s="1"/>
      <c r="M1" s="1"/>
      <c r="N1" s="1"/>
      <c r="O1" s="1"/>
      <c r="P1" s="1"/>
      <c r="Q1" s="1"/>
      <c r="R1" s="50"/>
      <c r="S1" s="50"/>
      <c r="T1" s="50"/>
      <c r="U1" s="50"/>
      <c r="V1" s="1"/>
      <c r="W1" s="1"/>
      <c r="X1" s="2"/>
      <c r="Y1" s="511">
        <f>AE1/12</f>
        <v>229616633.33333334</v>
      </c>
      <c r="Z1" s="2"/>
      <c r="AA1" s="3">
        <f>AA8*0.8</f>
        <v>1422000.8</v>
      </c>
      <c r="AB1" s="3">
        <f>AE1/AB5-1</f>
        <v>0.12056675606276146</v>
      </c>
      <c r="AC1" s="509">
        <f>BP2</f>
        <v>0.15571087497992697</v>
      </c>
      <c r="AD1" s="4" t="s">
        <v>0</v>
      </c>
      <c r="AE1" s="5">
        <f>2632399600+101000000+22000000</f>
        <v>2755399600</v>
      </c>
      <c r="AF1" s="502">
        <f>BQ2</f>
        <v>0.25294279992982571</v>
      </c>
      <c r="AG1" s="4"/>
      <c r="AH1" s="5">
        <v>2632399600</v>
      </c>
      <c r="AI1" s="424"/>
      <c r="AJ1" s="52"/>
      <c r="AK1" s="52"/>
      <c r="AL1" s="52"/>
      <c r="AM1" s="52"/>
    </row>
    <row r="2" spans="1:82" ht="49.2" customHeight="1">
      <c r="C2" s="710" t="s">
        <v>1</v>
      </c>
      <c r="D2" s="711" t="s">
        <v>2</v>
      </c>
      <c r="E2" s="54"/>
      <c r="F2" s="55"/>
      <c r="G2" s="55"/>
      <c r="H2" s="712" t="s">
        <v>30</v>
      </c>
      <c r="I2" s="714" t="s">
        <v>31</v>
      </c>
      <c r="J2" s="715" t="s">
        <v>32</v>
      </c>
      <c r="K2" s="701" t="s">
        <v>33</v>
      </c>
      <c r="L2" s="701" t="s">
        <v>34</v>
      </c>
      <c r="M2" s="701" t="s">
        <v>35</v>
      </c>
      <c r="N2" s="701" t="s">
        <v>36</v>
      </c>
      <c r="O2" s="703" t="s">
        <v>37</v>
      </c>
      <c r="P2" s="705" t="s">
        <v>38</v>
      </c>
      <c r="Q2" s="705"/>
      <c r="R2" s="705" t="s">
        <v>39</v>
      </c>
      <c r="S2" s="705"/>
      <c r="T2" s="705" t="s">
        <v>40</v>
      </c>
      <c r="U2" s="705"/>
      <c r="V2" s="705" t="s">
        <v>3</v>
      </c>
      <c r="W2" s="705"/>
      <c r="X2" s="706" t="s">
        <v>3</v>
      </c>
      <c r="Y2" s="706"/>
      <c r="Z2" s="706"/>
      <c r="AA2" s="691" t="s">
        <v>4</v>
      </c>
      <c r="AB2" s="692"/>
      <c r="AC2" s="707" t="s">
        <v>1080</v>
      </c>
      <c r="AD2" s="708"/>
      <c r="AE2" s="709"/>
      <c r="AF2" s="698" t="s">
        <v>1076</v>
      </c>
      <c r="AG2" s="699"/>
      <c r="AH2" s="700"/>
      <c r="AI2" s="426" t="s">
        <v>1074</v>
      </c>
      <c r="AJ2" s="688" t="s">
        <v>5</v>
      </c>
      <c r="AK2" s="689"/>
      <c r="AL2" s="689"/>
      <c r="AM2" s="689"/>
      <c r="AN2" s="690"/>
      <c r="AO2" s="691" t="s">
        <v>6</v>
      </c>
      <c r="AP2" s="692"/>
      <c r="AQ2" s="484"/>
      <c r="AR2" s="693" t="s">
        <v>1060</v>
      </c>
      <c r="AS2" s="694"/>
      <c r="AT2" s="693" t="s">
        <v>1061</v>
      </c>
      <c r="AU2" s="694"/>
      <c r="AV2" s="56"/>
      <c r="AW2" s="695" t="s">
        <v>55</v>
      </c>
      <c r="AX2" s="695" t="s">
        <v>56</v>
      </c>
      <c r="AY2" s="695" t="s">
        <v>57</v>
      </c>
      <c r="AZ2" s="695" t="s">
        <v>58</v>
      </c>
      <c r="BA2" s="695" t="s">
        <v>59</v>
      </c>
      <c r="BB2" s="685" t="s">
        <v>60</v>
      </c>
      <c r="BC2" s="685" t="s">
        <v>61</v>
      </c>
      <c r="BD2" s="685" t="s">
        <v>62</v>
      </c>
      <c r="BE2" s="685" t="s">
        <v>63</v>
      </c>
      <c r="BF2" s="686" t="s">
        <v>64</v>
      </c>
      <c r="BG2" s="686" t="s">
        <v>65</v>
      </c>
      <c r="BH2" s="686" t="s">
        <v>66</v>
      </c>
      <c r="BI2" s="686" t="s">
        <v>67</v>
      </c>
      <c r="BJ2" s="687" t="s">
        <v>68</v>
      </c>
      <c r="BK2" s="685" t="s">
        <v>69</v>
      </c>
      <c r="BL2" s="685" t="s">
        <v>70</v>
      </c>
      <c r="BM2" s="685" t="s">
        <v>71</v>
      </c>
      <c r="BN2" s="685" t="s">
        <v>72</v>
      </c>
      <c r="BP2" s="44">
        <f>BP3/BO3-1</f>
        <v>0.15571087497992697</v>
      </c>
      <c r="BQ2" s="44">
        <f>BQ3/BO3-1</f>
        <v>0.25294279992982571</v>
      </c>
      <c r="BR2" s="684" t="s">
        <v>73</v>
      </c>
      <c r="BS2" s="684" t="s">
        <v>1066</v>
      </c>
      <c r="BW2" s="467" t="s">
        <v>1077</v>
      </c>
      <c r="BX2" s="468" t="s">
        <v>1078</v>
      </c>
    </row>
    <row r="3" spans="1:82" ht="10.95" customHeight="1">
      <c r="C3" s="710"/>
      <c r="D3" s="711"/>
      <c r="E3" s="55"/>
      <c r="F3" s="55"/>
      <c r="G3" s="55"/>
      <c r="H3" s="713"/>
      <c r="I3" s="714"/>
      <c r="J3" s="715"/>
      <c r="K3" s="702"/>
      <c r="L3" s="702"/>
      <c r="M3" s="702"/>
      <c r="N3" s="702"/>
      <c r="O3" s="704"/>
      <c r="P3" s="57" t="s">
        <v>7</v>
      </c>
      <c r="Q3" s="58" t="s">
        <v>41</v>
      </c>
      <c r="R3" s="57" t="s">
        <v>7</v>
      </c>
      <c r="S3" s="58" t="s">
        <v>41</v>
      </c>
      <c r="T3" s="57" t="s">
        <v>7</v>
      </c>
      <c r="U3" s="58" t="s">
        <v>41</v>
      </c>
      <c r="V3" s="59" t="s">
        <v>7</v>
      </c>
      <c r="W3" s="60" t="s">
        <v>9</v>
      </c>
      <c r="X3" s="6" t="s">
        <v>7</v>
      </c>
      <c r="Y3" s="61" t="s">
        <v>8</v>
      </c>
      <c r="Z3" s="7" t="s">
        <v>9</v>
      </c>
      <c r="AA3" s="8" t="s">
        <v>7</v>
      </c>
      <c r="AB3" s="37" t="s">
        <v>9</v>
      </c>
      <c r="AC3" s="40" t="s">
        <v>7</v>
      </c>
      <c r="AD3" s="62" t="s">
        <v>8</v>
      </c>
      <c r="AE3" s="9" t="s">
        <v>27</v>
      </c>
      <c r="AF3" s="41" t="s">
        <v>7</v>
      </c>
      <c r="AG3" s="63" t="s">
        <v>8</v>
      </c>
      <c r="AH3" s="10" t="s">
        <v>27</v>
      </c>
      <c r="AI3" s="425" t="s">
        <v>1075</v>
      </c>
      <c r="AJ3" s="696" t="s">
        <v>10</v>
      </c>
      <c r="AK3" s="697"/>
      <c r="AL3" s="691" t="s">
        <v>11</v>
      </c>
      <c r="AM3" s="697"/>
      <c r="AN3" s="692"/>
      <c r="AO3" s="691" t="s">
        <v>10</v>
      </c>
      <c r="AP3" s="692"/>
      <c r="AQ3" s="484"/>
      <c r="AR3" s="411" t="s">
        <v>28</v>
      </c>
      <c r="AS3" s="412" t="s">
        <v>74</v>
      </c>
      <c r="AT3" s="411" t="s">
        <v>28</v>
      </c>
      <c r="AU3" s="412" t="s">
        <v>74</v>
      </c>
      <c r="AV3" s="64"/>
      <c r="AW3" s="695"/>
      <c r="AX3" s="695"/>
      <c r="AY3" s="695"/>
      <c r="AZ3" s="695"/>
      <c r="BA3" s="695"/>
      <c r="BB3" s="685"/>
      <c r="BC3" s="685"/>
      <c r="BD3" s="685"/>
      <c r="BE3" s="685"/>
      <c r="BF3" s="686"/>
      <c r="BG3" s="686"/>
      <c r="BH3" s="686"/>
      <c r="BI3" s="686"/>
      <c r="BJ3" s="687"/>
      <c r="BK3" s="685"/>
      <c r="BL3" s="685"/>
      <c r="BM3" s="685"/>
      <c r="BN3" s="685"/>
      <c r="BO3" s="43">
        <f>BO4/AA7</f>
        <v>753.58525788361578</v>
      </c>
      <c r="BP3" s="161">
        <f>BP4/AA7</f>
        <v>870.92667776064752</v>
      </c>
      <c r="BQ3" s="161">
        <f>BQ4/AA7</f>
        <v>944.19922299853738</v>
      </c>
      <c r="BR3" s="684"/>
      <c r="BS3" s="684"/>
    </row>
    <row r="4" spans="1:82" s="77" customFormat="1" ht="64.5" customHeight="1">
      <c r="A4" s="65"/>
      <c r="B4" s="65"/>
      <c r="C4" s="42"/>
      <c r="D4" s="12"/>
      <c r="E4" s="39" t="s">
        <v>42</v>
      </c>
      <c r="F4" s="39" t="s">
        <v>43</v>
      </c>
      <c r="G4" s="39" t="s">
        <v>44</v>
      </c>
      <c r="H4" s="66" t="s">
        <v>45</v>
      </c>
      <c r="I4" s="58" t="s">
        <v>46</v>
      </c>
      <c r="J4" s="67" t="s">
        <v>32</v>
      </c>
      <c r="K4" s="68" t="s">
        <v>33</v>
      </c>
      <c r="L4" s="68" t="s">
        <v>34</v>
      </c>
      <c r="M4" s="68" t="s">
        <v>35</v>
      </c>
      <c r="N4" s="68" t="s">
        <v>36</v>
      </c>
      <c r="O4" s="69" t="s">
        <v>37</v>
      </c>
      <c r="P4" s="70" t="s">
        <v>47</v>
      </c>
      <c r="Q4" s="70" t="s">
        <v>48</v>
      </c>
      <c r="R4" s="70" t="s">
        <v>49</v>
      </c>
      <c r="S4" s="70" t="s">
        <v>50</v>
      </c>
      <c r="T4" s="70" t="s">
        <v>51</v>
      </c>
      <c r="U4" s="70" t="s">
        <v>52</v>
      </c>
      <c r="V4" s="70" t="s">
        <v>53</v>
      </c>
      <c r="W4" s="70" t="s">
        <v>54</v>
      </c>
      <c r="X4" s="71"/>
      <c r="Y4" s="72"/>
      <c r="Z4" s="73"/>
      <c r="AA4" s="38"/>
      <c r="AB4" s="74"/>
      <c r="AC4" s="431">
        <f>AVERAGE(AA8,T8,R8,P8)</f>
        <v>1958083.25</v>
      </c>
      <c r="AD4" s="432" t="s">
        <v>1072</v>
      </c>
      <c r="AE4" s="433">
        <f>AE1-AE7</f>
        <v>135166645.73449993</v>
      </c>
      <c r="AF4" s="75"/>
      <c r="AG4" s="447"/>
      <c r="AH4" s="76"/>
      <c r="AI4" s="428"/>
      <c r="AJ4" s="11" t="s">
        <v>12</v>
      </c>
      <c r="AK4" s="39" t="s">
        <v>13</v>
      </c>
      <c r="AL4" s="11" t="s">
        <v>12</v>
      </c>
      <c r="AM4" s="39"/>
      <c r="AN4" s="12" t="s">
        <v>13</v>
      </c>
      <c r="AO4" s="11" t="s">
        <v>14</v>
      </c>
      <c r="AP4" s="12" t="s">
        <v>13</v>
      </c>
      <c r="AQ4" s="39" t="s">
        <v>1066</v>
      </c>
      <c r="AR4" s="413" t="s">
        <v>13</v>
      </c>
      <c r="AS4" s="414" t="s">
        <v>13</v>
      </c>
      <c r="AT4" s="413" t="s">
        <v>13</v>
      </c>
      <c r="AU4" s="414" t="s">
        <v>13</v>
      </c>
      <c r="AV4" s="64"/>
      <c r="AW4" s="695"/>
      <c r="AX4" s="695"/>
      <c r="AY4" s="695"/>
      <c r="AZ4" s="695"/>
      <c r="BA4" s="695"/>
      <c r="BB4" s="685"/>
      <c r="BC4" s="685"/>
      <c r="BD4" s="685"/>
      <c r="BE4" s="685"/>
      <c r="BF4" s="686"/>
      <c r="BG4" s="686"/>
      <c r="BH4" s="686"/>
      <c r="BI4" s="686"/>
      <c r="BJ4" s="687"/>
      <c r="BK4" s="685"/>
      <c r="BL4" s="685"/>
      <c r="BM4" s="685"/>
      <c r="BN4" s="685"/>
      <c r="BO4" s="53">
        <f>SUM(BO8:BO491)</f>
        <v>2453764029.8999991</v>
      </c>
      <c r="BP4" s="53">
        <f>SUM(BP8:BP491)</f>
        <v>2835841773.9899998</v>
      </c>
      <c r="BQ4" s="53">
        <f>SUM(BQ8:BQ491)</f>
        <v>3074425973.9899974</v>
      </c>
      <c r="BR4" s="684"/>
      <c r="BS4" s="684"/>
      <c r="BT4" s="53"/>
    </row>
    <row r="5" spans="1:82" s="102" customFormat="1" ht="20.25" hidden="1" customHeight="1">
      <c r="A5" s="78">
        <v>1</v>
      </c>
      <c r="B5" s="78"/>
      <c r="C5" s="79"/>
      <c r="D5" s="80" t="s">
        <v>75</v>
      </c>
      <c r="E5" s="81" t="s">
        <v>42</v>
      </c>
      <c r="F5" s="81"/>
      <c r="G5" s="81"/>
      <c r="H5" s="82"/>
      <c r="I5" s="83"/>
      <c r="J5" s="67"/>
      <c r="K5" s="84"/>
      <c r="L5" s="84"/>
      <c r="M5" s="84"/>
      <c r="N5" s="84"/>
      <c r="O5" s="85"/>
      <c r="P5" s="86"/>
      <c r="Q5" s="86"/>
      <c r="R5" s="87"/>
      <c r="S5" s="88">
        <v>2075356907.0000002</v>
      </c>
      <c r="T5" s="89"/>
      <c r="U5" s="88">
        <v>2251459683.0000005</v>
      </c>
      <c r="V5" s="90"/>
      <c r="W5" s="91">
        <f>+W7+W486+W487+W488+W489+W491</f>
        <v>2448004029.8999991</v>
      </c>
      <c r="X5" s="92"/>
      <c r="Y5" s="93"/>
      <c r="Z5" s="94">
        <f>+Z7+Z486+Z487+Z488+Z489+Z491</f>
        <v>2448004029.8999991</v>
      </c>
      <c r="AA5" s="14"/>
      <c r="AB5" s="95">
        <f>+AB7+AB486+AB487+AB488+AB490+AB489+AB491</f>
        <v>2458933914.5499992</v>
      </c>
      <c r="AC5" s="96"/>
      <c r="AD5" s="472"/>
      <c r="AE5" s="13">
        <f>AE1-AE7</f>
        <v>135166645.73449993</v>
      </c>
      <c r="AF5" s="96"/>
      <c r="AG5" s="97">
        <f>AH7/AF7</f>
        <v>783.08362951379934</v>
      </c>
      <c r="AH5" s="13">
        <f>AH1-AH7</f>
        <v>-736332.07999944687</v>
      </c>
      <c r="AI5" s="434"/>
      <c r="AJ5" s="98"/>
      <c r="AK5" s="99"/>
      <c r="AL5" s="98"/>
      <c r="AM5" s="100"/>
      <c r="AN5" s="99"/>
      <c r="AO5" s="14"/>
      <c r="AP5" s="16"/>
      <c r="AQ5" s="421"/>
      <c r="AR5" s="403"/>
      <c r="AS5" s="404"/>
      <c r="AT5" s="403"/>
      <c r="AU5" s="404"/>
      <c r="AV5" s="101"/>
      <c r="AW5" s="415" t="str">
        <f>IFERROR(Q5/P5,"")</f>
        <v/>
      </c>
      <c r="AX5" s="415" t="str">
        <f>IFERROR(S5/R5,"")</f>
        <v/>
      </c>
      <c r="AY5" s="415"/>
      <c r="AZ5" s="415"/>
      <c r="BA5" s="415"/>
      <c r="BB5" s="416"/>
      <c r="BC5" s="416"/>
      <c r="BD5" s="416"/>
      <c r="BE5" s="416"/>
      <c r="BF5" s="499"/>
      <c r="BG5" s="499">
        <f t="shared" ref="BG5:BG69" si="0">R5</f>
        <v>0</v>
      </c>
      <c r="BH5" s="499">
        <f t="shared" ref="BH5:BH69" si="1">T5</f>
        <v>0</v>
      </c>
      <c r="BI5" s="499"/>
      <c r="BJ5" s="506"/>
      <c r="BK5" s="416"/>
      <c r="BL5" s="416"/>
      <c r="BM5" s="416"/>
      <c r="BN5" s="416"/>
      <c r="BO5" s="104"/>
      <c r="BR5" s="418"/>
      <c r="BS5" s="420"/>
      <c r="BT5" s="104"/>
      <c r="BW5" s="469">
        <f>+AE7-AE424-AE483-AE484-AE485</f>
        <v>2611597954.2655001</v>
      </c>
      <c r="BX5" s="470">
        <f>+AH7-AH424-AH483-AH484-AH485</f>
        <v>2627900932.0799994</v>
      </c>
      <c r="BY5" s="476">
        <f>BX5/BX7-1</f>
        <v>0.24301594720393749</v>
      </c>
      <c r="CA5" s="52"/>
      <c r="CB5" s="477"/>
      <c r="CC5" s="477"/>
    </row>
    <row r="6" spans="1:82" s="102" customFormat="1" ht="20.25" hidden="1" customHeight="1">
      <c r="A6" s="78"/>
      <c r="B6" s="78"/>
      <c r="C6" s="79"/>
      <c r="D6" s="80"/>
      <c r="E6" s="81"/>
      <c r="F6" s="81"/>
      <c r="G6" s="81"/>
      <c r="H6" s="82"/>
      <c r="I6" s="83"/>
      <c r="J6" s="67"/>
      <c r="K6" s="84"/>
      <c r="L6" s="84"/>
      <c r="M6" s="84"/>
      <c r="N6" s="84"/>
      <c r="O6" s="85"/>
      <c r="P6" s="86"/>
      <c r="Q6" s="86"/>
      <c r="R6" s="87"/>
      <c r="S6" s="88"/>
      <c r="T6" s="89"/>
      <c r="U6" s="88"/>
      <c r="V6" s="90"/>
      <c r="W6" s="91"/>
      <c r="X6" s="92"/>
      <c r="Y6" s="93"/>
      <c r="Z6" s="94"/>
      <c r="AA6" s="14"/>
      <c r="AB6" s="504"/>
      <c r="AC6" s="485"/>
      <c r="AD6" s="480"/>
      <c r="AE6" s="510">
        <f>AE7/AB7-1</f>
        <v>0.19145107867917033</v>
      </c>
      <c r="AF6" s="96"/>
      <c r="AG6" s="481"/>
      <c r="AH6" s="473"/>
      <c r="AI6" s="474"/>
      <c r="AJ6" s="14"/>
      <c r="AK6" s="15"/>
      <c r="AL6" s="14"/>
      <c r="AM6" s="475"/>
      <c r="AN6" s="15"/>
      <c r="AO6" s="14"/>
      <c r="AP6" s="16"/>
      <c r="AQ6" s="421"/>
      <c r="AR6" s="403"/>
      <c r="AS6" s="404"/>
      <c r="AT6" s="403"/>
      <c r="AU6" s="404"/>
      <c r="AV6" s="101"/>
      <c r="AW6" s="415"/>
      <c r="AX6" s="415"/>
      <c r="AY6" s="415"/>
      <c r="AZ6" s="415"/>
      <c r="BA6" s="415"/>
      <c r="BB6" s="416"/>
      <c r="BC6" s="416"/>
      <c r="BD6" s="416"/>
      <c r="BE6" s="416"/>
      <c r="BF6" s="499"/>
      <c r="BG6" s="499"/>
      <c r="BH6" s="499"/>
      <c r="BI6" s="499"/>
      <c r="BJ6" s="506"/>
      <c r="BK6" s="416"/>
      <c r="BL6" s="416"/>
      <c r="BM6" s="416"/>
      <c r="BN6" s="416"/>
      <c r="BO6" s="104"/>
      <c r="BP6" s="104"/>
      <c r="BQ6" s="103"/>
      <c r="BR6" s="418"/>
      <c r="BS6" s="420"/>
      <c r="BT6" s="104"/>
      <c r="BW6" s="469"/>
      <c r="BX6" s="470"/>
      <c r="BY6" s="471"/>
      <c r="CB6" s="102">
        <v>2021</v>
      </c>
      <c r="CC6" s="102">
        <v>2020</v>
      </c>
      <c r="CD6" s="102" t="s">
        <v>1086</v>
      </c>
    </row>
    <row r="7" spans="1:82" s="102" customFormat="1" ht="20.25" customHeight="1">
      <c r="A7" s="105">
        <v>2</v>
      </c>
      <c r="B7" s="105"/>
      <c r="C7" s="106"/>
      <c r="D7" s="107" t="s">
        <v>76</v>
      </c>
      <c r="E7" s="108"/>
      <c r="F7" s="108"/>
      <c r="G7" s="108"/>
      <c r="H7" s="109"/>
      <c r="I7" s="110"/>
      <c r="J7" s="109"/>
      <c r="K7" s="111"/>
      <c r="L7" s="111"/>
      <c r="M7" s="111"/>
      <c r="N7" s="111"/>
      <c r="O7" s="112"/>
      <c r="P7" s="113">
        <v>3536575</v>
      </c>
      <c r="Q7" s="114">
        <v>1876327771.3999999</v>
      </c>
      <c r="R7" s="113">
        <v>3631926</v>
      </c>
      <c r="S7" s="114">
        <v>2006436692.8000002</v>
      </c>
      <c r="T7" s="113">
        <v>3286430.5</v>
      </c>
      <c r="U7" s="114">
        <v>1982340228.5200005</v>
      </c>
      <c r="V7" s="17">
        <f t="shared" ref="V7:AF7" si="2">+V8+V426+V434</f>
        <v>3699088</v>
      </c>
      <c r="W7" s="115">
        <f t="shared" si="2"/>
        <v>2448004029.8999991</v>
      </c>
      <c r="X7" s="116">
        <f t="shared" si="2"/>
        <v>3699088</v>
      </c>
      <c r="Y7" s="117"/>
      <c r="Z7" s="118">
        <f t="shared" si="2"/>
        <v>2448004029.8999991</v>
      </c>
      <c r="AA7" s="17">
        <f t="shared" si="2"/>
        <v>3256120</v>
      </c>
      <c r="AB7" s="119">
        <f t="shared" si="2"/>
        <v>2199194747.6099997</v>
      </c>
      <c r="AC7" s="120">
        <f t="shared" si="2"/>
        <v>3503213.35</v>
      </c>
      <c r="AD7" s="121"/>
      <c r="AE7" s="122">
        <f t="shared" ref="AE7" si="3">+AE8+AE426+AE434</f>
        <v>2620232954.2655001</v>
      </c>
      <c r="AF7" s="120">
        <f t="shared" si="2"/>
        <v>3362522</v>
      </c>
      <c r="AG7" s="121"/>
      <c r="AH7" s="122">
        <f>+AH8+AH426+AH434</f>
        <v>2633135932.0799994</v>
      </c>
      <c r="AI7" s="435"/>
      <c r="AJ7" s="17">
        <f>+AF7-X7</f>
        <v>-336566</v>
      </c>
      <c r="AK7" s="18">
        <f>+AJ7/X7</f>
        <v>-9.0986210655166891E-2</v>
      </c>
      <c r="AL7" s="17">
        <f>+AF7-AA7</f>
        <v>106402</v>
      </c>
      <c r="AM7" s="123"/>
      <c r="AN7" s="18">
        <f>+AL7/AA7</f>
        <v>3.2677542596710192E-2</v>
      </c>
      <c r="AO7" s="17"/>
      <c r="AP7" s="19"/>
      <c r="AQ7" s="422"/>
      <c r="AR7" s="405"/>
      <c r="AS7" s="406"/>
      <c r="AT7" s="409">
        <f t="shared" ref="AT7:AT70" si="4">IFERROR(AF7/AA7-1,"")</f>
        <v>3.2677542596710296E-2</v>
      </c>
      <c r="AU7" s="410">
        <f t="shared" ref="AU7:AU70" si="5">IFERROR(AC7/AA7-1,"")</f>
        <v>7.5885824232522214E-2</v>
      </c>
      <c r="AV7" s="124"/>
      <c r="AW7" s="415"/>
      <c r="AX7" s="415"/>
      <c r="AY7" s="415"/>
      <c r="AZ7" s="415"/>
      <c r="BA7" s="415"/>
      <c r="BB7" s="416"/>
      <c r="BC7" s="416"/>
      <c r="BD7" s="416"/>
      <c r="BE7" s="416"/>
      <c r="BF7" s="499">
        <f t="shared" ref="BF7:BF70" si="6">P7</f>
        <v>3536575</v>
      </c>
      <c r="BG7" s="499">
        <f t="shared" si="0"/>
        <v>3631926</v>
      </c>
      <c r="BH7" s="499">
        <f t="shared" si="1"/>
        <v>3286430.5</v>
      </c>
      <c r="BI7" s="499">
        <f t="shared" ref="BI7:BI70" si="7">AA7</f>
        <v>3256120</v>
      </c>
      <c r="BJ7" s="506">
        <f t="shared" ref="BJ7:BJ70" si="8">AC7</f>
        <v>3503213.35</v>
      </c>
      <c r="BK7" s="416">
        <f>IFERROR(BG7/BF7-1,"")</f>
        <v>2.6961396266161453E-2</v>
      </c>
      <c r="BL7" s="416">
        <f t="shared" ref="BL7:BN21" si="9">IFERROR(BH7/BG7-1,"")</f>
        <v>-9.5127351162991758E-2</v>
      </c>
      <c r="BM7" s="416">
        <f t="shared" si="9"/>
        <v>-9.2229243855910248E-3</v>
      </c>
      <c r="BN7" s="416">
        <f t="shared" si="9"/>
        <v>7.5885824232522214E-2</v>
      </c>
      <c r="BO7" s="104"/>
      <c r="BP7" s="104"/>
      <c r="BQ7" s="103"/>
      <c r="BR7" s="418"/>
      <c r="BS7" s="420"/>
      <c r="BT7" s="104"/>
      <c r="BU7" s="104"/>
      <c r="BV7" s="103"/>
      <c r="BW7" s="205">
        <f>SUM(BW9:BW482)</f>
        <v>2266844289.0599995</v>
      </c>
      <c r="BX7" s="478">
        <f>SUM(BX9:BX482)</f>
        <v>2114132918.3999991</v>
      </c>
      <c r="BY7" s="479">
        <f>BW5/BW7-1</f>
        <v>0.15208528740562977</v>
      </c>
      <c r="CA7" s="102" t="s">
        <v>1084</v>
      </c>
      <c r="CB7" s="103">
        <f>AB5</f>
        <v>2458933914.5499992</v>
      </c>
      <c r="CC7" s="103">
        <f>AH1</f>
        <v>2632399600</v>
      </c>
      <c r="CD7" s="503">
        <f>CC7/CB7-1</f>
        <v>7.0545078264840688E-2</v>
      </c>
    </row>
    <row r="8" spans="1:82" s="102" customFormat="1" ht="20.25" customHeight="1">
      <c r="A8" s="125">
        <v>3</v>
      </c>
      <c r="B8" s="125"/>
      <c r="C8" s="126"/>
      <c r="D8" s="127" t="s">
        <v>77</v>
      </c>
      <c r="E8" s="128"/>
      <c r="F8" s="128"/>
      <c r="G8" s="128"/>
      <c r="H8" s="129"/>
      <c r="I8" s="130"/>
      <c r="J8" s="129"/>
      <c r="K8" s="130"/>
      <c r="L8" s="130"/>
      <c r="M8" s="130"/>
      <c r="N8" s="130"/>
      <c r="O8" s="131"/>
      <c r="P8" s="132">
        <v>2093993</v>
      </c>
      <c r="Q8" s="133">
        <v>1610837587.3999999</v>
      </c>
      <c r="R8" s="132">
        <v>2140983</v>
      </c>
      <c r="S8" s="133">
        <v>1731659091.8000002</v>
      </c>
      <c r="T8" s="134">
        <v>1819856</v>
      </c>
      <c r="U8" s="135">
        <v>1681431806.5200005</v>
      </c>
      <c r="V8" s="20">
        <f t="shared" ref="V8:AF8" si="10">SUM(V9:V425)</f>
        <v>2172342</v>
      </c>
      <c r="W8" s="136">
        <f t="shared" si="10"/>
        <v>2131534367.8999991</v>
      </c>
      <c r="X8" s="137">
        <f t="shared" si="10"/>
        <v>2172342</v>
      </c>
      <c r="Y8" s="138"/>
      <c r="Z8" s="139">
        <f t="shared" si="10"/>
        <v>2131534367.8999991</v>
      </c>
      <c r="AA8" s="20">
        <f t="shared" si="10"/>
        <v>1777501</v>
      </c>
      <c r="AB8" s="140">
        <f t="shared" si="10"/>
        <v>1867006448.6099999</v>
      </c>
      <c r="AC8" s="141">
        <f t="shared" si="10"/>
        <v>1914476.35</v>
      </c>
      <c r="AD8" s="142">
        <f>AE8/AC8</f>
        <v>1146.5683920647543</v>
      </c>
      <c r="AE8" s="143">
        <f t="shared" ref="AE8" si="11">SUM(AE9:AE425)</f>
        <v>2195078070.2655001</v>
      </c>
      <c r="AF8" s="141">
        <f t="shared" si="10"/>
        <v>1805387</v>
      </c>
      <c r="AG8" s="142">
        <f>AH8/AF8</f>
        <v>1230.2428842569484</v>
      </c>
      <c r="AH8" s="143">
        <f t="shared" ref="AH8" si="12">SUM(AH9:AH425)</f>
        <v>2221064510.0799994</v>
      </c>
      <c r="AI8" s="436"/>
      <c r="AJ8" s="20">
        <f>+AF8-X8</f>
        <v>-366955</v>
      </c>
      <c r="AK8" s="21">
        <f>+AJ8/X8</f>
        <v>-0.16892137610008001</v>
      </c>
      <c r="AL8" s="20">
        <f>+AF8-AA8</f>
        <v>27886</v>
      </c>
      <c r="AM8" s="144"/>
      <c r="AN8" s="21">
        <f>+AL8/AA8</f>
        <v>1.5688317474926879E-2</v>
      </c>
      <c r="AO8" s="20"/>
      <c r="AP8" s="22"/>
      <c r="AQ8" s="423"/>
      <c r="AR8" s="407"/>
      <c r="AS8" s="408"/>
      <c r="AT8" s="409">
        <f t="shared" si="4"/>
        <v>1.5688317474926938E-2</v>
      </c>
      <c r="AU8" s="410">
        <f t="shared" si="5"/>
        <v>7.7060631752105868E-2</v>
      </c>
      <c r="AV8" s="64"/>
      <c r="AW8" s="415"/>
      <c r="AX8" s="415"/>
      <c r="AY8" s="415"/>
      <c r="AZ8" s="415"/>
      <c r="BA8" s="415"/>
      <c r="BB8" s="416"/>
      <c r="BC8" s="416"/>
      <c r="BD8" s="416"/>
      <c r="BE8" s="416"/>
      <c r="BF8" s="499">
        <f t="shared" si="6"/>
        <v>2093993</v>
      </c>
      <c r="BG8" s="499">
        <f t="shared" si="0"/>
        <v>2140983</v>
      </c>
      <c r="BH8" s="499">
        <f t="shared" si="1"/>
        <v>1819856</v>
      </c>
      <c r="BI8" s="499">
        <f t="shared" si="7"/>
        <v>1777501</v>
      </c>
      <c r="BJ8" s="506">
        <f t="shared" si="8"/>
        <v>1914476.35</v>
      </c>
      <c r="BK8" s="416">
        <f>IFERROR(BG8/BF8-1,"")</f>
        <v>2.244038065074716E-2</v>
      </c>
      <c r="BL8" s="416">
        <f t="shared" si="9"/>
        <v>-0.14999044831276098</v>
      </c>
      <c r="BM8" s="416">
        <f t="shared" si="9"/>
        <v>-2.3273819467034773E-2</v>
      </c>
      <c r="BN8" s="416">
        <f t="shared" si="9"/>
        <v>7.7060631752105868E-2</v>
      </c>
      <c r="BO8" s="104"/>
      <c r="BP8" s="104"/>
      <c r="BQ8" s="103"/>
      <c r="BR8" s="418"/>
      <c r="BS8" s="420"/>
      <c r="BT8" s="104"/>
      <c r="BU8" s="104"/>
      <c r="BV8" s="103"/>
      <c r="BW8" s="427"/>
      <c r="CA8" s="102" t="s">
        <v>1082</v>
      </c>
      <c r="CB8" s="103">
        <f>AB7</f>
        <v>2199194747.6099997</v>
      </c>
    </row>
    <row r="9" spans="1:82" ht="22.5" customHeight="1">
      <c r="A9" s="145" t="s">
        <v>78</v>
      </c>
      <c r="B9" s="145" t="str">
        <f>+"P"&amp;C9</f>
        <v>P001</v>
      </c>
      <c r="C9" s="146" t="s">
        <v>79</v>
      </c>
      <c r="D9" s="147" t="s">
        <v>80</v>
      </c>
      <c r="E9" s="147"/>
      <c r="F9" s="147" t="s">
        <v>81</v>
      </c>
      <c r="G9" s="147"/>
      <c r="H9" s="129">
        <v>390</v>
      </c>
      <c r="I9" s="130">
        <v>400</v>
      </c>
      <c r="J9" s="129">
        <v>400</v>
      </c>
      <c r="K9" s="130">
        <v>400</v>
      </c>
      <c r="L9" s="130">
        <v>400</v>
      </c>
      <c r="M9" s="130">
        <v>484</v>
      </c>
      <c r="N9" s="130">
        <v>484</v>
      </c>
      <c r="O9" s="148">
        <v>554.4</v>
      </c>
      <c r="P9" s="149">
        <v>32693</v>
      </c>
      <c r="Q9" s="149">
        <v>12962058</v>
      </c>
      <c r="R9" s="150">
        <v>32126</v>
      </c>
      <c r="S9" s="151">
        <v>12844190</v>
      </c>
      <c r="T9" s="150">
        <v>29113</v>
      </c>
      <c r="U9" s="151">
        <v>14539166.16</v>
      </c>
      <c r="V9" s="152">
        <v>32126</v>
      </c>
      <c r="W9" s="153">
        <f>V9*O9</f>
        <v>17810654.399999999</v>
      </c>
      <c r="X9" s="154">
        <v>32126</v>
      </c>
      <c r="Y9" s="155">
        <v>554.4</v>
      </c>
      <c r="Z9" s="138">
        <f>X9*Y9</f>
        <v>17810654.399999999</v>
      </c>
      <c r="AA9" s="156">
        <v>26746</v>
      </c>
      <c r="AB9" s="157">
        <v>14829117.280000001</v>
      </c>
      <c r="AC9" s="158">
        <v>27308</v>
      </c>
      <c r="AD9" s="448">
        <v>736.77</v>
      </c>
      <c r="AE9" s="159">
        <f>AC9*AD9</f>
        <v>20119715.16</v>
      </c>
      <c r="AF9" s="158">
        <v>27308</v>
      </c>
      <c r="AG9" s="448">
        <v>736.77</v>
      </c>
      <c r="AH9" s="159">
        <f>AF9*AG9</f>
        <v>20119715.16</v>
      </c>
      <c r="AI9" s="437">
        <f>AD9-AG9</f>
        <v>0</v>
      </c>
      <c r="AJ9" s="23">
        <f>+AF9-X9</f>
        <v>-4818</v>
      </c>
      <c r="AK9" s="24">
        <f>+AJ9/X9</f>
        <v>-0.14997198530785033</v>
      </c>
      <c r="AL9" s="23">
        <f>+AF9-AA9</f>
        <v>562</v>
      </c>
      <c r="AM9" s="160">
        <f>AE9-AH9</f>
        <v>0</v>
      </c>
      <c r="AN9" s="24">
        <f>+AL9/AA9</f>
        <v>2.1012487848650264E-2</v>
      </c>
      <c r="AO9" s="25">
        <f>+AG9-Y9</f>
        <v>182.37</v>
      </c>
      <c r="AP9" s="482">
        <f>+AO9/Y9</f>
        <v>0.32895021645021649</v>
      </c>
      <c r="AQ9" s="487" t="s">
        <v>1079</v>
      </c>
      <c r="AR9" s="409">
        <f t="shared" ref="AR9:AR72" si="13">IFERROR(AG9/Y9-1,"")</f>
        <v>0.32895021645021649</v>
      </c>
      <c r="AS9" s="410">
        <f t="shared" ref="AS9:AS72" si="14">IFERROR(AD9/Y9-1,"")</f>
        <v>0.32895021645021649</v>
      </c>
      <c r="AT9" s="409">
        <f t="shared" si="4"/>
        <v>2.1012487848650174E-2</v>
      </c>
      <c r="AU9" s="410">
        <f t="shared" si="5"/>
        <v>2.1012487848650174E-2</v>
      </c>
      <c r="AV9" s="64" t="b">
        <f t="shared" ref="AV9:AV72" si="15">AC9=AA9</f>
        <v>0</v>
      </c>
      <c r="AW9" s="415">
        <f t="shared" ref="AW9:AW72" si="16">IFERROR(Q9/P9,"")</f>
        <v>396.47808399351544</v>
      </c>
      <c r="AX9" s="415">
        <f t="shared" ref="AX9:AX72" si="17">IFERROR(S9/R9,"")</f>
        <v>399.80669862416732</v>
      </c>
      <c r="AY9" s="415">
        <f t="shared" ref="AY9:AY72" si="18">IFERROR(U9/T9,"")</f>
        <v>499.40460138082642</v>
      </c>
      <c r="AZ9" s="415">
        <f t="shared" ref="AZ9:AZ72" si="19">Y9</f>
        <v>554.4</v>
      </c>
      <c r="BA9" s="415">
        <f t="shared" ref="BA9:BA72" si="20">AD9</f>
        <v>736.77</v>
      </c>
      <c r="BB9" s="416">
        <f>IFERROR(AX9/AW9-1,"")</f>
        <v>8.3954568109401162E-3</v>
      </c>
      <c r="BC9" s="416">
        <f t="shared" ref="BC9:BE21" si="21">IFERROR(AY9/AX9-1,"")</f>
        <v>0.24911514264118106</v>
      </c>
      <c r="BD9" s="416">
        <f t="shared" si="21"/>
        <v>0.11012193012862581</v>
      </c>
      <c r="BE9" s="416">
        <f>IFERROR(BA9/AZ9-1,"")</f>
        <v>0.32895021645021649</v>
      </c>
      <c r="BF9" s="499">
        <f t="shared" si="6"/>
        <v>32693</v>
      </c>
      <c r="BG9" s="499">
        <f t="shared" si="0"/>
        <v>32126</v>
      </c>
      <c r="BH9" s="499">
        <f t="shared" si="1"/>
        <v>29113</v>
      </c>
      <c r="BI9" s="499">
        <f t="shared" si="7"/>
        <v>26746</v>
      </c>
      <c r="BJ9" s="496">
        <f t="shared" si="8"/>
        <v>27308</v>
      </c>
      <c r="BK9" s="416">
        <f>IFERROR(BG9/BF9-1,"")</f>
        <v>-1.7343162144801694E-2</v>
      </c>
      <c r="BL9" s="416">
        <f t="shared" si="9"/>
        <v>-9.3786963829919689E-2</v>
      </c>
      <c r="BM9" s="416">
        <f t="shared" si="9"/>
        <v>-8.1303884862432563E-2</v>
      </c>
      <c r="BN9" s="416">
        <f t="shared" si="9"/>
        <v>2.1012487848650174E-2</v>
      </c>
      <c r="BO9" s="104">
        <f>IFERROR(X9*Y9,"")</f>
        <v>17810654.399999999</v>
      </c>
      <c r="BP9" s="104">
        <f t="shared" ref="BP9:BP72" si="22">X9*AD9</f>
        <v>23669473.02</v>
      </c>
      <c r="BQ9" s="103">
        <f t="shared" ref="BQ9:BQ72" si="23">X9*AG9</f>
        <v>23669473.02</v>
      </c>
      <c r="BR9" s="419"/>
      <c r="BS9" s="420" t="s">
        <v>1070</v>
      </c>
      <c r="BT9" s="104"/>
      <c r="BU9" s="104"/>
      <c r="BV9" s="103"/>
      <c r="BW9" s="161">
        <f>AC9*Y9</f>
        <v>15139555.199999999</v>
      </c>
      <c r="BX9" s="161">
        <f>AF9*Y9</f>
        <v>15139555.199999999</v>
      </c>
      <c r="CA9" s="52" t="s">
        <v>1083</v>
      </c>
      <c r="CB9" s="477">
        <f>CB7-CB8</f>
        <v>259739166.93999958</v>
      </c>
    </row>
    <row r="10" spans="1:82" ht="24" hidden="1">
      <c r="A10" s="145" t="s">
        <v>78</v>
      </c>
      <c r="B10" s="145" t="str">
        <f t="shared" ref="B10:B103" si="24">+"P"&amp;C10</f>
        <v>P002</v>
      </c>
      <c r="C10" s="146" t="s">
        <v>82</v>
      </c>
      <c r="D10" s="147" t="s">
        <v>83</v>
      </c>
      <c r="E10" s="147"/>
      <c r="F10" s="147"/>
      <c r="G10" s="147"/>
      <c r="H10" s="129">
        <v>800</v>
      </c>
      <c r="I10" s="130">
        <v>800</v>
      </c>
      <c r="J10" s="129">
        <v>800</v>
      </c>
      <c r="K10" s="130">
        <v>800</v>
      </c>
      <c r="L10" s="130">
        <v>800</v>
      </c>
      <c r="M10" s="130">
        <v>800</v>
      </c>
      <c r="N10" s="130">
        <v>800</v>
      </c>
      <c r="O10" s="148">
        <v>902</v>
      </c>
      <c r="P10" s="149">
        <v>6328</v>
      </c>
      <c r="Q10" s="149">
        <v>5055840</v>
      </c>
      <c r="R10" s="150">
        <v>6771</v>
      </c>
      <c r="S10" s="151">
        <v>5400640</v>
      </c>
      <c r="T10" s="150">
        <v>6172</v>
      </c>
      <c r="U10" s="151">
        <v>5133298</v>
      </c>
      <c r="V10" s="152">
        <v>6771</v>
      </c>
      <c r="W10" s="153">
        <f>V10*O10</f>
        <v>6107442</v>
      </c>
      <c r="X10" s="154">
        <v>6771</v>
      </c>
      <c r="Y10" s="155">
        <v>902</v>
      </c>
      <c r="Z10" s="138">
        <f>X10*Y10</f>
        <v>6107442</v>
      </c>
      <c r="AA10" s="156">
        <v>6005</v>
      </c>
      <c r="AB10" s="157">
        <v>5398721.2000000002</v>
      </c>
      <c r="AC10" s="162">
        <f>AA10</f>
        <v>6005</v>
      </c>
      <c r="AD10" s="448">
        <v>1084.3699999999999</v>
      </c>
      <c r="AE10" s="159">
        <f t="shared" ref="AE10:AE11" si="25">AC10*AD10</f>
        <v>6511641.8499999996</v>
      </c>
      <c r="AF10" s="158">
        <v>5756</v>
      </c>
      <c r="AG10" s="448">
        <v>1084.3699999999999</v>
      </c>
      <c r="AH10" s="159">
        <f t="shared" ref="AH10:AH73" si="26">AF10*AG10</f>
        <v>6241633.7199999997</v>
      </c>
      <c r="AI10" s="437">
        <f t="shared" ref="AI10:AI73" si="27">AD10-AG10</f>
        <v>0</v>
      </c>
      <c r="AJ10" s="23">
        <f>+AF10-X10</f>
        <v>-1015</v>
      </c>
      <c r="AK10" s="24">
        <f>+AJ10/X10</f>
        <v>-0.14990400236301876</v>
      </c>
      <c r="AL10" s="23">
        <f>+AF10-AA10</f>
        <v>-249</v>
      </c>
      <c r="AM10" s="160">
        <f t="shared" ref="AM10:AM73" si="28">AE10-AH10</f>
        <v>270008.12999999989</v>
      </c>
      <c r="AN10" s="24">
        <f>+AL10/AA10</f>
        <v>-4.1465445462114905E-2</v>
      </c>
      <c r="AO10" s="163">
        <f>+AG10-Y10</f>
        <v>182.36999999999989</v>
      </c>
      <c r="AP10" s="164">
        <f>+AO10/Y10</f>
        <v>0.20218403547671829</v>
      </c>
      <c r="AQ10" s="487" t="s">
        <v>1079</v>
      </c>
      <c r="AR10" s="409">
        <f t="shared" si="13"/>
        <v>0.20218403547671837</v>
      </c>
      <c r="AS10" s="410">
        <f t="shared" si="14"/>
        <v>0.20218403547671837</v>
      </c>
      <c r="AT10" s="409">
        <f t="shared" si="4"/>
        <v>-4.1465445462114947E-2</v>
      </c>
      <c r="AU10" s="410">
        <f t="shared" si="5"/>
        <v>0</v>
      </c>
      <c r="AV10" s="64" t="b">
        <f t="shared" si="15"/>
        <v>1</v>
      </c>
      <c r="AW10" s="415">
        <f t="shared" si="16"/>
        <v>798.9633375474084</v>
      </c>
      <c r="AX10" s="415">
        <f t="shared" si="17"/>
        <v>797.61335105597402</v>
      </c>
      <c r="AY10" s="415">
        <f t="shared" si="18"/>
        <v>831.70738820479585</v>
      </c>
      <c r="AZ10" s="415">
        <f t="shared" si="19"/>
        <v>902</v>
      </c>
      <c r="BA10" s="415">
        <f t="shared" si="20"/>
        <v>1084.3699999999999</v>
      </c>
      <c r="BB10" s="416">
        <f t="shared" ref="BB10:BE73" si="29">IFERROR(AX10/AW10-1,"")</f>
        <v>-1.6896726395211337E-3</v>
      </c>
      <c r="BC10" s="416">
        <f t="shared" si="21"/>
        <v>4.2745068276106579E-2</v>
      </c>
      <c r="BD10" s="416">
        <f t="shared" si="21"/>
        <v>8.4516036279210782E-2</v>
      </c>
      <c r="BE10" s="416">
        <f t="shared" si="21"/>
        <v>0.20218403547671837</v>
      </c>
      <c r="BF10" s="499">
        <f t="shared" si="6"/>
        <v>6328</v>
      </c>
      <c r="BG10" s="499">
        <f t="shared" si="0"/>
        <v>6771</v>
      </c>
      <c r="BH10" s="499">
        <f t="shared" si="1"/>
        <v>6172</v>
      </c>
      <c r="BI10" s="499">
        <f t="shared" si="7"/>
        <v>6005</v>
      </c>
      <c r="BJ10" s="496">
        <f t="shared" si="8"/>
        <v>6005</v>
      </c>
      <c r="BK10" s="416">
        <f t="shared" ref="BK10:BN73" si="30">IFERROR(BG10/BF10-1,"")</f>
        <v>7.0006321112515701E-2</v>
      </c>
      <c r="BL10" s="416">
        <f t="shared" si="9"/>
        <v>-8.846551469502284E-2</v>
      </c>
      <c r="BM10" s="416">
        <f t="shared" si="9"/>
        <v>-2.7057679844458837E-2</v>
      </c>
      <c r="BN10" s="416">
        <f t="shared" si="9"/>
        <v>0</v>
      </c>
      <c r="BO10" s="104">
        <f t="shared" ref="BO10:BO73" si="31">IFERROR(X10*Y10,"")</f>
        <v>6107442</v>
      </c>
      <c r="BP10" s="104">
        <f t="shared" si="22"/>
        <v>7342269.2699999996</v>
      </c>
      <c r="BQ10" s="103">
        <f t="shared" si="23"/>
        <v>7342269.2699999996</v>
      </c>
      <c r="BR10" s="419" t="s">
        <v>1071</v>
      </c>
      <c r="BS10" s="420"/>
      <c r="BT10" s="104"/>
      <c r="BU10" s="104"/>
      <c r="BV10" s="103"/>
      <c r="BW10" s="161">
        <f t="shared" ref="BW10:BW73" si="32">AC10*Y10</f>
        <v>5416510</v>
      </c>
      <c r="BX10" s="161">
        <f t="shared" ref="BX10:BX73" si="33">AF10*Y10</f>
        <v>5191912</v>
      </c>
      <c r="BY10" s="477"/>
      <c r="CA10" s="52" t="s">
        <v>1085</v>
      </c>
      <c r="CB10" s="477">
        <f>AA7</f>
        <v>3256120</v>
      </c>
      <c r="CC10" s="43">
        <f>CC7/CC11</f>
        <v>2788658.5921917702</v>
      </c>
      <c r="CD10" s="44">
        <f>CC10/CB10-1</f>
        <v>-0.14356393738812756</v>
      </c>
    </row>
    <row r="11" spans="1:82" ht="21.75" hidden="1" customHeight="1">
      <c r="A11" s="145" t="s">
        <v>78</v>
      </c>
      <c r="B11" s="145" t="str">
        <f t="shared" si="24"/>
        <v>P003</v>
      </c>
      <c r="C11" s="146" t="s">
        <v>84</v>
      </c>
      <c r="D11" s="147" t="s">
        <v>85</v>
      </c>
      <c r="E11" s="147"/>
      <c r="F11" s="147"/>
      <c r="G11" s="147"/>
      <c r="H11" s="129">
        <v>128</v>
      </c>
      <c r="I11" s="130">
        <v>150</v>
      </c>
      <c r="J11" s="129">
        <v>150</v>
      </c>
      <c r="K11" s="130">
        <v>150</v>
      </c>
      <c r="L11" s="130">
        <v>150</v>
      </c>
      <c r="M11" s="130">
        <v>210</v>
      </c>
      <c r="N11" s="130">
        <v>210</v>
      </c>
      <c r="O11" s="148">
        <v>253</v>
      </c>
      <c r="P11" s="149">
        <v>395</v>
      </c>
      <c r="Q11" s="149">
        <v>56100.4</v>
      </c>
      <c r="R11" s="150">
        <v>413</v>
      </c>
      <c r="S11" s="151">
        <v>61800</v>
      </c>
      <c r="T11" s="150">
        <v>368</v>
      </c>
      <c r="U11" s="151">
        <v>80394.399999999994</v>
      </c>
      <c r="V11" s="152">
        <v>413</v>
      </c>
      <c r="W11" s="153">
        <f>V11*O11</f>
        <v>104489</v>
      </c>
      <c r="X11" s="154">
        <v>413</v>
      </c>
      <c r="Y11" s="155">
        <v>253</v>
      </c>
      <c r="Z11" s="138">
        <f>X11*Y11</f>
        <v>104489</v>
      </c>
      <c r="AA11" s="156">
        <v>408</v>
      </c>
      <c r="AB11" s="157">
        <v>103122.8</v>
      </c>
      <c r="AC11" s="162">
        <v>420</v>
      </c>
      <c r="AD11" s="448">
        <v>290</v>
      </c>
      <c r="AE11" s="159">
        <f t="shared" si="25"/>
        <v>121800</v>
      </c>
      <c r="AF11" s="158">
        <v>352</v>
      </c>
      <c r="AG11" s="448">
        <v>290</v>
      </c>
      <c r="AH11" s="159">
        <f t="shared" si="26"/>
        <v>102080</v>
      </c>
      <c r="AI11" s="437">
        <f t="shared" si="27"/>
        <v>0</v>
      </c>
      <c r="AJ11" s="23">
        <f>+AF11-X11</f>
        <v>-61</v>
      </c>
      <c r="AK11" s="24">
        <f>+AJ11/X11</f>
        <v>-0.14769975786924938</v>
      </c>
      <c r="AL11" s="23">
        <f>+AF11-AA11</f>
        <v>-56</v>
      </c>
      <c r="AM11" s="160">
        <f t="shared" si="28"/>
        <v>19720</v>
      </c>
      <c r="AN11" s="24">
        <f>+AL11/AA11</f>
        <v>-0.13725490196078433</v>
      </c>
      <c r="AO11" s="163">
        <f>+AG11-Y11</f>
        <v>37</v>
      </c>
      <c r="AP11" s="164">
        <f>+AO11/Y11</f>
        <v>0.14624505928853754</v>
      </c>
      <c r="AQ11" s="487" t="s">
        <v>1079</v>
      </c>
      <c r="AR11" s="409">
        <f t="shared" si="13"/>
        <v>0.14624505928853759</v>
      </c>
      <c r="AS11" s="410">
        <f t="shared" si="14"/>
        <v>0.14624505928853759</v>
      </c>
      <c r="AT11" s="409">
        <f t="shared" si="4"/>
        <v>-0.13725490196078427</v>
      </c>
      <c r="AU11" s="410">
        <f t="shared" si="5"/>
        <v>2.9411764705882248E-2</v>
      </c>
      <c r="AV11" s="64" t="b">
        <f t="shared" si="15"/>
        <v>0</v>
      </c>
      <c r="AW11" s="415">
        <f t="shared" si="16"/>
        <v>142.02632911392405</v>
      </c>
      <c r="AX11" s="415">
        <f t="shared" si="17"/>
        <v>149.63680387409201</v>
      </c>
      <c r="AY11" s="415">
        <f t="shared" si="18"/>
        <v>218.46304347826086</v>
      </c>
      <c r="AZ11" s="415">
        <f t="shared" si="19"/>
        <v>253</v>
      </c>
      <c r="BA11" s="415">
        <f t="shared" si="20"/>
        <v>290</v>
      </c>
      <c r="BB11" s="416">
        <f t="shared" si="29"/>
        <v>5.3584957153003376E-2</v>
      </c>
      <c r="BC11" s="416">
        <f t="shared" si="21"/>
        <v>0.45995529055860418</v>
      </c>
      <c r="BD11" s="416">
        <f t="shared" si="21"/>
        <v>0.15809061327654672</v>
      </c>
      <c r="BE11" s="416">
        <f t="shared" si="21"/>
        <v>0.14624505928853759</v>
      </c>
      <c r="BF11" s="499">
        <f t="shared" si="6"/>
        <v>395</v>
      </c>
      <c r="BG11" s="499">
        <f t="shared" si="0"/>
        <v>413</v>
      </c>
      <c r="BH11" s="499">
        <f t="shared" si="1"/>
        <v>368</v>
      </c>
      <c r="BI11" s="499">
        <f t="shared" si="7"/>
        <v>408</v>
      </c>
      <c r="BJ11" s="496">
        <f t="shared" si="8"/>
        <v>420</v>
      </c>
      <c r="BK11" s="416">
        <f t="shared" si="30"/>
        <v>4.5569620253164578E-2</v>
      </c>
      <c r="BL11" s="416">
        <f t="shared" si="9"/>
        <v>-0.10895883777239712</v>
      </c>
      <c r="BM11" s="416">
        <f t="shared" si="9"/>
        <v>0.10869565217391308</v>
      </c>
      <c r="BN11" s="416">
        <f t="shared" si="9"/>
        <v>2.9411764705882248E-2</v>
      </c>
      <c r="BO11" s="104">
        <f t="shared" si="31"/>
        <v>104489</v>
      </c>
      <c r="BP11" s="104">
        <f t="shared" si="22"/>
        <v>119770</v>
      </c>
      <c r="BQ11" s="103">
        <f t="shared" si="23"/>
        <v>119770</v>
      </c>
      <c r="BR11" s="419" t="s">
        <v>1071</v>
      </c>
      <c r="BS11" s="420"/>
      <c r="BT11" s="104"/>
      <c r="BU11" s="104"/>
      <c r="BV11" s="103"/>
      <c r="BW11" s="161">
        <f t="shared" si="32"/>
        <v>106260</v>
      </c>
      <c r="BX11" s="161">
        <f t="shared" si="33"/>
        <v>89056</v>
      </c>
      <c r="CA11" s="52" t="s">
        <v>1087</v>
      </c>
      <c r="CB11" s="43">
        <f>CB7/CB10</f>
        <v>755.17300177818981</v>
      </c>
      <c r="CC11" s="43">
        <f>CB11*1.25</f>
        <v>943.96625222273724</v>
      </c>
      <c r="CD11" s="44">
        <f>CC11/CB11-1</f>
        <v>0.25</v>
      </c>
    </row>
    <row r="12" spans="1:82" hidden="1">
      <c r="A12" s="145" t="s">
        <v>78</v>
      </c>
      <c r="B12" s="145" t="str">
        <f t="shared" si="24"/>
        <v>P004</v>
      </c>
      <c r="C12" s="146" t="s">
        <v>86</v>
      </c>
      <c r="D12" s="165" t="s">
        <v>87</v>
      </c>
      <c r="E12" s="165"/>
      <c r="F12" s="165"/>
      <c r="G12" s="165"/>
      <c r="H12" s="129">
        <v>0</v>
      </c>
      <c r="I12" s="130">
        <v>0</v>
      </c>
      <c r="J12" s="129"/>
      <c r="K12" s="130"/>
      <c r="L12" s="130"/>
      <c r="M12" s="130"/>
      <c r="N12" s="130"/>
      <c r="O12" s="148" t="s">
        <v>88</v>
      </c>
      <c r="P12" s="149">
        <v>0</v>
      </c>
      <c r="Q12" s="149">
        <v>0</v>
      </c>
      <c r="R12" s="150"/>
      <c r="S12" s="151"/>
      <c r="T12" s="150"/>
      <c r="U12" s="151"/>
      <c r="V12" s="152"/>
      <c r="W12" s="153"/>
      <c r="X12" s="166"/>
      <c r="Y12" s="155" t="s">
        <v>88</v>
      </c>
      <c r="Z12" s="167"/>
      <c r="AA12" s="168"/>
      <c r="AB12" s="169"/>
      <c r="AC12" s="170"/>
      <c r="AD12" s="449"/>
      <c r="AE12" s="171"/>
      <c r="AF12" s="170"/>
      <c r="AG12" s="449"/>
      <c r="AH12" s="159">
        <f t="shared" si="26"/>
        <v>0</v>
      </c>
      <c r="AI12" s="437">
        <f t="shared" si="27"/>
        <v>0</v>
      </c>
      <c r="AJ12" s="23"/>
      <c r="AK12" s="24"/>
      <c r="AL12" s="23"/>
      <c r="AM12" s="160">
        <f t="shared" si="28"/>
        <v>0</v>
      </c>
      <c r="AN12" s="24"/>
      <c r="AO12" s="163"/>
      <c r="AP12" s="164"/>
      <c r="AQ12" s="487"/>
      <c r="AR12" s="409" t="str">
        <f t="shared" si="13"/>
        <v/>
      </c>
      <c r="AS12" s="410" t="str">
        <f t="shared" si="14"/>
        <v/>
      </c>
      <c r="AT12" s="409" t="str">
        <f t="shared" si="4"/>
        <v/>
      </c>
      <c r="AU12" s="410" t="str">
        <f t="shared" si="5"/>
        <v/>
      </c>
      <c r="AV12" s="64" t="b">
        <f t="shared" si="15"/>
        <v>1</v>
      </c>
      <c r="AW12" s="415" t="str">
        <f t="shared" si="16"/>
        <v/>
      </c>
      <c r="AX12" s="415" t="str">
        <f t="shared" si="17"/>
        <v/>
      </c>
      <c r="AY12" s="415" t="str">
        <f t="shared" si="18"/>
        <v/>
      </c>
      <c r="AZ12" s="415" t="str">
        <f t="shared" si="19"/>
        <v/>
      </c>
      <c r="BA12" s="415">
        <f t="shared" si="20"/>
        <v>0</v>
      </c>
      <c r="BB12" s="416" t="str">
        <f t="shared" si="29"/>
        <v/>
      </c>
      <c r="BC12" s="416" t="str">
        <f t="shared" si="21"/>
        <v/>
      </c>
      <c r="BD12" s="416" t="str">
        <f t="shared" si="21"/>
        <v/>
      </c>
      <c r="BE12" s="416" t="str">
        <f t="shared" si="21"/>
        <v/>
      </c>
      <c r="BF12" s="499">
        <f t="shared" si="6"/>
        <v>0</v>
      </c>
      <c r="BG12" s="499">
        <f t="shared" si="0"/>
        <v>0</v>
      </c>
      <c r="BH12" s="499">
        <f t="shared" si="1"/>
        <v>0</v>
      </c>
      <c r="BI12" s="499">
        <f t="shared" si="7"/>
        <v>0</v>
      </c>
      <c r="BJ12" s="506">
        <f t="shared" si="8"/>
        <v>0</v>
      </c>
      <c r="BK12" s="416" t="str">
        <f t="shared" si="30"/>
        <v/>
      </c>
      <c r="BL12" s="416" t="str">
        <f t="shared" si="9"/>
        <v/>
      </c>
      <c r="BM12" s="416" t="str">
        <f t="shared" si="9"/>
        <v/>
      </c>
      <c r="BN12" s="416" t="str">
        <f t="shared" si="9"/>
        <v/>
      </c>
      <c r="BO12" s="104" t="str">
        <f t="shared" si="31"/>
        <v/>
      </c>
      <c r="BP12" s="104">
        <f t="shared" si="22"/>
        <v>0</v>
      </c>
      <c r="BQ12" s="103">
        <f t="shared" si="23"/>
        <v>0</v>
      </c>
      <c r="BR12" s="419"/>
      <c r="BS12" s="420"/>
      <c r="BT12" s="104"/>
      <c r="BU12" s="104"/>
      <c r="BV12" s="103"/>
      <c r="BW12" s="161"/>
      <c r="BX12" s="161"/>
    </row>
    <row r="13" spans="1:82" ht="24" hidden="1">
      <c r="A13" s="145" t="s">
        <v>78</v>
      </c>
      <c r="B13" s="145" t="str">
        <f t="shared" si="24"/>
        <v>P004.1</v>
      </c>
      <c r="C13" s="146" t="s">
        <v>89</v>
      </c>
      <c r="D13" s="147" t="s">
        <v>90</v>
      </c>
      <c r="E13" s="147"/>
      <c r="F13" s="147"/>
      <c r="G13" s="147"/>
      <c r="H13" s="129">
        <v>146</v>
      </c>
      <c r="I13" s="130">
        <v>170</v>
      </c>
      <c r="J13" s="129">
        <v>170</v>
      </c>
      <c r="K13" s="130">
        <v>170</v>
      </c>
      <c r="L13" s="130">
        <v>170</v>
      </c>
      <c r="M13" s="130">
        <v>236</v>
      </c>
      <c r="N13" s="130">
        <v>236</v>
      </c>
      <c r="O13" s="148">
        <v>281.60000000000002</v>
      </c>
      <c r="P13" s="149">
        <v>6840</v>
      </c>
      <c r="Q13" s="149">
        <v>1088990.8</v>
      </c>
      <c r="R13" s="150">
        <v>6401</v>
      </c>
      <c r="S13" s="151">
        <v>1079466</v>
      </c>
      <c r="T13" s="150">
        <v>5762</v>
      </c>
      <c r="U13" s="151">
        <v>1399193.6000000001</v>
      </c>
      <c r="V13" s="152">
        <v>6401</v>
      </c>
      <c r="W13" s="153">
        <f>V13*O13</f>
        <v>1802521.6000000001</v>
      </c>
      <c r="X13" s="154">
        <v>6401</v>
      </c>
      <c r="Y13" s="155">
        <v>281.60000000000002</v>
      </c>
      <c r="Z13" s="138">
        <f>X13*Y13</f>
        <v>1802521.6000000001</v>
      </c>
      <c r="AA13" s="156">
        <v>5580</v>
      </c>
      <c r="AB13" s="157">
        <v>1554769.9200000002</v>
      </c>
      <c r="AC13" s="162">
        <v>5300</v>
      </c>
      <c r="AD13" s="456">
        <v>355</v>
      </c>
      <c r="AE13" s="159">
        <f t="shared" ref="AE13:AE14" si="34">AC13*AD13</f>
        <v>1881500</v>
      </c>
      <c r="AF13" s="158">
        <v>5441</v>
      </c>
      <c r="AG13" s="448">
        <v>355.45</v>
      </c>
      <c r="AH13" s="159">
        <f t="shared" si="26"/>
        <v>1934003.45</v>
      </c>
      <c r="AI13" s="437">
        <f t="shared" si="27"/>
        <v>-0.44999999999998863</v>
      </c>
      <c r="AJ13" s="23">
        <f>+AF13-X13</f>
        <v>-960</v>
      </c>
      <c r="AK13" s="24">
        <f>+AJ13/X13</f>
        <v>-0.14997656616153726</v>
      </c>
      <c r="AL13" s="23">
        <f>+AF13-AA13</f>
        <v>-139</v>
      </c>
      <c r="AM13" s="160">
        <f t="shared" si="28"/>
        <v>-52503.449999999953</v>
      </c>
      <c r="AN13" s="24">
        <f>+AL13/AA13</f>
        <v>-2.4910394265232973E-2</v>
      </c>
      <c r="AO13" s="163">
        <f>+AG13-Y13</f>
        <v>73.849999999999966</v>
      </c>
      <c r="AP13" s="164">
        <f>+AO13/Y13</f>
        <v>0.2622514204545453</v>
      </c>
      <c r="AQ13" s="487" t="s">
        <v>1079</v>
      </c>
      <c r="AR13" s="409">
        <f t="shared" si="13"/>
        <v>0.26225142045454541</v>
      </c>
      <c r="AS13" s="410">
        <f t="shared" si="14"/>
        <v>0.26065340909090895</v>
      </c>
      <c r="AT13" s="409">
        <f t="shared" si="4"/>
        <v>-2.4910394265233005E-2</v>
      </c>
      <c r="AU13" s="410">
        <f t="shared" si="5"/>
        <v>-5.017921146953408E-2</v>
      </c>
      <c r="AV13" s="64" t="b">
        <f t="shared" si="15"/>
        <v>0</v>
      </c>
      <c r="AW13" s="415">
        <f t="shared" si="16"/>
        <v>159.20918128654972</v>
      </c>
      <c r="AX13" s="415">
        <f t="shared" si="17"/>
        <v>168.64021246680207</v>
      </c>
      <c r="AY13" s="415">
        <f t="shared" si="18"/>
        <v>242.83123915307186</v>
      </c>
      <c r="AZ13" s="415">
        <f t="shared" si="19"/>
        <v>281.60000000000002</v>
      </c>
      <c r="BA13" s="415">
        <f t="shared" si="20"/>
        <v>355</v>
      </c>
      <c r="BB13" s="416">
        <f t="shared" si="29"/>
        <v>5.923672933961055E-2</v>
      </c>
      <c r="BC13" s="416">
        <f t="shared" si="21"/>
        <v>0.4399367481873564</v>
      </c>
      <c r="BD13" s="416">
        <f t="shared" si="21"/>
        <v>0.15965310304449654</v>
      </c>
      <c r="BE13" s="416">
        <f t="shared" si="21"/>
        <v>0.26065340909090895</v>
      </c>
      <c r="BF13" s="499">
        <f t="shared" si="6"/>
        <v>6840</v>
      </c>
      <c r="BG13" s="499">
        <f t="shared" si="0"/>
        <v>6401</v>
      </c>
      <c r="BH13" s="499">
        <f t="shared" si="1"/>
        <v>5762</v>
      </c>
      <c r="BI13" s="499">
        <f t="shared" si="7"/>
        <v>5580</v>
      </c>
      <c r="BJ13" s="496">
        <f t="shared" si="8"/>
        <v>5300</v>
      </c>
      <c r="BK13" s="416">
        <f t="shared" si="30"/>
        <v>-6.4181286549707561E-2</v>
      </c>
      <c r="BL13" s="416">
        <f t="shared" si="9"/>
        <v>-9.982815185127325E-2</v>
      </c>
      <c r="BM13" s="416">
        <f t="shared" si="9"/>
        <v>-3.1586254772648426E-2</v>
      </c>
      <c r="BN13" s="416">
        <f t="shared" si="9"/>
        <v>-5.017921146953408E-2</v>
      </c>
      <c r="BO13" s="104">
        <f t="shared" si="31"/>
        <v>1802521.6000000001</v>
      </c>
      <c r="BP13" s="104">
        <f t="shared" si="22"/>
        <v>2272355</v>
      </c>
      <c r="BQ13" s="103">
        <f t="shared" si="23"/>
        <v>2275235.4499999997</v>
      </c>
      <c r="BR13" s="419"/>
      <c r="BS13" s="420"/>
      <c r="BT13" s="104"/>
      <c r="BU13" s="104"/>
      <c r="BV13" s="103"/>
      <c r="BW13" s="161">
        <f t="shared" si="32"/>
        <v>1492480.0000000002</v>
      </c>
      <c r="BX13" s="161">
        <f t="shared" si="33"/>
        <v>1532185.6000000001</v>
      </c>
    </row>
    <row r="14" spans="1:82" ht="15.6" hidden="1">
      <c r="A14" s="145" t="s">
        <v>78</v>
      </c>
      <c r="B14" s="145" t="str">
        <f t="shared" si="24"/>
        <v>P004.2</v>
      </c>
      <c r="C14" s="146" t="s">
        <v>91</v>
      </c>
      <c r="D14" s="147" t="s">
        <v>92</v>
      </c>
      <c r="E14" s="147"/>
      <c r="F14" s="147"/>
      <c r="G14" s="147"/>
      <c r="H14" s="129">
        <v>230</v>
      </c>
      <c r="I14" s="130">
        <v>280</v>
      </c>
      <c r="J14" s="129">
        <v>280</v>
      </c>
      <c r="K14" s="130">
        <v>280</v>
      </c>
      <c r="L14" s="130">
        <v>280</v>
      </c>
      <c r="M14" s="130">
        <v>340</v>
      </c>
      <c r="N14" s="130">
        <v>340</v>
      </c>
      <c r="O14" s="148">
        <v>396</v>
      </c>
      <c r="P14" s="149">
        <v>1078</v>
      </c>
      <c r="Q14" s="149">
        <v>279722</v>
      </c>
      <c r="R14" s="150">
        <v>1049</v>
      </c>
      <c r="S14" s="151">
        <v>293048</v>
      </c>
      <c r="T14" s="150">
        <v>994</v>
      </c>
      <c r="U14" s="151">
        <v>349280.8</v>
      </c>
      <c r="V14" s="152">
        <v>1049</v>
      </c>
      <c r="W14" s="153">
        <f>V14*O14</f>
        <v>415404</v>
      </c>
      <c r="X14" s="154">
        <v>1049</v>
      </c>
      <c r="Y14" s="155">
        <v>396</v>
      </c>
      <c r="Z14" s="138">
        <f>X14*Y14</f>
        <v>415404</v>
      </c>
      <c r="AA14" s="156">
        <v>989</v>
      </c>
      <c r="AB14" s="157">
        <v>390931.1999999999</v>
      </c>
      <c r="AC14" s="162">
        <f>AA14</f>
        <v>989</v>
      </c>
      <c r="AD14" s="456">
        <v>538</v>
      </c>
      <c r="AE14" s="159">
        <f t="shared" si="34"/>
        <v>532082</v>
      </c>
      <c r="AF14" s="158">
        <v>892</v>
      </c>
      <c r="AG14" s="448">
        <v>538.30999999999995</v>
      </c>
      <c r="AH14" s="159">
        <f t="shared" si="26"/>
        <v>480172.51999999996</v>
      </c>
      <c r="AI14" s="437">
        <f t="shared" si="27"/>
        <v>-0.30999999999994543</v>
      </c>
      <c r="AJ14" s="23">
        <f>+AF14-X14</f>
        <v>-157</v>
      </c>
      <c r="AK14" s="24">
        <f>+AJ14/X14</f>
        <v>-0.14966634890371783</v>
      </c>
      <c r="AL14" s="23">
        <f>+AF14-AA14</f>
        <v>-97</v>
      </c>
      <c r="AM14" s="160">
        <f t="shared" si="28"/>
        <v>51909.48000000004</v>
      </c>
      <c r="AN14" s="24">
        <f>+AL14/AA14</f>
        <v>-9.8078867542972695E-2</v>
      </c>
      <c r="AO14" s="163">
        <f>+AG14-Y14</f>
        <v>142.30999999999995</v>
      </c>
      <c r="AP14" s="164">
        <f>+AO14/Y14</f>
        <v>0.35936868686868673</v>
      </c>
      <c r="AQ14" s="487" t="s">
        <v>1079</v>
      </c>
      <c r="AR14" s="409">
        <f t="shared" si="13"/>
        <v>0.35936868686868673</v>
      </c>
      <c r="AS14" s="410">
        <f t="shared" si="14"/>
        <v>0.35858585858585856</v>
      </c>
      <c r="AT14" s="409">
        <f t="shared" si="4"/>
        <v>-9.8078867542972681E-2</v>
      </c>
      <c r="AU14" s="410">
        <f t="shared" si="5"/>
        <v>0</v>
      </c>
      <c r="AV14" s="64" t="b">
        <f t="shared" si="15"/>
        <v>1</v>
      </c>
      <c r="AW14" s="415">
        <f t="shared" si="16"/>
        <v>259.48237476808907</v>
      </c>
      <c r="AX14" s="415">
        <f t="shared" si="17"/>
        <v>279.35938989513824</v>
      </c>
      <c r="AY14" s="415">
        <f t="shared" si="18"/>
        <v>351.3891348088531</v>
      </c>
      <c r="AZ14" s="415">
        <f t="shared" si="19"/>
        <v>396</v>
      </c>
      <c r="BA14" s="415">
        <f t="shared" si="20"/>
        <v>538</v>
      </c>
      <c r="BB14" s="416">
        <f t="shared" si="29"/>
        <v>7.6602563641612109E-2</v>
      </c>
      <c r="BC14" s="416">
        <f t="shared" si="21"/>
        <v>0.25783899707381353</v>
      </c>
      <c r="BD14" s="416">
        <f t="shared" si="21"/>
        <v>0.12695573303771646</v>
      </c>
      <c r="BE14" s="416">
        <f t="shared" si="21"/>
        <v>0.35858585858585856</v>
      </c>
      <c r="BF14" s="499">
        <f t="shared" si="6"/>
        <v>1078</v>
      </c>
      <c r="BG14" s="499">
        <f t="shared" si="0"/>
        <v>1049</v>
      </c>
      <c r="BH14" s="499">
        <f t="shared" si="1"/>
        <v>994</v>
      </c>
      <c r="BI14" s="499">
        <f t="shared" si="7"/>
        <v>989</v>
      </c>
      <c r="BJ14" s="496">
        <f t="shared" si="8"/>
        <v>989</v>
      </c>
      <c r="BK14" s="416">
        <f t="shared" si="30"/>
        <v>-2.6901669758812585E-2</v>
      </c>
      <c r="BL14" s="416">
        <f t="shared" si="9"/>
        <v>-5.2430886558627265E-2</v>
      </c>
      <c r="BM14" s="416">
        <f t="shared" si="9"/>
        <v>-5.0301810865190921E-3</v>
      </c>
      <c r="BN14" s="416">
        <f t="shared" si="9"/>
        <v>0</v>
      </c>
      <c r="BO14" s="104">
        <f t="shared" si="31"/>
        <v>415404</v>
      </c>
      <c r="BP14" s="104">
        <f t="shared" si="22"/>
        <v>564362</v>
      </c>
      <c r="BQ14" s="103">
        <f t="shared" si="23"/>
        <v>564687.18999999994</v>
      </c>
      <c r="BR14" s="419"/>
      <c r="BS14" s="420"/>
      <c r="BT14" s="104"/>
      <c r="BU14" s="104"/>
      <c r="BV14" s="103"/>
      <c r="BW14" s="161">
        <f t="shared" si="32"/>
        <v>391644</v>
      </c>
      <c r="BX14" s="161">
        <f t="shared" si="33"/>
        <v>353232</v>
      </c>
    </row>
    <row r="15" spans="1:82" hidden="1">
      <c r="A15" s="145" t="s">
        <v>78</v>
      </c>
      <c r="B15" s="145" t="str">
        <f t="shared" si="24"/>
        <v>P005</v>
      </c>
      <c r="C15" s="146" t="s">
        <v>93</v>
      </c>
      <c r="D15" s="172" t="s">
        <v>94</v>
      </c>
      <c r="E15" s="147"/>
      <c r="F15" s="147"/>
      <c r="G15" s="147"/>
      <c r="H15" s="129">
        <v>580</v>
      </c>
      <c r="I15" s="130">
        <v>700</v>
      </c>
      <c r="J15" s="129">
        <v>750</v>
      </c>
      <c r="K15" s="130">
        <v>850</v>
      </c>
      <c r="L15" s="130">
        <v>850</v>
      </c>
      <c r="M15" s="130">
        <v>940</v>
      </c>
      <c r="N15" s="130">
        <v>940</v>
      </c>
      <c r="O15" s="148" t="s">
        <v>88</v>
      </c>
      <c r="P15" s="149">
        <v>48723</v>
      </c>
      <c r="Q15" s="149">
        <v>32155340</v>
      </c>
      <c r="R15" s="150"/>
      <c r="S15" s="151"/>
      <c r="T15" s="150"/>
      <c r="U15" s="151"/>
      <c r="V15" s="152"/>
      <c r="W15" s="153"/>
      <c r="X15" s="166"/>
      <c r="Y15" s="155" t="s">
        <v>88</v>
      </c>
      <c r="Z15" s="167"/>
      <c r="AA15" s="168"/>
      <c r="AB15" s="169"/>
      <c r="AC15" s="170"/>
      <c r="AD15" s="449"/>
      <c r="AE15" s="171"/>
      <c r="AF15" s="170"/>
      <c r="AG15" s="449"/>
      <c r="AH15" s="159">
        <f t="shared" si="26"/>
        <v>0</v>
      </c>
      <c r="AI15" s="437">
        <f t="shared" si="27"/>
        <v>0</v>
      </c>
      <c r="AJ15" s="23"/>
      <c r="AK15" s="24"/>
      <c r="AL15" s="23"/>
      <c r="AM15" s="160">
        <f t="shared" si="28"/>
        <v>0</v>
      </c>
      <c r="AN15" s="24"/>
      <c r="AO15" s="163"/>
      <c r="AP15" s="164"/>
      <c r="AQ15" s="487"/>
      <c r="AR15" s="409" t="str">
        <f t="shared" si="13"/>
        <v/>
      </c>
      <c r="AS15" s="410" t="str">
        <f t="shared" si="14"/>
        <v/>
      </c>
      <c r="AT15" s="409" t="str">
        <f t="shared" si="4"/>
        <v/>
      </c>
      <c r="AU15" s="410" t="str">
        <f t="shared" si="5"/>
        <v/>
      </c>
      <c r="AV15" s="64" t="b">
        <f t="shared" si="15"/>
        <v>1</v>
      </c>
      <c r="AW15" s="415">
        <f t="shared" si="16"/>
        <v>659.96223549453032</v>
      </c>
      <c r="AX15" s="415" t="str">
        <f t="shared" si="17"/>
        <v/>
      </c>
      <c r="AY15" s="415" t="str">
        <f t="shared" si="18"/>
        <v/>
      </c>
      <c r="AZ15" s="415" t="str">
        <f t="shared" si="19"/>
        <v/>
      </c>
      <c r="BA15" s="415">
        <f t="shared" si="20"/>
        <v>0</v>
      </c>
      <c r="BB15" s="416" t="str">
        <f t="shared" si="29"/>
        <v/>
      </c>
      <c r="BC15" s="416" t="str">
        <f t="shared" si="21"/>
        <v/>
      </c>
      <c r="BD15" s="416" t="str">
        <f t="shared" si="21"/>
        <v/>
      </c>
      <c r="BE15" s="416" t="str">
        <f t="shared" si="21"/>
        <v/>
      </c>
      <c r="BF15" s="499">
        <f t="shared" si="6"/>
        <v>48723</v>
      </c>
      <c r="BG15" s="499">
        <f t="shared" si="0"/>
        <v>0</v>
      </c>
      <c r="BH15" s="499">
        <f t="shared" si="1"/>
        <v>0</v>
      </c>
      <c r="BI15" s="499">
        <f t="shared" si="7"/>
        <v>0</v>
      </c>
      <c r="BJ15" s="506">
        <f t="shared" si="8"/>
        <v>0</v>
      </c>
      <c r="BK15" s="416">
        <f t="shared" si="30"/>
        <v>-1</v>
      </c>
      <c r="BL15" s="416" t="str">
        <f t="shared" si="9"/>
        <v/>
      </c>
      <c r="BM15" s="416" t="str">
        <f t="shared" si="9"/>
        <v/>
      </c>
      <c r="BN15" s="416" t="str">
        <f t="shared" si="9"/>
        <v/>
      </c>
      <c r="BO15" s="104" t="str">
        <f t="shared" si="31"/>
        <v/>
      </c>
      <c r="BP15" s="104">
        <f t="shared" si="22"/>
        <v>0</v>
      </c>
      <c r="BQ15" s="103">
        <f t="shared" si="23"/>
        <v>0</v>
      </c>
      <c r="BR15" s="419"/>
      <c r="BS15" s="420"/>
      <c r="BT15" s="104"/>
      <c r="BU15" s="104"/>
      <c r="BV15" s="103"/>
      <c r="BW15" s="161"/>
      <c r="BX15" s="161"/>
    </row>
    <row r="16" spans="1:82" ht="15.6">
      <c r="A16" s="145" t="s">
        <v>78</v>
      </c>
      <c r="B16" s="145" t="str">
        <f t="shared" si="24"/>
        <v>P005.1</v>
      </c>
      <c r="C16" s="173" t="s">
        <v>95</v>
      </c>
      <c r="D16" s="172" t="s">
        <v>96</v>
      </c>
      <c r="E16" s="147"/>
      <c r="F16" s="147" t="s">
        <v>81</v>
      </c>
      <c r="G16" s="147"/>
      <c r="H16" s="129">
        <v>0</v>
      </c>
      <c r="I16" s="130">
        <v>0</v>
      </c>
      <c r="J16" s="129"/>
      <c r="K16" s="130"/>
      <c r="L16" s="130"/>
      <c r="M16" s="130"/>
      <c r="N16" s="130"/>
      <c r="O16" s="148">
        <v>1100</v>
      </c>
      <c r="P16" s="149">
        <v>0</v>
      </c>
      <c r="Q16" s="149">
        <v>0</v>
      </c>
      <c r="R16" s="150">
        <v>22546</v>
      </c>
      <c r="S16" s="151">
        <v>17962609</v>
      </c>
      <c r="T16" s="150">
        <v>22440</v>
      </c>
      <c r="U16" s="151">
        <v>22147340</v>
      </c>
      <c r="V16" s="152">
        <v>25028</v>
      </c>
      <c r="W16" s="153">
        <f t="shared" ref="W16:W26" si="35">V16*O16</f>
        <v>27530800</v>
      </c>
      <c r="X16" s="154">
        <v>25028</v>
      </c>
      <c r="Y16" s="155">
        <v>1100</v>
      </c>
      <c r="Z16" s="138">
        <f t="shared" ref="Z16:Z26" si="36">X16*Y16</f>
        <v>27530800</v>
      </c>
      <c r="AA16" s="156">
        <v>21544</v>
      </c>
      <c r="AB16" s="157">
        <v>23693888</v>
      </c>
      <c r="AC16" s="158">
        <v>23500</v>
      </c>
      <c r="AD16" s="457">
        <v>1450</v>
      </c>
      <c r="AE16" s="159">
        <f t="shared" ref="AE16:AE26" si="37">AC16*AD16</f>
        <v>34075000</v>
      </c>
      <c r="AF16" s="158">
        <v>23500</v>
      </c>
      <c r="AG16" s="449">
        <v>1250</v>
      </c>
      <c r="AH16" s="159">
        <f t="shared" si="26"/>
        <v>29375000</v>
      </c>
      <c r="AI16" s="437">
        <f t="shared" si="27"/>
        <v>200</v>
      </c>
      <c r="AJ16" s="23">
        <f t="shared" ref="AJ16:AJ26" si="38">+AF16-X16</f>
        <v>-1528</v>
      </c>
      <c r="AK16" s="24">
        <f t="shared" ref="AK16:AK26" si="39">+AJ16/X16</f>
        <v>-6.1051622183154866E-2</v>
      </c>
      <c r="AL16" s="23">
        <f t="shared" ref="AL16:AL26" si="40">+AF16-AA16</f>
        <v>1956</v>
      </c>
      <c r="AM16" s="160">
        <f t="shared" si="28"/>
        <v>4700000</v>
      </c>
      <c r="AN16" s="24">
        <f t="shared" ref="AN16:AN26" si="41">+AL16/AA16</f>
        <v>9.0790939472707013E-2</v>
      </c>
      <c r="AO16" s="163">
        <f t="shared" ref="AO16:AO26" si="42">+AG16-Y16</f>
        <v>150</v>
      </c>
      <c r="AP16" s="164">
        <f t="shared" ref="AP16:AP26" si="43">+AO16/Y16</f>
        <v>0.13636363636363635</v>
      </c>
      <c r="AQ16" s="487" t="s">
        <v>1079</v>
      </c>
      <c r="AR16" s="409">
        <f t="shared" si="13"/>
        <v>0.13636363636363646</v>
      </c>
      <c r="AS16" s="410">
        <f t="shared" si="14"/>
        <v>0.31818181818181812</v>
      </c>
      <c r="AT16" s="409">
        <f t="shared" si="4"/>
        <v>9.0790939472707111E-2</v>
      </c>
      <c r="AU16" s="410">
        <f t="shared" si="5"/>
        <v>9.0790939472707111E-2</v>
      </c>
      <c r="AV16" s="64" t="b">
        <f t="shared" si="15"/>
        <v>0</v>
      </c>
      <c r="AW16" s="415" t="str">
        <f t="shared" si="16"/>
        <v/>
      </c>
      <c r="AX16" s="415">
        <f t="shared" si="17"/>
        <v>796.70934977379579</v>
      </c>
      <c r="AY16" s="415">
        <f t="shared" si="18"/>
        <v>986.95811051693408</v>
      </c>
      <c r="AZ16" s="415">
        <f t="shared" si="19"/>
        <v>1100</v>
      </c>
      <c r="BA16" s="415">
        <f t="shared" si="20"/>
        <v>1450</v>
      </c>
      <c r="BB16" s="416" t="str">
        <f t="shared" si="29"/>
        <v/>
      </c>
      <c r="BC16" s="416">
        <f t="shared" si="21"/>
        <v>0.23879318197678279</v>
      </c>
      <c r="BD16" s="416">
        <f t="shared" si="21"/>
        <v>0.11453565078244154</v>
      </c>
      <c r="BE16" s="416">
        <f t="shared" si="21"/>
        <v>0.31818181818181812</v>
      </c>
      <c r="BF16" s="499">
        <f t="shared" si="6"/>
        <v>0</v>
      </c>
      <c r="BG16" s="499">
        <f t="shared" si="0"/>
        <v>22546</v>
      </c>
      <c r="BH16" s="499">
        <f t="shared" si="1"/>
        <v>22440</v>
      </c>
      <c r="BI16" s="499">
        <f t="shared" si="7"/>
        <v>21544</v>
      </c>
      <c r="BJ16" s="496">
        <f t="shared" si="8"/>
        <v>23500</v>
      </c>
      <c r="BK16" s="416" t="str">
        <f t="shared" si="30"/>
        <v/>
      </c>
      <c r="BL16" s="416">
        <f t="shared" si="9"/>
        <v>-4.7014991572784659E-3</v>
      </c>
      <c r="BM16" s="416">
        <f t="shared" si="9"/>
        <v>-3.9928698752228153E-2</v>
      </c>
      <c r="BN16" s="416">
        <f t="shared" si="9"/>
        <v>9.0790939472707111E-2</v>
      </c>
      <c r="BO16" s="104">
        <f t="shared" si="31"/>
        <v>27530800</v>
      </c>
      <c r="BP16" s="104">
        <f t="shared" si="22"/>
        <v>36290600</v>
      </c>
      <c r="BQ16" s="103">
        <f t="shared" si="23"/>
        <v>31285000</v>
      </c>
      <c r="BR16" s="419"/>
      <c r="BS16" s="420" t="s">
        <v>1067</v>
      </c>
      <c r="BT16" s="104"/>
      <c r="BU16" s="104"/>
      <c r="BV16" s="103"/>
      <c r="BW16" s="161">
        <f t="shared" si="32"/>
        <v>25850000</v>
      </c>
      <c r="BX16" s="161">
        <f t="shared" si="33"/>
        <v>25850000</v>
      </c>
    </row>
    <row r="17" spans="1:76" ht="15.6" hidden="1">
      <c r="A17" s="145" t="s">
        <v>78</v>
      </c>
      <c r="B17" s="145" t="str">
        <f t="shared" si="24"/>
        <v>P005.2</v>
      </c>
      <c r="C17" s="173" t="s">
        <v>97</v>
      </c>
      <c r="D17" s="172" t="s">
        <v>98</v>
      </c>
      <c r="E17" s="147"/>
      <c r="F17" s="147" t="s">
        <v>81</v>
      </c>
      <c r="G17" s="147"/>
      <c r="H17" s="129">
        <v>0</v>
      </c>
      <c r="I17" s="130">
        <v>0</v>
      </c>
      <c r="J17" s="129"/>
      <c r="K17" s="130"/>
      <c r="L17" s="130"/>
      <c r="M17" s="130"/>
      <c r="N17" s="130"/>
      <c r="O17" s="148">
        <v>960</v>
      </c>
      <c r="P17" s="149">
        <v>0</v>
      </c>
      <c r="Q17" s="149">
        <v>0</v>
      </c>
      <c r="R17" s="150">
        <v>25087</v>
      </c>
      <c r="S17" s="151">
        <v>19986791</v>
      </c>
      <c r="T17" s="150">
        <v>24714</v>
      </c>
      <c r="U17" s="151">
        <v>23202430</v>
      </c>
      <c r="V17" s="152">
        <v>26993</v>
      </c>
      <c r="W17" s="153">
        <f t="shared" si="35"/>
        <v>25913280</v>
      </c>
      <c r="X17" s="154">
        <v>26993</v>
      </c>
      <c r="Y17" s="155">
        <v>960</v>
      </c>
      <c r="Z17" s="138">
        <f t="shared" si="36"/>
        <v>25913280</v>
      </c>
      <c r="AA17" s="156">
        <v>24224</v>
      </c>
      <c r="AB17" s="157">
        <v>23247976</v>
      </c>
      <c r="AC17" s="158">
        <v>23500</v>
      </c>
      <c r="AD17" s="457">
        <v>1000</v>
      </c>
      <c r="AE17" s="159">
        <f t="shared" si="37"/>
        <v>23500000</v>
      </c>
      <c r="AF17" s="158">
        <v>23500</v>
      </c>
      <c r="AG17" s="449">
        <v>1000</v>
      </c>
      <c r="AH17" s="159">
        <f t="shared" si="26"/>
        <v>23500000</v>
      </c>
      <c r="AI17" s="437">
        <f t="shared" si="27"/>
        <v>0</v>
      </c>
      <c r="AJ17" s="23">
        <f t="shared" si="38"/>
        <v>-3493</v>
      </c>
      <c r="AK17" s="24">
        <f t="shared" si="39"/>
        <v>-0.12940391953469418</v>
      </c>
      <c r="AL17" s="23">
        <f t="shared" si="40"/>
        <v>-724</v>
      </c>
      <c r="AM17" s="160">
        <f t="shared" si="28"/>
        <v>0</v>
      </c>
      <c r="AN17" s="24">
        <f t="shared" si="41"/>
        <v>-2.988771466314399E-2</v>
      </c>
      <c r="AO17" s="163">
        <f t="shared" si="42"/>
        <v>40</v>
      </c>
      <c r="AP17" s="164">
        <f t="shared" si="43"/>
        <v>4.1666666666666664E-2</v>
      </c>
      <c r="AQ17" s="487" t="s">
        <v>1079</v>
      </c>
      <c r="AR17" s="409">
        <f t="shared" si="13"/>
        <v>4.1666666666666741E-2</v>
      </c>
      <c r="AS17" s="410">
        <f t="shared" si="14"/>
        <v>4.1666666666666741E-2</v>
      </c>
      <c r="AT17" s="409">
        <f t="shared" si="4"/>
        <v>-2.9887714663143994E-2</v>
      </c>
      <c r="AU17" s="410">
        <f t="shared" si="5"/>
        <v>-2.9887714663143994E-2</v>
      </c>
      <c r="AV17" s="64" t="b">
        <f t="shared" si="15"/>
        <v>0</v>
      </c>
      <c r="AW17" s="415" t="str">
        <f t="shared" si="16"/>
        <v/>
      </c>
      <c r="AX17" s="415">
        <f t="shared" si="17"/>
        <v>796.69912703790806</v>
      </c>
      <c r="AY17" s="415">
        <f t="shared" si="18"/>
        <v>938.83750101157239</v>
      </c>
      <c r="AZ17" s="415">
        <f t="shared" si="19"/>
        <v>960</v>
      </c>
      <c r="BA17" s="415">
        <f t="shared" si="20"/>
        <v>1000</v>
      </c>
      <c r="BB17" s="416" t="str">
        <f t="shared" si="29"/>
        <v/>
      </c>
      <c r="BC17" s="416">
        <f t="shared" si="21"/>
        <v>0.17840909968375196</v>
      </c>
      <c r="BD17" s="416">
        <f t="shared" si="21"/>
        <v>2.2541173489156074E-2</v>
      </c>
      <c r="BE17" s="416">
        <f t="shared" si="21"/>
        <v>4.1666666666666741E-2</v>
      </c>
      <c r="BF17" s="499">
        <f t="shared" si="6"/>
        <v>0</v>
      </c>
      <c r="BG17" s="499">
        <f t="shared" si="0"/>
        <v>25087</v>
      </c>
      <c r="BH17" s="499">
        <f t="shared" si="1"/>
        <v>24714</v>
      </c>
      <c r="BI17" s="499">
        <f t="shared" si="7"/>
        <v>24224</v>
      </c>
      <c r="BJ17" s="496">
        <f t="shared" si="8"/>
        <v>23500</v>
      </c>
      <c r="BK17" s="416" t="str">
        <f t="shared" si="30"/>
        <v/>
      </c>
      <c r="BL17" s="416">
        <f t="shared" si="9"/>
        <v>-1.4868258460557282E-2</v>
      </c>
      <c r="BM17" s="416">
        <f t="shared" si="9"/>
        <v>-1.9826818807153868E-2</v>
      </c>
      <c r="BN17" s="416">
        <f t="shared" si="9"/>
        <v>-2.9887714663143994E-2</v>
      </c>
      <c r="BO17" s="104">
        <f t="shared" si="31"/>
        <v>25913280</v>
      </c>
      <c r="BP17" s="104">
        <f t="shared" si="22"/>
        <v>26993000</v>
      </c>
      <c r="BQ17" s="103">
        <f t="shared" si="23"/>
        <v>26993000</v>
      </c>
      <c r="BR17" s="419"/>
      <c r="BS17" s="420" t="s">
        <v>1067</v>
      </c>
      <c r="BT17" s="104"/>
      <c r="BU17" s="104"/>
      <c r="BV17" s="103"/>
      <c r="BW17" s="161">
        <f t="shared" si="32"/>
        <v>22560000</v>
      </c>
      <c r="BX17" s="161">
        <f t="shared" si="33"/>
        <v>22560000</v>
      </c>
    </row>
    <row r="18" spans="1:76" ht="36">
      <c r="A18" s="145" t="s">
        <v>99</v>
      </c>
      <c r="B18" s="145" t="str">
        <f t="shared" si="24"/>
        <v>P006</v>
      </c>
      <c r="C18" s="146" t="s">
        <v>100</v>
      </c>
      <c r="D18" s="175" t="s">
        <v>101</v>
      </c>
      <c r="E18" s="175" t="s">
        <v>102</v>
      </c>
      <c r="F18" s="147" t="s">
        <v>81</v>
      </c>
      <c r="G18" s="175"/>
      <c r="H18" s="129">
        <v>160</v>
      </c>
      <c r="I18" s="130">
        <v>200</v>
      </c>
      <c r="J18" s="129">
        <v>220</v>
      </c>
      <c r="K18" s="130">
        <v>264</v>
      </c>
      <c r="L18" s="130">
        <v>264</v>
      </c>
      <c r="M18" s="130">
        <v>286</v>
      </c>
      <c r="N18" s="130">
        <v>286</v>
      </c>
      <c r="O18" s="148">
        <v>340</v>
      </c>
      <c r="P18" s="149">
        <v>33205</v>
      </c>
      <c r="Q18" s="149">
        <v>6213368</v>
      </c>
      <c r="R18" s="150">
        <v>31702</v>
      </c>
      <c r="S18" s="151">
        <v>7648291.2000000002</v>
      </c>
      <c r="T18" s="150">
        <v>31583</v>
      </c>
      <c r="U18" s="151">
        <v>9561019.5999999996</v>
      </c>
      <c r="V18" s="152">
        <v>31702</v>
      </c>
      <c r="W18" s="153">
        <f t="shared" si="35"/>
        <v>10778680</v>
      </c>
      <c r="X18" s="154">
        <v>31702</v>
      </c>
      <c r="Y18" s="155">
        <v>340</v>
      </c>
      <c r="Z18" s="138">
        <f t="shared" si="36"/>
        <v>10778680</v>
      </c>
      <c r="AA18" s="156">
        <v>30270</v>
      </c>
      <c r="AB18" s="157">
        <v>10291528</v>
      </c>
      <c r="AC18" s="162">
        <v>33000</v>
      </c>
      <c r="AD18" s="456">
        <v>480</v>
      </c>
      <c r="AE18" s="159">
        <f t="shared" si="37"/>
        <v>15840000</v>
      </c>
      <c r="AF18" s="158">
        <v>31600</v>
      </c>
      <c r="AG18" s="448">
        <v>400</v>
      </c>
      <c r="AH18" s="159">
        <f t="shared" si="26"/>
        <v>12640000</v>
      </c>
      <c r="AI18" s="437">
        <f t="shared" si="27"/>
        <v>80</v>
      </c>
      <c r="AJ18" s="23">
        <f t="shared" si="38"/>
        <v>-102</v>
      </c>
      <c r="AK18" s="24">
        <f t="shared" si="39"/>
        <v>-3.2174626206548482E-3</v>
      </c>
      <c r="AL18" s="23">
        <f t="shared" si="40"/>
        <v>1330</v>
      </c>
      <c r="AM18" s="160">
        <f t="shared" si="28"/>
        <v>3200000</v>
      </c>
      <c r="AN18" s="24">
        <f t="shared" si="41"/>
        <v>4.3937892302609846E-2</v>
      </c>
      <c r="AO18" s="163">
        <f t="shared" si="42"/>
        <v>60</v>
      </c>
      <c r="AP18" s="164">
        <f t="shared" si="43"/>
        <v>0.17647058823529413</v>
      </c>
      <c r="AQ18" s="487" t="s">
        <v>1079</v>
      </c>
      <c r="AR18" s="409">
        <f t="shared" si="13"/>
        <v>0.17647058823529416</v>
      </c>
      <c r="AS18" s="410">
        <f t="shared" si="14"/>
        <v>0.41176470588235303</v>
      </c>
      <c r="AT18" s="409">
        <f t="shared" si="4"/>
        <v>4.3937892302609916E-2</v>
      </c>
      <c r="AU18" s="410">
        <f t="shared" si="5"/>
        <v>9.0188305252725476E-2</v>
      </c>
      <c r="AV18" s="64" t="b">
        <f t="shared" si="15"/>
        <v>0</v>
      </c>
      <c r="AW18" s="415">
        <f t="shared" si="16"/>
        <v>187.12145761180545</v>
      </c>
      <c r="AX18" s="415">
        <f t="shared" si="17"/>
        <v>241.25579458709231</v>
      </c>
      <c r="AY18" s="415">
        <f t="shared" si="18"/>
        <v>302.72677073108952</v>
      </c>
      <c r="AZ18" s="415">
        <f t="shared" si="19"/>
        <v>340</v>
      </c>
      <c r="BA18" s="415">
        <f t="shared" si="20"/>
        <v>480</v>
      </c>
      <c r="BB18" s="416">
        <f t="shared" si="29"/>
        <v>0.28930053060826277</v>
      </c>
      <c r="BC18" s="416">
        <f t="shared" si="21"/>
        <v>0.25479585370873425</v>
      </c>
      <c r="BD18" s="416">
        <f t="shared" si="21"/>
        <v>0.12312498554024498</v>
      </c>
      <c r="BE18" s="416">
        <f t="shared" si="21"/>
        <v>0.41176470588235303</v>
      </c>
      <c r="BF18" s="499">
        <f t="shared" si="6"/>
        <v>33205</v>
      </c>
      <c r="BG18" s="499">
        <f t="shared" si="0"/>
        <v>31702</v>
      </c>
      <c r="BH18" s="499">
        <f t="shared" si="1"/>
        <v>31583</v>
      </c>
      <c r="BI18" s="499">
        <f t="shared" si="7"/>
        <v>30270</v>
      </c>
      <c r="BJ18" s="415">
        <f t="shared" si="8"/>
        <v>33000</v>
      </c>
      <c r="BK18" s="416">
        <f t="shared" si="30"/>
        <v>-4.5264267429603988E-2</v>
      </c>
      <c r="BL18" s="416">
        <f t="shared" si="9"/>
        <v>-3.753706390764E-3</v>
      </c>
      <c r="BM18" s="416">
        <f t="shared" si="9"/>
        <v>-4.1572998131906402E-2</v>
      </c>
      <c r="BN18" s="416">
        <f t="shared" si="9"/>
        <v>9.0188305252725476E-2</v>
      </c>
      <c r="BO18" s="104">
        <f t="shared" si="31"/>
        <v>10778680</v>
      </c>
      <c r="BP18" s="104">
        <f t="shared" si="22"/>
        <v>15216960</v>
      </c>
      <c r="BQ18" s="103">
        <f t="shared" si="23"/>
        <v>12680800</v>
      </c>
      <c r="BR18" s="419"/>
      <c r="BS18" s="420"/>
      <c r="BT18" s="104"/>
      <c r="BU18" s="104"/>
      <c r="BV18" s="103"/>
      <c r="BW18" s="161">
        <f t="shared" si="32"/>
        <v>11220000</v>
      </c>
      <c r="BX18" s="161">
        <f t="shared" si="33"/>
        <v>10744000</v>
      </c>
    </row>
    <row r="19" spans="1:76" ht="36" hidden="1">
      <c r="A19" s="145" t="s">
        <v>99</v>
      </c>
      <c r="B19" s="145" t="str">
        <f t="shared" si="24"/>
        <v>P007</v>
      </c>
      <c r="C19" s="146" t="s">
        <v>103</v>
      </c>
      <c r="D19" s="175" t="s">
        <v>104</v>
      </c>
      <c r="E19" s="175" t="s">
        <v>102</v>
      </c>
      <c r="F19" s="147" t="s">
        <v>81</v>
      </c>
      <c r="G19" s="175"/>
      <c r="H19" s="129">
        <v>800</v>
      </c>
      <c r="I19" s="130">
        <v>800</v>
      </c>
      <c r="J19" s="129">
        <v>800</v>
      </c>
      <c r="K19" s="130">
        <v>960</v>
      </c>
      <c r="L19" s="130">
        <v>960</v>
      </c>
      <c r="M19" s="130">
        <v>960</v>
      </c>
      <c r="N19" s="130">
        <v>960</v>
      </c>
      <c r="O19" s="148">
        <v>1078</v>
      </c>
      <c r="P19" s="149">
        <v>14523</v>
      </c>
      <c r="Q19" s="149">
        <v>11618400</v>
      </c>
      <c r="R19" s="150">
        <v>14525</v>
      </c>
      <c r="S19" s="151">
        <v>12764512</v>
      </c>
      <c r="T19" s="150">
        <v>14936</v>
      </c>
      <c r="U19" s="151">
        <v>14935961.200000001</v>
      </c>
      <c r="V19" s="152">
        <v>15131</v>
      </c>
      <c r="W19" s="153">
        <f t="shared" si="35"/>
        <v>16311218</v>
      </c>
      <c r="X19" s="154">
        <v>15131</v>
      </c>
      <c r="Y19" s="155">
        <v>1078</v>
      </c>
      <c r="Z19" s="138">
        <f t="shared" si="36"/>
        <v>16311218</v>
      </c>
      <c r="AA19" s="156">
        <v>15275</v>
      </c>
      <c r="AB19" s="157">
        <v>16456209</v>
      </c>
      <c r="AC19" s="162">
        <f>AA19</f>
        <v>15275</v>
      </c>
      <c r="AD19" s="448">
        <v>1108.6099999999999</v>
      </c>
      <c r="AE19" s="159">
        <f t="shared" si="37"/>
        <v>16934017.75</v>
      </c>
      <c r="AF19" s="158">
        <v>12862</v>
      </c>
      <c r="AG19" s="448">
        <v>1108.6099999999999</v>
      </c>
      <c r="AH19" s="159">
        <f t="shared" si="26"/>
        <v>14258941.819999998</v>
      </c>
      <c r="AI19" s="437">
        <f t="shared" si="27"/>
        <v>0</v>
      </c>
      <c r="AJ19" s="23">
        <f t="shared" si="38"/>
        <v>-2269</v>
      </c>
      <c r="AK19" s="24">
        <f t="shared" si="39"/>
        <v>-0.14995704183464412</v>
      </c>
      <c r="AL19" s="23">
        <f t="shared" si="40"/>
        <v>-2413</v>
      </c>
      <c r="AM19" s="160">
        <f t="shared" si="28"/>
        <v>2675075.9300000016</v>
      </c>
      <c r="AN19" s="24">
        <f t="shared" si="41"/>
        <v>-0.15797054009819966</v>
      </c>
      <c r="AO19" s="163">
        <f t="shared" si="42"/>
        <v>30.6099999999999</v>
      </c>
      <c r="AP19" s="164">
        <f t="shared" si="43"/>
        <v>2.8395176252319018E-2</v>
      </c>
      <c r="AQ19" s="487" t="s">
        <v>1079</v>
      </c>
      <c r="AR19" s="409">
        <f t="shared" si="13"/>
        <v>2.839517625231891E-2</v>
      </c>
      <c r="AS19" s="410">
        <f t="shared" si="14"/>
        <v>2.839517625231891E-2</v>
      </c>
      <c r="AT19" s="409">
        <f t="shared" si="4"/>
        <v>-0.15797054009819966</v>
      </c>
      <c r="AU19" s="410">
        <f t="shared" si="5"/>
        <v>0</v>
      </c>
      <c r="AV19" s="64" t="b">
        <f t="shared" si="15"/>
        <v>1</v>
      </c>
      <c r="AW19" s="415">
        <f t="shared" si="16"/>
        <v>800</v>
      </c>
      <c r="AX19" s="415">
        <f t="shared" si="17"/>
        <v>878.79600688468156</v>
      </c>
      <c r="AY19" s="415">
        <f t="shared" si="18"/>
        <v>999.99740224959839</v>
      </c>
      <c r="AZ19" s="415">
        <f t="shared" si="19"/>
        <v>1078</v>
      </c>
      <c r="BA19" s="415">
        <f t="shared" si="20"/>
        <v>1108.6099999999999</v>
      </c>
      <c r="BB19" s="416">
        <f t="shared" si="29"/>
        <v>9.849500860585203E-2</v>
      </c>
      <c r="BC19" s="416">
        <f t="shared" si="21"/>
        <v>0.13791755357944102</v>
      </c>
      <c r="BD19" s="416">
        <f t="shared" si="21"/>
        <v>7.8002800382207527E-2</v>
      </c>
      <c r="BE19" s="416">
        <f t="shared" si="21"/>
        <v>2.839517625231891E-2</v>
      </c>
      <c r="BF19" s="499">
        <f t="shared" si="6"/>
        <v>14523</v>
      </c>
      <c r="BG19" s="499">
        <f t="shared" si="0"/>
        <v>14525</v>
      </c>
      <c r="BH19" s="499">
        <f t="shared" si="1"/>
        <v>14936</v>
      </c>
      <c r="BI19" s="499">
        <f t="shared" si="7"/>
        <v>15275</v>
      </c>
      <c r="BJ19" s="415">
        <f t="shared" si="8"/>
        <v>15275</v>
      </c>
      <c r="BK19" s="416">
        <f t="shared" si="30"/>
        <v>1.3771259381667456E-4</v>
      </c>
      <c r="BL19" s="416">
        <f t="shared" si="9"/>
        <v>2.8296041308089492E-2</v>
      </c>
      <c r="BM19" s="416">
        <f t="shared" si="9"/>
        <v>2.2696839850026684E-2</v>
      </c>
      <c r="BN19" s="416">
        <f t="shared" si="9"/>
        <v>0</v>
      </c>
      <c r="BO19" s="104">
        <f t="shared" si="31"/>
        <v>16311218</v>
      </c>
      <c r="BP19" s="104">
        <f t="shared" si="22"/>
        <v>16774377.909999998</v>
      </c>
      <c r="BQ19" s="103">
        <f t="shared" si="23"/>
        <v>16774377.909999998</v>
      </c>
      <c r="BR19" s="419" t="s">
        <v>1071</v>
      </c>
      <c r="BS19" s="420"/>
      <c r="BT19" s="104"/>
      <c r="BU19" s="104"/>
      <c r="BV19" s="103"/>
      <c r="BW19" s="161">
        <f t="shared" si="32"/>
        <v>16466450</v>
      </c>
      <c r="BX19" s="161">
        <f t="shared" si="33"/>
        <v>13865236</v>
      </c>
    </row>
    <row r="20" spans="1:76" ht="36">
      <c r="A20" s="145" t="s">
        <v>99</v>
      </c>
      <c r="B20" s="145" t="str">
        <f t="shared" si="24"/>
        <v>P008</v>
      </c>
      <c r="C20" s="146" t="s">
        <v>105</v>
      </c>
      <c r="D20" s="175" t="s">
        <v>106</v>
      </c>
      <c r="E20" s="175" t="s">
        <v>102</v>
      </c>
      <c r="F20" s="175"/>
      <c r="G20" s="175"/>
      <c r="H20" s="129">
        <v>1200</v>
      </c>
      <c r="I20" s="130">
        <v>1200</v>
      </c>
      <c r="J20" s="129">
        <v>1200</v>
      </c>
      <c r="K20" s="130">
        <v>1440</v>
      </c>
      <c r="L20" s="130">
        <v>1440</v>
      </c>
      <c r="M20" s="130">
        <v>1440</v>
      </c>
      <c r="N20" s="130">
        <v>1440</v>
      </c>
      <c r="O20" s="148">
        <v>1606</v>
      </c>
      <c r="P20" s="149">
        <v>5113</v>
      </c>
      <c r="Q20" s="149">
        <v>6135600</v>
      </c>
      <c r="R20" s="150">
        <v>5017</v>
      </c>
      <c r="S20" s="151">
        <v>6598992</v>
      </c>
      <c r="T20" s="150">
        <v>4462</v>
      </c>
      <c r="U20" s="151">
        <v>6677928</v>
      </c>
      <c r="V20" s="152">
        <v>5017</v>
      </c>
      <c r="W20" s="153">
        <f t="shared" si="35"/>
        <v>8057302</v>
      </c>
      <c r="X20" s="154">
        <v>5017</v>
      </c>
      <c r="Y20" s="155">
        <v>1606</v>
      </c>
      <c r="Z20" s="138">
        <f t="shared" si="36"/>
        <v>8057302</v>
      </c>
      <c r="AA20" s="156">
        <v>4119</v>
      </c>
      <c r="AB20" s="157">
        <v>6613186.7999999998</v>
      </c>
      <c r="AC20" s="158">
        <v>4265</v>
      </c>
      <c r="AD20" s="448">
        <v>1688.36</v>
      </c>
      <c r="AE20" s="159">
        <f t="shared" si="37"/>
        <v>7200855.3999999994</v>
      </c>
      <c r="AF20" s="158">
        <v>4265</v>
      </c>
      <c r="AG20" s="448">
        <v>1688.36</v>
      </c>
      <c r="AH20" s="159">
        <f t="shared" si="26"/>
        <v>7200855.3999999994</v>
      </c>
      <c r="AI20" s="437">
        <f t="shared" si="27"/>
        <v>0</v>
      </c>
      <c r="AJ20" s="23">
        <f t="shared" si="38"/>
        <v>-752</v>
      </c>
      <c r="AK20" s="24">
        <f t="shared" si="39"/>
        <v>-0.14989037273270878</v>
      </c>
      <c r="AL20" s="23">
        <f t="shared" si="40"/>
        <v>146</v>
      </c>
      <c r="AM20" s="160">
        <f t="shared" si="28"/>
        <v>0</v>
      </c>
      <c r="AN20" s="24">
        <f t="shared" si="41"/>
        <v>3.5445496479728091E-2</v>
      </c>
      <c r="AO20" s="163">
        <f t="shared" si="42"/>
        <v>82.3599999999999</v>
      </c>
      <c r="AP20" s="164">
        <f t="shared" si="43"/>
        <v>5.1282689912826834E-2</v>
      </c>
      <c r="AQ20" s="487" t="s">
        <v>1079</v>
      </c>
      <c r="AR20" s="409">
        <f t="shared" si="13"/>
        <v>5.1282689912826918E-2</v>
      </c>
      <c r="AS20" s="410">
        <f t="shared" si="14"/>
        <v>5.1282689912826918E-2</v>
      </c>
      <c r="AT20" s="409">
        <f t="shared" si="4"/>
        <v>3.5445496479728167E-2</v>
      </c>
      <c r="AU20" s="410">
        <f t="shared" si="5"/>
        <v>3.5445496479728167E-2</v>
      </c>
      <c r="AV20" s="64" t="b">
        <f t="shared" si="15"/>
        <v>0</v>
      </c>
      <c r="AW20" s="415">
        <f t="shared" si="16"/>
        <v>1200</v>
      </c>
      <c r="AX20" s="415">
        <f t="shared" si="17"/>
        <v>1315.3262906119194</v>
      </c>
      <c r="AY20" s="415">
        <f t="shared" si="18"/>
        <v>1496.622142536979</v>
      </c>
      <c r="AZ20" s="415">
        <f t="shared" si="19"/>
        <v>1606</v>
      </c>
      <c r="BA20" s="415">
        <f t="shared" si="20"/>
        <v>1688.36</v>
      </c>
      <c r="BB20" s="416">
        <f t="shared" si="29"/>
        <v>9.6105242176599548E-2</v>
      </c>
      <c r="BC20" s="416">
        <f t="shared" si="21"/>
        <v>0.13783336744581964</v>
      </c>
      <c r="BD20" s="416">
        <f t="shared" si="21"/>
        <v>7.3083147946488625E-2</v>
      </c>
      <c r="BE20" s="416">
        <f t="shared" si="21"/>
        <v>5.1282689912826918E-2</v>
      </c>
      <c r="BF20" s="499">
        <f t="shared" si="6"/>
        <v>5113</v>
      </c>
      <c r="BG20" s="499">
        <f t="shared" si="0"/>
        <v>5017</v>
      </c>
      <c r="BH20" s="499">
        <f t="shared" si="1"/>
        <v>4462</v>
      </c>
      <c r="BI20" s="499">
        <f t="shared" si="7"/>
        <v>4119</v>
      </c>
      <c r="BJ20" s="415">
        <f t="shared" si="8"/>
        <v>4265</v>
      </c>
      <c r="BK20" s="416">
        <f t="shared" si="30"/>
        <v>-1.8775669861138322E-2</v>
      </c>
      <c r="BL20" s="416">
        <f t="shared" si="9"/>
        <v>-0.11062387881203906</v>
      </c>
      <c r="BM20" s="416">
        <f t="shared" si="9"/>
        <v>-7.6871358135365275E-2</v>
      </c>
      <c r="BN20" s="416">
        <f t="shared" si="9"/>
        <v>3.5445496479728167E-2</v>
      </c>
      <c r="BO20" s="104">
        <f t="shared" si="31"/>
        <v>8057302</v>
      </c>
      <c r="BP20" s="104">
        <f t="shared" si="22"/>
        <v>8470502.1199999992</v>
      </c>
      <c r="BQ20" s="103">
        <f t="shared" si="23"/>
        <v>8470502.1199999992</v>
      </c>
      <c r="BR20" s="419" t="s">
        <v>1071</v>
      </c>
      <c r="BS20" s="420"/>
      <c r="BT20" s="104"/>
      <c r="BU20" s="104"/>
      <c r="BV20" s="103"/>
      <c r="BW20" s="161">
        <f t="shared" si="32"/>
        <v>6849590</v>
      </c>
      <c r="BX20" s="161">
        <f t="shared" si="33"/>
        <v>6849590</v>
      </c>
    </row>
    <row r="21" spans="1:76" ht="34.5" hidden="1" customHeight="1">
      <c r="A21" s="145" t="s">
        <v>99</v>
      </c>
      <c r="B21" s="145" t="str">
        <f t="shared" si="24"/>
        <v>P009</v>
      </c>
      <c r="C21" s="146" t="s">
        <v>107</v>
      </c>
      <c r="D21" s="175" t="s">
        <v>108</v>
      </c>
      <c r="E21" s="175" t="s">
        <v>102</v>
      </c>
      <c r="F21" s="175"/>
      <c r="G21" s="175"/>
      <c r="H21" s="129">
        <v>900</v>
      </c>
      <c r="I21" s="130">
        <v>900</v>
      </c>
      <c r="J21" s="129">
        <v>900</v>
      </c>
      <c r="K21" s="130">
        <v>1080</v>
      </c>
      <c r="L21" s="130">
        <v>1080</v>
      </c>
      <c r="M21" s="130">
        <v>1178</v>
      </c>
      <c r="N21" s="130">
        <v>1178</v>
      </c>
      <c r="O21" s="148">
        <v>1317.8</v>
      </c>
      <c r="P21" s="149">
        <v>3220</v>
      </c>
      <c r="Q21" s="149">
        <v>2898000</v>
      </c>
      <c r="R21" s="150">
        <v>3160</v>
      </c>
      <c r="S21" s="151">
        <v>3125844</v>
      </c>
      <c r="T21" s="150">
        <v>3086</v>
      </c>
      <c r="U21" s="151">
        <v>3745659</v>
      </c>
      <c r="V21" s="152">
        <v>3160</v>
      </c>
      <c r="W21" s="153">
        <f t="shared" si="35"/>
        <v>4164248</v>
      </c>
      <c r="X21" s="154">
        <v>3160</v>
      </c>
      <c r="Y21" s="155">
        <v>1317.8</v>
      </c>
      <c r="Z21" s="138">
        <f t="shared" si="36"/>
        <v>4164248</v>
      </c>
      <c r="AA21" s="156">
        <v>2904</v>
      </c>
      <c r="AB21" s="157">
        <v>3826627.6399999997</v>
      </c>
      <c r="AC21" s="162">
        <f t="shared" ref="AC21:AC26" si="44">AA21</f>
        <v>2904</v>
      </c>
      <c r="AD21" s="448">
        <v>1650</v>
      </c>
      <c r="AE21" s="159">
        <f t="shared" si="37"/>
        <v>4791600</v>
      </c>
      <c r="AF21" s="158">
        <v>2686</v>
      </c>
      <c r="AG21" s="448">
        <v>1650</v>
      </c>
      <c r="AH21" s="159">
        <f t="shared" si="26"/>
        <v>4431900</v>
      </c>
      <c r="AI21" s="437">
        <f t="shared" si="27"/>
        <v>0</v>
      </c>
      <c r="AJ21" s="23">
        <f t="shared" si="38"/>
        <v>-474</v>
      </c>
      <c r="AK21" s="24">
        <f t="shared" si="39"/>
        <v>-0.15</v>
      </c>
      <c r="AL21" s="23">
        <f t="shared" si="40"/>
        <v>-218</v>
      </c>
      <c r="AM21" s="160">
        <f t="shared" si="28"/>
        <v>359700</v>
      </c>
      <c r="AN21" s="24">
        <f t="shared" si="41"/>
        <v>-7.5068870523415973E-2</v>
      </c>
      <c r="AO21" s="163">
        <f t="shared" si="42"/>
        <v>332.20000000000005</v>
      </c>
      <c r="AP21" s="164">
        <f t="shared" si="43"/>
        <v>0.2520868113522538</v>
      </c>
      <c r="AQ21" s="487" t="s">
        <v>1079</v>
      </c>
      <c r="AR21" s="409">
        <f t="shared" si="13"/>
        <v>0.25208681135225386</v>
      </c>
      <c r="AS21" s="410">
        <f t="shared" si="14"/>
        <v>0.25208681135225386</v>
      </c>
      <c r="AT21" s="409">
        <f t="shared" si="4"/>
        <v>-7.5068870523415931E-2</v>
      </c>
      <c r="AU21" s="410">
        <f t="shared" si="5"/>
        <v>0</v>
      </c>
      <c r="AV21" s="64" t="b">
        <f t="shared" si="15"/>
        <v>1</v>
      </c>
      <c r="AW21" s="415">
        <f t="shared" si="16"/>
        <v>900</v>
      </c>
      <c r="AX21" s="415">
        <f t="shared" si="17"/>
        <v>989.19113924050635</v>
      </c>
      <c r="AY21" s="415">
        <f t="shared" si="18"/>
        <v>1213.7585871678548</v>
      </c>
      <c r="AZ21" s="415">
        <f t="shared" si="19"/>
        <v>1317.8</v>
      </c>
      <c r="BA21" s="415">
        <f t="shared" si="20"/>
        <v>1650</v>
      </c>
      <c r="BB21" s="416">
        <f t="shared" si="29"/>
        <v>9.9101265822784779E-2</v>
      </c>
      <c r="BC21" s="416">
        <f t="shared" si="21"/>
        <v>0.22702128943428423</v>
      </c>
      <c r="BD21" s="416">
        <f t="shared" si="21"/>
        <v>8.5718374256706253E-2</v>
      </c>
      <c r="BE21" s="416">
        <f t="shared" si="21"/>
        <v>0.25208681135225386</v>
      </c>
      <c r="BF21" s="499">
        <f t="shared" si="6"/>
        <v>3220</v>
      </c>
      <c r="BG21" s="499">
        <f t="shared" si="0"/>
        <v>3160</v>
      </c>
      <c r="BH21" s="499">
        <f t="shared" si="1"/>
        <v>3086</v>
      </c>
      <c r="BI21" s="499">
        <f t="shared" si="7"/>
        <v>2904</v>
      </c>
      <c r="BJ21" s="415">
        <f t="shared" si="8"/>
        <v>2904</v>
      </c>
      <c r="BK21" s="416">
        <f t="shared" si="30"/>
        <v>-1.8633540372670843E-2</v>
      </c>
      <c r="BL21" s="416">
        <f t="shared" si="9"/>
        <v>-2.3417721518987356E-2</v>
      </c>
      <c r="BM21" s="416">
        <f t="shared" si="9"/>
        <v>-5.8976020738820467E-2</v>
      </c>
      <c r="BN21" s="416">
        <f t="shared" si="9"/>
        <v>0</v>
      </c>
      <c r="BO21" s="104">
        <f t="shared" si="31"/>
        <v>4164248</v>
      </c>
      <c r="BP21" s="104">
        <f t="shared" si="22"/>
        <v>5214000</v>
      </c>
      <c r="BQ21" s="103">
        <f t="shared" si="23"/>
        <v>5214000</v>
      </c>
      <c r="BR21" s="419" t="s">
        <v>1071</v>
      </c>
      <c r="BS21" s="420"/>
      <c r="BT21" s="104"/>
      <c r="BU21" s="104"/>
      <c r="BV21" s="103"/>
      <c r="BW21" s="161">
        <f t="shared" si="32"/>
        <v>3826891.1999999997</v>
      </c>
      <c r="BX21" s="161">
        <f t="shared" si="33"/>
        <v>3539610.8</v>
      </c>
    </row>
    <row r="22" spans="1:76" ht="27" hidden="1" customHeight="1">
      <c r="A22" s="145" t="s">
        <v>99</v>
      </c>
      <c r="B22" s="145" t="str">
        <f t="shared" si="24"/>
        <v>P010</v>
      </c>
      <c r="C22" s="146" t="s">
        <v>109</v>
      </c>
      <c r="D22" s="175" t="s">
        <v>110</v>
      </c>
      <c r="E22" s="175" t="s">
        <v>102</v>
      </c>
      <c r="F22" s="175"/>
      <c r="G22" s="175"/>
      <c r="H22" s="129">
        <v>1300</v>
      </c>
      <c r="I22" s="130">
        <v>1300</v>
      </c>
      <c r="J22" s="129">
        <v>1300</v>
      </c>
      <c r="K22" s="130">
        <v>1560</v>
      </c>
      <c r="L22" s="130">
        <v>1560</v>
      </c>
      <c r="M22" s="130">
        <v>1560</v>
      </c>
      <c r="N22" s="130">
        <v>1560</v>
      </c>
      <c r="O22" s="148">
        <v>1738</v>
      </c>
      <c r="P22" s="149">
        <v>3291</v>
      </c>
      <c r="Q22" s="149">
        <v>4278300</v>
      </c>
      <c r="R22" s="150">
        <v>3181</v>
      </c>
      <c r="S22" s="151">
        <v>4538508</v>
      </c>
      <c r="T22" s="150">
        <v>2924</v>
      </c>
      <c r="U22" s="151">
        <v>4726528</v>
      </c>
      <c r="V22" s="152">
        <v>3181</v>
      </c>
      <c r="W22" s="153">
        <f t="shared" si="35"/>
        <v>5528578</v>
      </c>
      <c r="X22" s="154">
        <v>3181</v>
      </c>
      <c r="Y22" s="155">
        <v>1738</v>
      </c>
      <c r="Z22" s="138">
        <f t="shared" si="36"/>
        <v>5528578</v>
      </c>
      <c r="AA22" s="156">
        <v>2822</v>
      </c>
      <c r="AB22" s="157">
        <v>4904814</v>
      </c>
      <c r="AC22" s="162">
        <f t="shared" si="44"/>
        <v>2822</v>
      </c>
      <c r="AD22" s="448">
        <v>2050.89</v>
      </c>
      <c r="AE22" s="159">
        <f t="shared" si="37"/>
        <v>5787611.5800000001</v>
      </c>
      <c r="AF22" s="158">
        <v>2704</v>
      </c>
      <c r="AG22" s="448">
        <v>2050.89</v>
      </c>
      <c r="AH22" s="159">
        <f t="shared" si="26"/>
        <v>5545606.5599999996</v>
      </c>
      <c r="AI22" s="437">
        <f t="shared" si="27"/>
        <v>0</v>
      </c>
      <c r="AJ22" s="23">
        <f t="shared" si="38"/>
        <v>-477</v>
      </c>
      <c r="AK22" s="24">
        <f t="shared" si="39"/>
        <v>-0.14995284501729017</v>
      </c>
      <c r="AL22" s="23">
        <f t="shared" si="40"/>
        <v>-118</v>
      </c>
      <c r="AM22" s="160">
        <f t="shared" si="28"/>
        <v>242005.02000000048</v>
      </c>
      <c r="AN22" s="24">
        <f t="shared" si="41"/>
        <v>-4.1814316087880936E-2</v>
      </c>
      <c r="AO22" s="163">
        <f t="shared" si="42"/>
        <v>312.88999999999987</v>
      </c>
      <c r="AP22" s="164">
        <f t="shared" si="43"/>
        <v>0.1800287686996547</v>
      </c>
      <c r="AQ22" s="487" t="s">
        <v>1079</v>
      </c>
      <c r="AR22" s="409">
        <f t="shared" si="13"/>
        <v>0.18002876869965467</v>
      </c>
      <c r="AS22" s="410">
        <f t="shared" si="14"/>
        <v>0.18002876869965467</v>
      </c>
      <c r="AT22" s="409">
        <f t="shared" si="4"/>
        <v>-4.1814316087880887E-2</v>
      </c>
      <c r="AU22" s="410">
        <f t="shared" si="5"/>
        <v>0</v>
      </c>
      <c r="AV22" s="64" t="b">
        <f t="shared" si="15"/>
        <v>1</v>
      </c>
      <c r="AW22" s="415">
        <f t="shared" si="16"/>
        <v>1300</v>
      </c>
      <c r="AX22" s="415">
        <f t="shared" si="17"/>
        <v>1426.7551084564602</v>
      </c>
      <c r="AY22" s="415">
        <f t="shared" si="18"/>
        <v>1616.4596443228454</v>
      </c>
      <c r="AZ22" s="415">
        <f t="shared" si="19"/>
        <v>1738</v>
      </c>
      <c r="BA22" s="415">
        <f t="shared" si="20"/>
        <v>2050.89</v>
      </c>
      <c r="BB22" s="416">
        <f t="shared" si="29"/>
        <v>9.7503929581892468E-2</v>
      </c>
      <c r="BC22" s="416">
        <f t="shared" si="29"/>
        <v>0.13296222648301415</v>
      </c>
      <c r="BD22" s="416">
        <f t="shared" si="29"/>
        <v>7.5189229810973313E-2</v>
      </c>
      <c r="BE22" s="416">
        <f t="shared" si="29"/>
        <v>0.18002876869965467</v>
      </c>
      <c r="BF22" s="499">
        <f t="shared" si="6"/>
        <v>3291</v>
      </c>
      <c r="BG22" s="499">
        <f t="shared" si="0"/>
        <v>3181</v>
      </c>
      <c r="BH22" s="499">
        <f t="shared" si="1"/>
        <v>2924</v>
      </c>
      <c r="BI22" s="499">
        <f t="shared" si="7"/>
        <v>2822</v>
      </c>
      <c r="BJ22" s="415">
        <f t="shared" si="8"/>
        <v>2822</v>
      </c>
      <c r="BK22" s="416">
        <f t="shared" si="30"/>
        <v>-3.3424491036159187E-2</v>
      </c>
      <c r="BL22" s="416">
        <f t="shared" si="30"/>
        <v>-8.0792203709525334E-2</v>
      </c>
      <c r="BM22" s="416">
        <f t="shared" si="30"/>
        <v>-3.4883720930232509E-2</v>
      </c>
      <c r="BN22" s="416">
        <f t="shared" si="30"/>
        <v>0</v>
      </c>
      <c r="BO22" s="104">
        <f t="shared" si="31"/>
        <v>5528578</v>
      </c>
      <c r="BP22" s="104">
        <f t="shared" si="22"/>
        <v>6523881.0899999999</v>
      </c>
      <c r="BQ22" s="103">
        <f t="shared" si="23"/>
        <v>6523881.0899999999</v>
      </c>
      <c r="BR22" s="419" t="s">
        <v>1071</v>
      </c>
      <c r="BS22" s="420"/>
      <c r="BT22" s="104"/>
      <c r="BU22" s="104"/>
      <c r="BV22" s="103"/>
      <c r="BW22" s="161">
        <f t="shared" si="32"/>
        <v>4904636</v>
      </c>
      <c r="BX22" s="161">
        <f t="shared" si="33"/>
        <v>4699552</v>
      </c>
    </row>
    <row r="23" spans="1:76" ht="36" hidden="1">
      <c r="A23" s="145" t="s">
        <v>99</v>
      </c>
      <c r="B23" s="145" t="str">
        <f t="shared" si="24"/>
        <v>P011</v>
      </c>
      <c r="C23" s="146" t="s">
        <v>111</v>
      </c>
      <c r="D23" s="175" t="s">
        <v>112</v>
      </c>
      <c r="E23" s="175" t="s">
        <v>102</v>
      </c>
      <c r="F23" s="175"/>
      <c r="G23" s="175"/>
      <c r="H23" s="129">
        <v>3600</v>
      </c>
      <c r="I23" s="130">
        <v>3600</v>
      </c>
      <c r="J23" s="129">
        <v>3600</v>
      </c>
      <c r="K23" s="130">
        <v>4320</v>
      </c>
      <c r="L23" s="130">
        <v>4320</v>
      </c>
      <c r="M23" s="130">
        <v>4320</v>
      </c>
      <c r="N23" s="130">
        <v>4320</v>
      </c>
      <c r="O23" s="148">
        <v>4774</v>
      </c>
      <c r="P23" s="149">
        <v>844</v>
      </c>
      <c r="Q23" s="149">
        <v>3038400</v>
      </c>
      <c r="R23" s="150">
        <v>800</v>
      </c>
      <c r="S23" s="151">
        <v>3151440</v>
      </c>
      <c r="T23" s="150">
        <v>717</v>
      </c>
      <c r="U23" s="151">
        <v>3201860</v>
      </c>
      <c r="V23" s="152">
        <v>800</v>
      </c>
      <c r="W23" s="153">
        <f t="shared" si="35"/>
        <v>3819200</v>
      </c>
      <c r="X23" s="154">
        <v>800</v>
      </c>
      <c r="Y23" s="155">
        <v>4774</v>
      </c>
      <c r="Z23" s="138">
        <f t="shared" si="36"/>
        <v>3819200</v>
      </c>
      <c r="AA23" s="156">
        <v>719</v>
      </c>
      <c r="AB23" s="157">
        <v>3432506</v>
      </c>
      <c r="AC23" s="162">
        <f t="shared" si="44"/>
        <v>719</v>
      </c>
      <c r="AD23" s="448">
        <v>5086.8900000000003</v>
      </c>
      <c r="AE23" s="159">
        <f t="shared" si="37"/>
        <v>3657473.91</v>
      </c>
      <c r="AF23" s="158">
        <v>680</v>
      </c>
      <c r="AG23" s="448">
        <v>5086.8900000000003</v>
      </c>
      <c r="AH23" s="159">
        <f t="shared" si="26"/>
        <v>3459085.2</v>
      </c>
      <c r="AI23" s="437">
        <f t="shared" si="27"/>
        <v>0</v>
      </c>
      <c r="AJ23" s="23">
        <f t="shared" si="38"/>
        <v>-120</v>
      </c>
      <c r="AK23" s="24">
        <f t="shared" si="39"/>
        <v>-0.15</v>
      </c>
      <c r="AL23" s="23">
        <f t="shared" si="40"/>
        <v>-39</v>
      </c>
      <c r="AM23" s="160">
        <f t="shared" si="28"/>
        <v>198388.70999999996</v>
      </c>
      <c r="AN23" s="24">
        <f t="shared" si="41"/>
        <v>-5.4242002781641166E-2</v>
      </c>
      <c r="AO23" s="163">
        <f t="shared" si="42"/>
        <v>312.89000000000033</v>
      </c>
      <c r="AP23" s="164">
        <f t="shared" si="43"/>
        <v>6.5540427314620925E-2</v>
      </c>
      <c r="AQ23" s="487" t="s">
        <v>1079</v>
      </c>
      <c r="AR23" s="409">
        <f t="shared" si="13"/>
        <v>6.5540427314620953E-2</v>
      </c>
      <c r="AS23" s="410">
        <f t="shared" si="14"/>
        <v>6.5540427314620953E-2</v>
      </c>
      <c r="AT23" s="409">
        <f t="shared" si="4"/>
        <v>-5.4242002781641152E-2</v>
      </c>
      <c r="AU23" s="410">
        <f t="shared" si="5"/>
        <v>0</v>
      </c>
      <c r="AV23" s="64" t="b">
        <f t="shared" si="15"/>
        <v>1</v>
      </c>
      <c r="AW23" s="415">
        <f t="shared" si="16"/>
        <v>3600</v>
      </c>
      <c r="AX23" s="415">
        <f t="shared" si="17"/>
        <v>3939.3</v>
      </c>
      <c r="AY23" s="415">
        <f t="shared" si="18"/>
        <v>4465.6345885634591</v>
      </c>
      <c r="AZ23" s="415">
        <f t="shared" si="19"/>
        <v>4774</v>
      </c>
      <c r="BA23" s="415">
        <f t="shared" si="20"/>
        <v>5086.8900000000003</v>
      </c>
      <c r="BB23" s="416">
        <f t="shared" si="29"/>
        <v>9.4249999999999945E-2</v>
      </c>
      <c r="BC23" s="416">
        <f t="shared" si="29"/>
        <v>0.1336111970561924</v>
      </c>
      <c r="BD23" s="416">
        <f t="shared" si="29"/>
        <v>6.9052987950753542E-2</v>
      </c>
      <c r="BE23" s="416">
        <f t="shared" si="29"/>
        <v>6.5540427314620953E-2</v>
      </c>
      <c r="BF23" s="499">
        <f t="shared" si="6"/>
        <v>844</v>
      </c>
      <c r="BG23" s="499">
        <f t="shared" si="0"/>
        <v>800</v>
      </c>
      <c r="BH23" s="499">
        <f t="shared" si="1"/>
        <v>717</v>
      </c>
      <c r="BI23" s="499">
        <f t="shared" si="7"/>
        <v>719</v>
      </c>
      <c r="BJ23" s="415">
        <f t="shared" si="8"/>
        <v>719</v>
      </c>
      <c r="BK23" s="416">
        <f t="shared" si="30"/>
        <v>-5.2132701421800931E-2</v>
      </c>
      <c r="BL23" s="416">
        <f t="shared" si="30"/>
        <v>-0.10375000000000001</v>
      </c>
      <c r="BM23" s="416">
        <f t="shared" si="30"/>
        <v>2.7894002789399241E-3</v>
      </c>
      <c r="BN23" s="416">
        <f t="shared" si="30"/>
        <v>0</v>
      </c>
      <c r="BO23" s="104">
        <f t="shared" si="31"/>
        <v>3819200</v>
      </c>
      <c r="BP23" s="104">
        <f t="shared" si="22"/>
        <v>4069512.0000000005</v>
      </c>
      <c r="BQ23" s="103">
        <f t="shared" si="23"/>
        <v>4069512.0000000005</v>
      </c>
      <c r="BR23" s="419" t="s">
        <v>1071</v>
      </c>
      <c r="BS23" s="420"/>
      <c r="BT23" s="104"/>
      <c r="BU23" s="104"/>
      <c r="BV23" s="103"/>
      <c r="BW23" s="161">
        <f t="shared" si="32"/>
        <v>3432506</v>
      </c>
      <c r="BX23" s="161">
        <f t="shared" si="33"/>
        <v>3246320</v>
      </c>
    </row>
    <row r="24" spans="1:76" ht="36" hidden="1">
      <c r="A24" s="145" t="s">
        <v>99</v>
      </c>
      <c r="B24" s="145" t="str">
        <f t="shared" si="24"/>
        <v>P012</v>
      </c>
      <c r="C24" s="146" t="s">
        <v>113</v>
      </c>
      <c r="D24" s="175" t="s">
        <v>114</v>
      </c>
      <c r="E24" s="175" t="s">
        <v>102</v>
      </c>
      <c r="F24" s="175"/>
      <c r="G24" s="175"/>
      <c r="H24" s="129">
        <v>1200</v>
      </c>
      <c r="I24" s="130">
        <v>1200</v>
      </c>
      <c r="J24" s="129">
        <v>1200</v>
      </c>
      <c r="K24" s="130">
        <v>1560</v>
      </c>
      <c r="L24" s="130">
        <v>1560</v>
      </c>
      <c r="M24" s="130">
        <v>1560</v>
      </c>
      <c r="N24" s="130">
        <v>1560</v>
      </c>
      <c r="O24" s="148">
        <v>1738</v>
      </c>
      <c r="P24" s="149">
        <v>2508</v>
      </c>
      <c r="Q24" s="149">
        <v>3000960</v>
      </c>
      <c r="R24" s="150">
        <v>2826</v>
      </c>
      <c r="S24" s="151">
        <v>3913368</v>
      </c>
      <c r="T24" s="150">
        <v>2722</v>
      </c>
      <c r="U24" s="151">
        <v>4376950</v>
      </c>
      <c r="V24" s="152">
        <v>2863</v>
      </c>
      <c r="W24" s="153">
        <f t="shared" si="35"/>
        <v>4975894</v>
      </c>
      <c r="X24" s="154">
        <v>2863</v>
      </c>
      <c r="Y24" s="155">
        <v>1738</v>
      </c>
      <c r="Z24" s="138">
        <f t="shared" si="36"/>
        <v>4975894</v>
      </c>
      <c r="AA24" s="156">
        <v>2788</v>
      </c>
      <c r="AB24" s="157">
        <v>4798270.4000000004</v>
      </c>
      <c r="AC24" s="162">
        <f t="shared" si="44"/>
        <v>2788</v>
      </c>
      <c r="AD24" s="448">
        <v>2050.89</v>
      </c>
      <c r="AE24" s="159">
        <f t="shared" si="37"/>
        <v>5717881.3199999994</v>
      </c>
      <c r="AF24" s="158">
        <v>2434</v>
      </c>
      <c r="AG24" s="448">
        <v>2050.89</v>
      </c>
      <c r="AH24" s="159">
        <f t="shared" si="26"/>
        <v>4991866.26</v>
      </c>
      <c r="AI24" s="437">
        <f t="shared" si="27"/>
        <v>0</v>
      </c>
      <c r="AJ24" s="23">
        <f t="shared" si="38"/>
        <v>-429</v>
      </c>
      <c r="AK24" s="24">
        <f t="shared" si="39"/>
        <v>-0.14984282221446035</v>
      </c>
      <c r="AL24" s="23">
        <f t="shared" si="40"/>
        <v>-354</v>
      </c>
      <c r="AM24" s="160">
        <f t="shared" si="28"/>
        <v>726015.05999999959</v>
      </c>
      <c r="AN24" s="24">
        <f t="shared" si="41"/>
        <v>-0.12697274031563846</v>
      </c>
      <c r="AO24" s="163">
        <f t="shared" si="42"/>
        <v>312.88999999999987</v>
      </c>
      <c r="AP24" s="164">
        <f t="shared" si="43"/>
        <v>0.1800287686996547</v>
      </c>
      <c r="AQ24" s="487" t="s">
        <v>1079</v>
      </c>
      <c r="AR24" s="409">
        <f t="shared" si="13"/>
        <v>0.18002876869965467</v>
      </c>
      <c r="AS24" s="410">
        <f t="shared" si="14"/>
        <v>0.18002876869965467</v>
      </c>
      <c r="AT24" s="409">
        <f t="shared" si="4"/>
        <v>-0.12697274031563843</v>
      </c>
      <c r="AU24" s="410">
        <f t="shared" si="5"/>
        <v>0</v>
      </c>
      <c r="AV24" s="64" t="b">
        <f t="shared" si="15"/>
        <v>1</v>
      </c>
      <c r="AW24" s="415">
        <f t="shared" si="16"/>
        <v>1196.5550239234449</v>
      </c>
      <c r="AX24" s="415">
        <f t="shared" si="17"/>
        <v>1384.7728237791932</v>
      </c>
      <c r="AY24" s="415">
        <f t="shared" si="18"/>
        <v>1607.9904481998531</v>
      </c>
      <c r="AZ24" s="415">
        <f t="shared" si="19"/>
        <v>1738</v>
      </c>
      <c r="BA24" s="415">
        <f t="shared" si="20"/>
        <v>2050.89</v>
      </c>
      <c r="BB24" s="416">
        <f t="shared" si="29"/>
        <v>0.15729974476108199</v>
      </c>
      <c r="BC24" s="416">
        <f t="shared" si="29"/>
        <v>0.16119439996769658</v>
      </c>
      <c r="BD24" s="416">
        <f t="shared" si="29"/>
        <v>8.085219159460344E-2</v>
      </c>
      <c r="BE24" s="416">
        <f t="shared" si="29"/>
        <v>0.18002876869965467</v>
      </c>
      <c r="BF24" s="499">
        <f t="shared" si="6"/>
        <v>2508</v>
      </c>
      <c r="BG24" s="499">
        <f t="shared" si="0"/>
        <v>2826</v>
      </c>
      <c r="BH24" s="499">
        <f t="shared" si="1"/>
        <v>2722</v>
      </c>
      <c r="BI24" s="499">
        <f t="shared" si="7"/>
        <v>2788</v>
      </c>
      <c r="BJ24" s="415">
        <f t="shared" si="8"/>
        <v>2788</v>
      </c>
      <c r="BK24" s="416">
        <f t="shared" si="30"/>
        <v>0.12679425837320579</v>
      </c>
      <c r="BL24" s="416">
        <f t="shared" si="30"/>
        <v>-3.6801132342533571E-2</v>
      </c>
      <c r="BM24" s="416">
        <f t="shared" si="30"/>
        <v>2.4246877296105751E-2</v>
      </c>
      <c r="BN24" s="416">
        <f t="shared" si="30"/>
        <v>0</v>
      </c>
      <c r="BO24" s="104">
        <f t="shared" si="31"/>
        <v>4975894</v>
      </c>
      <c r="BP24" s="104">
        <f t="shared" si="22"/>
        <v>5871698.0699999994</v>
      </c>
      <c r="BQ24" s="103">
        <f t="shared" si="23"/>
        <v>5871698.0699999994</v>
      </c>
      <c r="BR24" s="419" t="s">
        <v>1071</v>
      </c>
      <c r="BS24" s="420"/>
      <c r="BT24" s="104"/>
      <c r="BU24" s="104"/>
      <c r="BV24" s="103"/>
      <c r="BW24" s="161">
        <f t="shared" si="32"/>
        <v>4845544</v>
      </c>
      <c r="BX24" s="161">
        <f t="shared" si="33"/>
        <v>4230292</v>
      </c>
    </row>
    <row r="25" spans="1:76" ht="36" hidden="1">
      <c r="A25" s="145" t="s">
        <v>99</v>
      </c>
      <c r="B25" s="145" t="str">
        <f t="shared" si="24"/>
        <v>P013</v>
      </c>
      <c r="C25" s="146" t="s">
        <v>115</v>
      </c>
      <c r="D25" s="175" t="s">
        <v>116</v>
      </c>
      <c r="E25" s="175" t="s">
        <v>102</v>
      </c>
      <c r="F25" s="175"/>
      <c r="G25" s="175"/>
      <c r="H25" s="129">
        <v>2000</v>
      </c>
      <c r="I25" s="130">
        <v>2000</v>
      </c>
      <c r="J25" s="129">
        <v>2000</v>
      </c>
      <c r="K25" s="130">
        <v>2400</v>
      </c>
      <c r="L25" s="130">
        <v>2400</v>
      </c>
      <c r="M25" s="130">
        <v>2400</v>
      </c>
      <c r="N25" s="130">
        <v>2400</v>
      </c>
      <c r="O25" s="148">
        <v>2662</v>
      </c>
      <c r="P25" s="149">
        <v>1055</v>
      </c>
      <c r="Q25" s="149">
        <v>2110000</v>
      </c>
      <c r="R25" s="150">
        <v>1425</v>
      </c>
      <c r="S25" s="151">
        <v>3133600</v>
      </c>
      <c r="T25" s="150">
        <v>1468</v>
      </c>
      <c r="U25" s="151">
        <v>3657335.6</v>
      </c>
      <c r="V25" s="152">
        <v>1494</v>
      </c>
      <c r="W25" s="153">
        <f t="shared" si="35"/>
        <v>3977028</v>
      </c>
      <c r="X25" s="154">
        <v>1494</v>
      </c>
      <c r="Y25" s="155">
        <v>2662</v>
      </c>
      <c r="Z25" s="138">
        <f t="shared" si="36"/>
        <v>3977028</v>
      </c>
      <c r="AA25" s="156">
        <v>1567</v>
      </c>
      <c r="AB25" s="157">
        <v>4170023</v>
      </c>
      <c r="AC25" s="162">
        <f t="shared" si="44"/>
        <v>1567</v>
      </c>
      <c r="AD25" s="448">
        <v>2974.89</v>
      </c>
      <c r="AE25" s="159">
        <f t="shared" si="37"/>
        <v>4661652.63</v>
      </c>
      <c r="AF25" s="158">
        <v>1270</v>
      </c>
      <c r="AG25" s="448">
        <v>2974.89</v>
      </c>
      <c r="AH25" s="159">
        <f t="shared" si="26"/>
        <v>3778110.3</v>
      </c>
      <c r="AI25" s="437">
        <f t="shared" si="27"/>
        <v>0</v>
      </c>
      <c r="AJ25" s="23">
        <f t="shared" si="38"/>
        <v>-224</v>
      </c>
      <c r="AK25" s="24">
        <f t="shared" si="39"/>
        <v>-0.1499330655957162</v>
      </c>
      <c r="AL25" s="23">
        <f t="shared" si="40"/>
        <v>-297</v>
      </c>
      <c r="AM25" s="160">
        <f t="shared" si="28"/>
        <v>883542.33000000007</v>
      </c>
      <c r="AN25" s="24">
        <f t="shared" si="41"/>
        <v>-0.18953414167198468</v>
      </c>
      <c r="AO25" s="163">
        <f t="shared" si="42"/>
        <v>312.88999999999987</v>
      </c>
      <c r="AP25" s="164">
        <f t="shared" si="43"/>
        <v>0.11753944402704729</v>
      </c>
      <c r="AQ25" s="487" t="s">
        <v>1079</v>
      </c>
      <c r="AR25" s="409">
        <f t="shared" si="13"/>
        <v>0.11753944402704719</v>
      </c>
      <c r="AS25" s="410">
        <f t="shared" si="14"/>
        <v>0.11753944402704719</v>
      </c>
      <c r="AT25" s="409">
        <f t="shared" si="4"/>
        <v>-0.18953414167198468</v>
      </c>
      <c r="AU25" s="410">
        <f t="shared" si="5"/>
        <v>0</v>
      </c>
      <c r="AV25" s="64" t="b">
        <f t="shared" si="15"/>
        <v>1</v>
      </c>
      <c r="AW25" s="415">
        <f t="shared" si="16"/>
        <v>2000</v>
      </c>
      <c r="AX25" s="415">
        <f t="shared" si="17"/>
        <v>2199.0175438596493</v>
      </c>
      <c r="AY25" s="415">
        <f t="shared" si="18"/>
        <v>2491.3730245231609</v>
      </c>
      <c r="AZ25" s="415">
        <f t="shared" si="19"/>
        <v>2662</v>
      </c>
      <c r="BA25" s="415">
        <f t="shared" si="20"/>
        <v>2974.89</v>
      </c>
      <c r="BB25" s="416">
        <f t="shared" si="29"/>
        <v>9.9508771929824658E-2</v>
      </c>
      <c r="BC25" s="416">
        <f t="shared" si="29"/>
        <v>0.13294822566552966</v>
      </c>
      <c r="BD25" s="416">
        <f t="shared" si="29"/>
        <v>6.8487124889496043E-2</v>
      </c>
      <c r="BE25" s="416">
        <f t="shared" si="29"/>
        <v>0.11753944402704719</v>
      </c>
      <c r="BF25" s="499">
        <f t="shared" si="6"/>
        <v>1055</v>
      </c>
      <c r="BG25" s="499">
        <f t="shared" si="0"/>
        <v>1425</v>
      </c>
      <c r="BH25" s="499">
        <f t="shared" si="1"/>
        <v>1468</v>
      </c>
      <c r="BI25" s="499">
        <f t="shared" si="7"/>
        <v>1567</v>
      </c>
      <c r="BJ25" s="415">
        <f t="shared" si="8"/>
        <v>1567</v>
      </c>
      <c r="BK25" s="416">
        <f t="shared" si="30"/>
        <v>0.35071090047393372</v>
      </c>
      <c r="BL25" s="416">
        <f t="shared" si="30"/>
        <v>3.0175438596491189E-2</v>
      </c>
      <c r="BM25" s="416">
        <f t="shared" si="30"/>
        <v>6.7438692098092723E-2</v>
      </c>
      <c r="BN25" s="416">
        <f t="shared" si="30"/>
        <v>0</v>
      </c>
      <c r="BO25" s="104">
        <f t="shared" si="31"/>
        <v>3977028</v>
      </c>
      <c r="BP25" s="104">
        <f t="shared" si="22"/>
        <v>4444485.66</v>
      </c>
      <c r="BQ25" s="103">
        <f t="shared" si="23"/>
        <v>4444485.66</v>
      </c>
      <c r="BR25" s="419" t="s">
        <v>1071</v>
      </c>
      <c r="BS25" s="420"/>
      <c r="BT25" s="104"/>
      <c r="BU25" s="104"/>
      <c r="BV25" s="103"/>
      <c r="BW25" s="161">
        <f t="shared" si="32"/>
        <v>4171354</v>
      </c>
      <c r="BX25" s="161">
        <f t="shared" si="33"/>
        <v>3380740</v>
      </c>
    </row>
    <row r="26" spans="1:76" ht="36" hidden="1">
      <c r="A26" s="145" t="s">
        <v>99</v>
      </c>
      <c r="B26" s="145" t="str">
        <f t="shared" si="24"/>
        <v>P014</v>
      </c>
      <c r="C26" s="146" t="s">
        <v>117</v>
      </c>
      <c r="D26" s="175" t="s">
        <v>118</v>
      </c>
      <c r="E26" s="175" t="s">
        <v>102</v>
      </c>
      <c r="F26" s="175"/>
      <c r="G26" s="175"/>
      <c r="H26" s="129">
        <v>3200</v>
      </c>
      <c r="I26" s="130">
        <v>3200</v>
      </c>
      <c r="J26" s="129">
        <v>3200</v>
      </c>
      <c r="K26" s="130">
        <v>4160</v>
      </c>
      <c r="L26" s="130">
        <v>4160</v>
      </c>
      <c r="M26" s="130">
        <v>4160</v>
      </c>
      <c r="N26" s="130">
        <v>4160</v>
      </c>
      <c r="O26" s="148">
        <v>4598</v>
      </c>
      <c r="P26" s="149">
        <v>711</v>
      </c>
      <c r="Q26" s="149">
        <v>2275200</v>
      </c>
      <c r="R26" s="150">
        <v>790</v>
      </c>
      <c r="S26" s="151">
        <v>2891840</v>
      </c>
      <c r="T26" s="150">
        <v>769</v>
      </c>
      <c r="U26" s="151">
        <v>3309854</v>
      </c>
      <c r="V26" s="152">
        <v>792</v>
      </c>
      <c r="W26" s="153">
        <f t="shared" si="35"/>
        <v>3641616</v>
      </c>
      <c r="X26" s="154">
        <v>792</v>
      </c>
      <c r="Y26" s="155">
        <v>4598</v>
      </c>
      <c r="Z26" s="138">
        <f t="shared" si="36"/>
        <v>3641616</v>
      </c>
      <c r="AA26" s="156">
        <v>857</v>
      </c>
      <c r="AB26" s="157">
        <v>3940486</v>
      </c>
      <c r="AC26" s="162">
        <f t="shared" si="44"/>
        <v>857</v>
      </c>
      <c r="AD26" s="448">
        <v>4910.8900000000003</v>
      </c>
      <c r="AE26" s="159">
        <f t="shared" si="37"/>
        <v>4208632.7300000004</v>
      </c>
      <c r="AF26" s="158">
        <v>674</v>
      </c>
      <c r="AG26" s="448">
        <v>4910.8900000000003</v>
      </c>
      <c r="AH26" s="159">
        <f t="shared" si="26"/>
        <v>3309939.8600000003</v>
      </c>
      <c r="AI26" s="437">
        <f t="shared" si="27"/>
        <v>0</v>
      </c>
      <c r="AJ26" s="23">
        <f t="shared" si="38"/>
        <v>-118</v>
      </c>
      <c r="AK26" s="24">
        <f t="shared" si="39"/>
        <v>-0.14898989898989898</v>
      </c>
      <c r="AL26" s="23">
        <f t="shared" si="40"/>
        <v>-183</v>
      </c>
      <c r="AM26" s="160">
        <f t="shared" si="28"/>
        <v>898692.87000000011</v>
      </c>
      <c r="AN26" s="24">
        <f t="shared" si="41"/>
        <v>-0.21353558926487748</v>
      </c>
      <c r="AO26" s="163">
        <f t="shared" si="42"/>
        <v>312.89000000000033</v>
      </c>
      <c r="AP26" s="164">
        <f t="shared" si="43"/>
        <v>6.804915180513274E-2</v>
      </c>
      <c r="AQ26" s="487" t="s">
        <v>1079</v>
      </c>
      <c r="AR26" s="409">
        <f t="shared" si="13"/>
        <v>6.8049151805132713E-2</v>
      </c>
      <c r="AS26" s="410">
        <f t="shared" si="14"/>
        <v>6.8049151805132713E-2</v>
      </c>
      <c r="AT26" s="409">
        <f t="shared" si="4"/>
        <v>-0.21353558926487748</v>
      </c>
      <c r="AU26" s="410">
        <f t="shared" si="5"/>
        <v>0</v>
      </c>
      <c r="AV26" s="64" t="b">
        <f t="shared" si="15"/>
        <v>1</v>
      </c>
      <c r="AW26" s="415">
        <f t="shared" si="16"/>
        <v>3200</v>
      </c>
      <c r="AX26" s="415">
        <f t="shared" si="17"/>
        <v>3660.5569620253164</v>
      </c>
      <c r="AY26" s="415">
        <f t="shared" si="18"/>
        <v>4304.1014304291284</v>
      </c>
      <c r="AZ26" s="415">
        <f t="shared" si="19"/>
        <v>4598</v>
      </c>
      <c r="BA26" s="415">
        <f t="shared" si="20"/>
        <v>4910.8900000000003</v>
      </c>
      <c r="BB26" s="416">
        <f t="shared" si="29"/>
        <v>0.14392405063291136</v>
      </c>
      <c r="BC26" s="416">
        <f t="shared" si="29"/>
        <v>0.17580506875864899</v>
      </c>
      <c r="BD26" s="416">
        <f t="shared" si="29"/>
        <v>6.8283374432829946E-2</v>
      </c>
      <c r="BE26" s="416">
        <f t="shared" si="29"/>
        <v>6.8049151805132713E-2</v>
      </c>
      <c r="BF26" s="499">
        <f t="shared" si="6"/>
        <v>711</v>
      </c>
      <c r="BG26" s="499">
        <f t="shared" si="0"/>
        <v>790</v>
      </c>
      <c r="BH26" s="499">
        <f t="shared" si="1"/>
        <v>769</v>
      </c>
      <c r="BI26" s="499">
        <f t="shared" si="7"/>
        <v>857</v>
      </c>
      <c r="BJ26" s="415">
        <f t="shared" si="8"/>
        <v>857</v>
      </c>
      <c r="BK26" s="416">
        <f t="shared" si="30"/>
        <v>0.11111111111111116</v>
      </c>
      <c r="BL26" s="416">
        <f t="shared" si="30"/>
        <v>-2.6582278481012689E-2</v>
      </c>
      <c r="BM26" s="416">
        <f t="shared" si="30"/>
        <v>0.11443433029908978</v>
      </c>
      <c r="BN26" s="416">
        <f t="shared" si="30"/>
        <v>0</v>
      </c>
      <c r="BO26" s="104">
        <f t="shared" si="31"/>
        <v>3641616</v>
      </c>
      <c r="BP26" s="104">
        <f t="shared" si="22"/>
        <v>3889424.8800000004</v>
      </c>
      <c r="BQ26" s="103">
        <f t="shared" si="23"/>
        <v>3889424.8800000004</v>
      </c>
      <c r="BR26" s="419" t="s">
        <v>1071</v>
      </c>
      <c r="BS26" s="420"/>
      <c r="BT26" s="104"/>
      <c r="BU26" s="104"/>
      <c r="BV26" s="103"/>
      <c r="BW26" s="161">
        <f t="shared" si="32"/>
        <v>3940486</v>
      </c>
      <c r="BX26" s="161">
        <f t="shared" si="33"/>
        <v>3099052</v>
      </c>
    </row>
    <row r="27" spans="1:76" ht="36" hidden="1">
      <c r="A27" s="145" t="s">
        <v>99</v>
      </c>
      <c r="B27" s="145" t="str">
        <f t="shared" si="24"/>
        <v>P015</v>
      </c>
      <c r="C27" s="146" t="s">
        <v>119</v>
      </c>
      <c r="D27" s="176" t="s">
        <v>120</v>
      </c>
      <c r="E27" s="175" t="s">
        <v>102</v>
      </c>
      <c r="F27" s="175"/>
      <c r="G27" s="175"/>
      <c r="H27" s="129">
        <v>0</v>
      </c>
      <c r="I27" s="130">
        <v>0</v>
      </c>
      <c r="J27" s="129"/>
      <c r="K27" s="130"/>
      <c r="L27" s="130"/>
      <c r="M27" s="130"/>
      <c r="N27" s="130"/>
      <c r="O27" s="148"/>
      <c r="P27" s="149">
        <v>0</v>
      </c>
      <c r="Q27" s="149">
        <v>0</v>
      </c>
      <c r="R27" s="150"/>
      <c r="S27" s="151"/>
      <c r="T27" s="150"/>
      <c r="U27" s="151"/>
      <c r="V27" s="152"/>
      <c r="W27" s="153"/>
      <c r="X27" s="166"/>
      <c r="Y27" s="155"/>
      <c r="Z27" s="167"/>
      <c r="AA27" s="168"/>
      <c r="AB27" s="169"/>
      <c r="AC27" s="170"/>
      <c r="AD27" s="449"/>
      <c r="AE27" s="171"/>
      <c r="AF27" s="170"/>
      <c r="AG27" s="449"/>
      <c r="AH27" s="159">
        <f t="shared" si="26"/>
        <v>0</v>
      </c>
      <c r="AI27" s="437">
        <f t="shared" si="27"/>
        <v>0</v>
      </c>
      <c r="AJ27" s="23"/>
      <c r="AK27" s="24"/>
      <c r="AL27" s="23"/>
      <c r="AM27" s="160">
        <f t="shared" si="28"/>
        <v>0</v>
      </c>
      <c r="AN27" s="24"/>
      <c r="AO27" s="163"/>
      <c r="AP27" s="164"/>
      <c r="AQ27" s="487"/>
      <c r="AR27" s="409" t="str">
        <f t="shared" si="13"/>
        <v/>
      </c>
      <c r="AS27" s="410" t="str">
        <f t="shared" si="14"/>
        <v/>
      </c>
      <c r="AT27" s="409" t="str">
        <f t="shared" si="4"/>
        <v/>
      </c>
      <c r="AU27" s="410" t="str">
        <f t="shared" si="5"/>
        <v/>
      </c>
      <c r="AV27" s="64" t="b">
        <f t="shared" si="15"/>
        <v>1</v>
      </c>
      <c r="AW27" s="415" t="str">
        <f t="shared" si="16"/>
        <v/>
      </c>
      <c r="AX27" s="415" t="str">
        <f t="shared" si="17"/>
        <v/>
      </c>
      <c r="AY27" s="415" t="str">
        <f t="shared" si="18"/>
        <v/>
      </c>
      <c r="AZ27" s="415">
        <f t="shared" si="19"/>
        <v>0</v>
      </c>
      <c r="BA27" s="415">
        <f t="shared" si="20"/>
        <v>0</v>
      </c>
      <c r="BB27" s="416" t="str">
        <f t="shared" si="29"/>
        <v/>
      </c>
      <c r="BC27" s="416" t="str">
        <f t="shared" si="29"/>
        <v/>
      </c>
      <c r="BD27" s="416" t="str">
        <f t="shared" si="29"/>
        <v/>
      </c>
      <c r="BE27" s="416" t="str">
        <f t="shared" si="29"/>
        <v/>
      </c>
      <c r="BF27" s="499">
        <f t="shared" si="6"/>
        <v>0</v>
      </c>
      <c r="BG27" s="499">
        <f t="shared" si="0"/>
        <v>0</v>
      </c>
      <c r="BH27" s="499">
        <f t="shared" si="1"/>
        <v>0</v>
      </c>
      <c r="BI27" s="499">
        <f t="shared" si="7"/>
        <v>0</v>
      </c>
      <c r="BJ27" s="506">
        <f t="shared" si="8"/>
        <v>0</v>
      </c>
      <c r="BK27" s="416" t="str">
        <f t="shared" si="30"/>
        <v/>
      </c>
      <c r="BL27" s="416" t="str">
        <f t="shared" si="30"/>
        <v/>
      </c>
      <c r="BM27" s="416" t="str">
        <f t="shared" si="30"/>
        <v/>
      </c>
      <c r="BN27" s="416" t="str">
        <f t="shared" si="30"/>
        <v/>
      </c>
      <c r="BO27" s="104">
        <f t="shared" si="31"/>
        <v>0</v>
      </c>
      <c r="BP27" s="104">
        <f t="shared" si="22"/>
        <v>0</v>
      </c>
      <c r="BQ27" s="103">
        <f t="shared" si="23"/>
        <v>0</v>
      </c>
      <c r="BR27" s="419"/>
      <c r="BS27" s="420"/>
      <c r="BT27" s="104"/>
      <c r="BU27" s="104"/>
      <c r="BV27" s="103"/>
      <c r="BW27" s="161">
        <f t="shared" si="32"/>
        <v>0</v>
      </c>
      <c r="BX27" s="161">
        <f t="shared" si="33"/>
        <v>0</v>
      </c>
    </row>
    <row r="28" spans="1:76" ht="23.25" hidden="1" customHeight="1">
      <c r="A28" s="145" t="s">
        <v>99</v>
      </c>
      <c r="B28" s="145" t="str">
        <f t="shared" si="24"/>
        <v>P015.1</v>
      </c>
      <c r="C28" s="146" t="s">
        <v>121</v>
      </c>
      <c r="D28" s="175" t="s">
        <v>122</v>
      </c>
      <c r="E28" s="175" t="s">
        <v>102</v>
      </c>
      <c r="F28" s="175"/>
      <c r="G28" s="175"/>
      <c r="H28" s="129">
        <v>3300</v>
      </c>
      <c r="I28" s="130">
        <v>3300</v>
      </c>
      <c r="J28" s="129">
        <v>3300</v>
      </c>
      <c r="K28" s="130">
        <v>4290</v>
      </c>
      <c r="L28" s="130">
        <v>4290</v>
      </c>
      <c r="M28" s="130">
        <v>4290</v>
      </c>
      <c r="N28" s="130">
        <v>4290</v>
      </c>
      <c r="O28" s="148">
        <v>4741</v>
      </c>
      <c r="P28" s="149">
        <v>242</v>
      </c>
      <c r="Q28" s="149">
        <v>798600</v>
      </c>
      <c r="R28" s="150">
        <v>255</v>
      </c>
      <c r="S28" s="151">
        <v>962280</v>
      </c>
      <c r="T28" s="150">
        <v>242</v>
      </c>
      <c r="U28" s="151">
        <v>1072907</v>
      </c>
      <c r="V28" s="152">
        <v>255</v>
      </c>
      <c r="W28" s="153">
        <f>V28*O28</f>
        <v>1208955</v>
      </c>
      <c r="X28" s="154">
        <v>255</v>
      </c>
      <c r="Y28" s="155">
        <v>4741</v>
      </c>
      <c r="Z28" s="138">
        <f>X28*Y28</f>
        <v>1208955</v>
      </c>
      <c r="AA28" s="156">
        <v>271</v>
      </c>
      <c r="AB28" s="157">
        <v>1284811</v>
      </c>
      <c r="AC28" s="162">
        <f>AA28</f>
        <v>271</v>
      </c>
      <c r="AD28" s="448">
        <v>5053.8900000000003</v>
      </c>
      <c r="AE28" s="159">
        <f t="shared" ref="AE28:AE30" si="45">AC28*AD28</f>
        <v>1369604.1900000002</v>
      </c>
      <c r="AF28" s="158">
        <v>217</v>
      </c>
      <c r="AG28" s="448">
        <v>5053.8900000000003</v>
      </c>
      <c r="AH28" s="159">
        <f t="shared" si="26"/>
        <v>1096694.1300000001</v>
      </c>
      <c r="AI28" s="437">
        <f t="shared" si="27"/>
        <v>0</v>
      </c>
      <c r="AJ28" s="23">
        <f>+AF28-X28</f>
        <v>-38</v>
      </c>
      <c r="AK28" s="24">
        <f>+AJ28/X28</f>
        <v>-0.14901960784313725</v>
      </c>
      <c r="AL28" s="23">
        <f>+AF28-AA28</f>
        <v>-54</v>
      </c>
      <c r="AM28" s="160">
        <f t="shared" si="28"/>
        <v>272910.06000000006</v>
      </c>
      <c r="AN28" s="24">
        <f>+AL28/AA28</f>
        <v>-0.19926199261992619</v>
      </c>
      <c r="AO28" s="163">
        <f>+AG28-Y28</f>
        <v>312.89000000000033</v>
      </c>
      <c r="AP28" s="164">
        <f>+AO28/Y28</f>
        <v>6.5996625184560287E-2</v>
      </c>
      <c r="AQ28" s="487" t="s">
        <v>1079</v>
      </c>
      <c r="AR28" s="409">
        <f t="shared" si="13"/>
        <v>6.5996625184560287E-2</v>
      </c>
      <c r="AS28" s="410">
        <f t="shared" si="14"/>
        <v>6.5996625184560287E-2</v>
      </c>
      <c r="AT28" s="409">
        <f t="shared" si="4"/>
        <v>-0.19926199261992616</v>
      </c>
      <c r="AU28" s="410">
        <f t="shared" si="5"/>
        <v>0</v>
      </c>
      <c r="AV28" s="64" t="b">
        <f t="shared" si="15"/>
        <v>1</v>
      </c>
      <c r="AW28" s="415">
        <f t="shared" si="16"/>
        <v>3300</v>
      </c>
      <c r="AX28" s="415">
        <f t="shared" si="17"/>
        <v>3773.6470588235293</v>
      </c>
      <c r="AY28" s="415">
        <f t="shared" si="18"/>
        <v>4433.5</v>
      </c>
      <c r="AZ28" s="415">
        <f t="shared" si="19"/>
        <v>4741</v>
      </c>
      <c r="BA28" s="415">
        <f t="shared" si="20"/>
        <v>5053.8900000000003</v>
      </c>
      <c r="BB28" s="416">
        <f t="shared" si="29"/>
        <v>0.14352941176470591</v>
      </c>
      <c r="BC28" s="416">
        <f t="shared" si="29"/>
        <v>0.1748581493951864</v>
      </c>
      <c r="BD28" s="416">
        <f t="shared" si="29"/>
        <v>6.935829480094724E-2</v>
      </c>
      <c r="BE28" s="416">
        <f t="shared" si="29"/>
        <v>6.5996625184560287E-2</v>
      </c>
      <c r="BF28" s="499">
        <f t="shared" si="6"/>
        <v>242</v>
      </c>
      <c r="BG28" s="499">
        <f t="shared" si="0"/>
        <v>255</v>
      </c>
      <c r="BH28" s="499">
        <f t="shared" si="1"/>
        <v>242</v>
      </c>
      <c r="BI28" s="499">
        <f t="shared" si="7"/>
        <v>271</v>
      </c>
      <c r="BJ28" s="415">
        <f t="shared" si="8"/>
        <v>271</v>
      </c>
      <c r="BK28" s="416">
        <f t="shared" si="30"/>
        <v>5.3719008264462742E-2</v>
      </c>
      <c r="BL28" s="416">
        <f t="shared" si="30"/>
        <v>-5.0980392156862786E-2</v>
      </c>
      <c r="BM28" s="416">
        <f t="shared" si="30"/>
        <v>0.11983471074380159</v>
      </c>
      <c r="BN28" s="416">
        <f t="shared" si="30"/>
        <v>0</v>
      </c>
      <c r="BO28" s="104">
        <f t="shared" si="31"/>
        <v>1208955</v>
      </c>
      <c r="BP28" s="104">
        <f t="shared" si="22"/>
        <v>1288741.9500000002</v>
      </c>
      <c r="BQ28" s="103">
        <f t="shared" si="23"/>
        <v>1288741.9500000002</v>
      </c>
      <c r="BR28" s="419" t="s">
        <v>1071</v>
      </c>
      <c r="BS28" s="420"/>
      <c r="BT28" s="104"/>
      <c r="BU28" s="104"/>
      <c r="BV28" s="103"/>
      <c r="BW28" s="161">
        <f t="shared" si="32"/>
        <v>1284811</v>
      </c>
      <c r="BX28" s="161">
        <f t="shared" si="33"/>
        <v>1028797</v>
      </c>
    </row>
    <row r="29" spans="1:76" ht="23.25" hidden="1" customHeight="1">
      <c r="A29" s="145" t="s">
        <v>99</v>
      </c>
      <c r="B29" s="145" t="str">
        <f t="shared" si="24"/>
        <v>P015.2</v>
      </c>
      <c r="C29" s="146" t="s">
        <v>123</v>
      </c>
      <c r="D29" s="175" t="s">
        <v>124</v>
      </c>
      <c r="E29" s="175" t="s">
        <v>102</v>
      </c>
      <c r="F29" s="147" t="s">
        <v>81</v>
      </c>
      <c r="G29" s="175"/>
      <c r="H29" s="129">
        <v>5600</v>
      </c>
      <c r="I29" s="130">
        <v>5600</v>
      </c>
      <c r="J29" s="129">
        <v>5900</v>
      </c>
      <c r="K29" s="130">
        <v>7670</v>
      </c>
      <c r="L29" s="130">
        <v>7670</v>
      </c>
      <c r="M29" s="130">
        <v>7670</v>
      </c>
      <c r="N29" s="130">
        <v>7670</v>
      </c>
      <c r="O29" s="148">
        <v>8459</v>
      </c>
      <c r="P29" s="149">
        <v>1019</v>
      </c>
      <c r="Q29" s="149">
        <v>5706400</v>
      </c>
      <c r="R29" s="150">
        <v>1205</v>
      </c>
      <c r="S29" s="151">
        <v>8173900</v>
      </c>
      <c r="T29" s="150">
        <v>1154</v>
      </c>
      <c r="U29" s="151">
        <v>9154945</v>
      </c>
      <c r="V29" s="152">
        <v>1205</v>
      </c>
      <c r="W29" s="153">
        <f>V29*O29</f>
        <v>10193095</v>
      </c>
      <c r="X29" s="154">
        <v>1205</v>
      </c>
      <c r="Y29" s="155">
        <v>8459</v>
      </c>
      <c r="Z29" s="138">
        <f>X29*Y29</f>
        <v>10193095</v>
      </c>
      <c r="AA29" s="156">
        <v>1278</v>
      </c>
      <c r="AB29" s="157">
        <v>10810602</v>
      </c>
      <c r="AC29" s="162">
        <f>AA29</f>
        <v>1278</v>
      </c>
      <c r="AD29" s="448">
        <v>8500</v>
      </c>
      <c r="AE29" s="159">
        <f t="shared" si="45"/>
        <v>10863000</v>
      </c>
      <c r="AF29" s="158">
        <v>1025</v>
      </c>
      <c r="AG29" s="448">
        <v>8500</v>
      </c>
      <c r="AH29" s="159">
        <f t="shared" si="26"/>
        <v>8712500</v>
      </c>
      <c r="AI29" s="437">
        <f t="shared" si="27"/>
        <v>0</v>
      </c>
      <c r="AJ29" s="23">
        <f>+AF29-X29</f>
        <v>-180</v>
      </c>
      <c r="AK29" s="24">
        <f>+AJ29/X29</f>
        <v>-0.14937759336099585</v>
      </c>
      <c r="AL29" s="23">
        <f>+AF29-AA29</f>
        <v>-253</v>
      </c>
      <c r="AM29" s="160">
        <f t="shared" si="28"/>
        <v>2150500</v>
      </c>
      <c r="AN29" s="24">
        <f>+AL29/AA29</f>
        <v>-0.19796557120500782</v>
      </c>
      <c r="AO29" s="163">
        <f>+AG29-Y29</f>
        <v>41</v>
      </c>
      <c r="AP29" s="164">
        <f>+AO29/Y29</f>
        <v>4.8469086180399574E-3</v>
      </c>
      <c r="AQ29" s="487" t="s">
        <v>1079</v>
      </c>
      <c r="AR29" s="409">
        <f t="shared" si="13"/>
        <v>4.8469086180400467E-3</v>
      </c>
      <c r="AS29" s="410">
        <f t="shared" si="14"/>
        <v>4.8469086180400467E-3</v>
      </c>
      <c r="AT29" s="409">
        <f t="shared" si="4"/>
        <v>-0.1979655712050078</v>
      </c>
      <c r="AU29" s="410">
        <f t="shared" si="5"/>
        <v>0</v>
      </c>
      <c r="AV29" s="64" t="b">
        <f t="shared" si="15"/>
        <v>1</v>
      </c>
      <c r="AW29" s="415">
        <f t="shared" si="16"/>
        <v>5600</v>
      </c>
      <c r="AX29" s="415">
        <f t="shared" si="17"/>
        <v>6783.3195020746889</v>
      </c>
      <c r="AY29" s="415">
        <f t="shared" si="18"/>
        <v>7933.2279029462734</v>
      </c>
      <c r="AZ29" s="415">
        <f t="shared" si="19"/>
        <v>8459</v>
      </c>
      <c r="BA29" s="415">
        <f t="shared" si="20"/>
        <v>8500</v>
      </c>
      <c r="BB29" s="416">
        <f t="shared" si="29"/>
        <v>0.21130705394190863</v>
      </c>
      <c r="BC29" s="416">
        <f t="shared" si="29"/>
        <v>0.16952001162850783</v>
      </c>
      <c r="BD29" s="416">
        <f t="shared" si="29"/>
        <v>6.6274674506509923E-2</v>
      </c>
      <c r="BE29" s="416">
        <f t="shared" si="29"/>
        <v>4.8469086180400467E-3</v>
      </c>
      <c r="BF29" s="499">
        <f t="shared" si="6"/>
        <v>1019</v>
      </c>
      <c r="BG29" s="499">
        <f t="shared" si="0"/>
        <v>1205</v>
      </c>
      <c r="BH29" s="499">
        <f t="shared" si="1"/>
        <v>1154</v>
      </c>
      <c r="BI29" s="499">
        <f t="shared" si="7"/>
        <v>1278</v>
      </c>
      <c r="BJ29" s="415">
        <f t="shared" si="8"/>
        <v>1278</v>
      </c>
      <c r="BK29" s="416">
        <f t="shared" si="30"/>
        <v>0.18253189401373904</v>
      </c>
      <c r="BL29" s="416">
        <f t="shared" si="30"/>
        <v>-4.2323651452282118E-2</v>
      </c>
      <c r="BM29" s="416">
        <f t="shared" si="30"/>
        <v>0.10745233968804158</v>
      </c>
      <c r="BN29" s="416">
        <f t="shared" si="30"/>
        <v>0</v>
      </c>
      <c r="BO29" s="104">
        <f t="shared" si="31"/>
        <v>10193095</v>
      </c>
      <c r="BP29" s="104">
        <f t="shared" si="22"/>
        <v>10242500</v>
      </c>
      <c r="BQ29" s="103">
        <f t="shared" si="23"/>
        <v>10242500</v>
      </c>
      <c r="BR29" s="419" t="s">
        <v>1071</v>
      </c>
      <c r="BS29" s="420"/>
      <c r="BT29" s="104"/>
      <c r="BU29" s="104"/>
      <c r="BV29" s="103"/>
      <c r="BW29" s="161">
        <f t="shared" si="32"/>
        <v>10810602</v>
      </c>
      <c r="BX29" s="161">
        <f t="shared" si="33"/>
        <v>8670475</v>
      </c>
    </row>
    <row r="30" spans="1:76" ht="36">
      <c r="A30" s="145" t="s">
        <v>125</v>
      </c>
      <c r="B30" s="145" t="str">
        <f t="shared" si="24"/>
        <v>P016</v>
      </c>
      <c r="C30" s="146" t="s">
        <v>126</v>
      </c>
      <c r="D30" s="147" t="s">
        <v>127</v>
      </c>
      <c r="E30" s="147"/>
      <c r="F30" s="147"/>
      <c r="G30" s="147"/>
      <c r="H30" s="129">
        <v>200</v>
      </c>
      <c r="I30" s="130">
        <v>350</v>
      </c>
      <c r="J30" s="129">
        <v>350</v>
      </c>
      <c r="K30" s="130">
        <v>385</v>
      </c>
      <c r="L30" s="130">
        <v>385</v>
      </c>
      <c r="M30" s="130">
        <v>452</v>
      </c>
      <c r="N30" s="130">
        <v>452</v>
      </c>
      <c r="O30" s="148">
        <v>519.20000000000005</v>
      </c>
      <c r="P30" s="149">
        <v>7464</v>
      </c>
      <c r="Q30" s="149">
        <v>2213850</v>
      </c>
      <c r="R30" s="150">
        <v>6782</v>
      </c>
      <c r="S30" s="151">
        <v>2486865</v>
      </c>
      <c r="T30" s="150">
        <v>4713</v>
      </c>
      <c r="U30" s="151">
        <v>2172787</v>
      </c>
      <c r="V30" s="152">
        <v>6782</v>
      </c>
      <c r="W30" s="153">
        <f>V30*O30</f>
        <v>3521214.4000000004</v>
      </c>
      <c r="X30" s="154">
        <v>6782</v>
      </c>
      <c r="Y30" s="155">
        <v>519.20000000000005</v>
      </c>
      <c r="Z30" s="138">
        <f>X30*Y30</f>
        <v>3521214.4000000004</v>
      </c>
      <c r="AA30" s="156">
        <v>2613</v>
      </c>
      <c r="AB30" s="157">
        <v>1356284.5999999996</v>
      </c>
      <c r="AC30" s="177">
        <v>4000</v>
      </c>
      <c r="AD30" s="456">
        <v>590</v>
      </c>
      <c r="AE30" s="159">
        <f t="shared" si="45"/>
        <v>2360000</v>
      </c>
      <c r="AF30" s="158">
        <v>5765</v>
      </c>
      <c r="AG30" s="448">
        <v>650</v>
      </c>
      <c r="AH30" s="159">
        <f t="shared" si="26"/>
        <v>3747250</v>
      </c>
      <c r="AI30" s="437">
        <f t="shared" si="27"/>
        <v>-60</v>
      </c>
      <c r="AJ30" s="23">
        <f>+AF30-X30</f>
        <v>-1017</v>
      </c>
      <c r="AK30" s="24">
        <f>+AJ30/X30</f>
        <v>-0.14995576526098495</v>
      </c>
      <c r="AL30" s="23">
        <f>+AF30-AA30</f>
        <v>3152</v>
      </c>
      <c r="AM30" s="160">
        <f t="shared" si="28"/>
        <v>-1387250</v>
      </c>
      <c r="AN30" s="24">
        <f>+AL30/AA30</f>
        <v>1.2062763107539227</v>
      </c>
      <c r="AO30" s="163">
        <f>+AG30-Y30</f>
        <v>130.79999999999995</v>
      </c>
      <c r="AP30" s="164">
        <f>+AO30/Y30</f>
        <v>0.25192604006163316</v>
      </c>
      <c r="AQ30" s="487" t="s">
        <v>1081</v>
      </c>
      <c r="AR30" s="409">
        <f t="shared" si="13"/>
        <v>0.25192604006163322</v>
      </c>
      <c r="AS30" s="410">
        <f t="shared" si="14"/>
        <v>0.13636363636363624</v>
      </c>
      <c r="AT30" s="409">
        <f t="shared" si="4"/>
        <v>1.2062763107539225</v>
      </c>
      <c r="AU30" s="410">
        <f t="shared" si="5"/>
        <v>0.53080750095675477</v>
      </c>
      <c r="AV30" s="64" t="b">
        <f t="shared" si="15"/>
        <v>0</v>
      </c>
      <c r="AW30" s="415">
        <f t="shared" si="16"/>
        <v>296.60369774919616</v>
      </c>
      <c r="AX30" s="415">
        <f t="shared" si="17"/>
        <v>366.68608080212329</v>
      </c>
      <c r="AY30" s="415">
        <f t="shared" si="18"/>
        <v>461.01994483343941</v>
      </c>
      <c r="AZ30" s="415">
        <f t="shared" si="19"/>
        <v>519.20000000000005</v>
      </c>
      <c r="BA30" s="415">
        <f t="shared" si="20"/>
        <v>590</v>
      </c>
      <c r="BB30" s="416">
        <f t="shared" si="29"/>
        <v>0.23628290403913899</v>
      </c>
      <c r="BC30" s="416">
        <f t="shared" si="29"/>
        <v>0.25726055329114605</v>
      </c>
      <c r="BD30" s="416">
        <f t="shared" si="29"/>
        <v>0.1261985643323531</v>
      </c>
      <c r="BE30" s="416">
        <f t="shared" si="29"/>
        <v>0.13636363636363624</v>
      </c>
      <c r="BF30" s="499">
        <f t="shared" si="6"/>
        <v>7464</v>
      </c>
      <c r="BG30" s="499">
        <f t="shared" si="0"/>
        <v>6782</v>
      </c>
      <c r="BH30" s="499">
        <f t="shared" si="1"/>
        <v>4713</v>
      </c>
      <c r="BI30" s="499">
        <f t="shared" si="7"/>
        <v>2613</v>
      </c>
      <c r="BJ30" s="506">
        <f t="shared" si="8"/>
        <v>4000</v>
      </c>
      <c r="BK30" s="416">
        <f t="shared" si="30"/>
        <v>-9.1371918542336505E-2</v>
      </c>
      <c r="BL30" s="416">
        <f t="shared" si="30"/>
        <v>-0.30507225007372452</v>
      </c>
      <c r="BM30" s="416">
        <f t="shared" si="30"/>
        <v>-0.44557606619987267</v>
      </c>
      <c r="BN30" s="416">
        <f t="shared" si="30"/>
        <v>0.53080750095675477</v>
      </c>
      <c r="BO30" s="104">
        <f t="shared" si="31"/>
        <v>3521214.4000000004</v>
      </c>
      <c r="BP30" s="104">
        <f t="shared" si="22"/>
        <v>4001380</v>
      </c>
      <c r="BQ30" s="103">
        <f t="shared" si="23"/>
        <v>4408300</v>
      </c>
      <c r="BR30" s="419"/>
      <c r="BS30" s="420"/>
      <c r="BT30" s="104"/>
      <c r="BU30" s="104"/>
      <c r="BV30" s="103"/>
      <c r="BW30" s="161">
        <f t="shared" si="32"/>
        <v>2076800.0000000002</v>
      </c>
      <c r="BX30" s="161">
        <f t="shared" si="33"/>
        <v>2993188.0000000005</v>
      </c>
    </row>
    <row r="31" spans="1:76" hidden="1">
      <c r="A31" s="145" t="s">
        <v>125</v>
      </c>
      <c r="B31" s="145" t="str">
        <f t="shared" si="24"/>
        <v>P017</v>
      </c>
      <c r="C31" s="146" t="s">
        <v>128</v>
      </c>
      <c r="D31" s="165" t="s">
        <v>129</v>
      </c>
      <c r="E31" s="165"/>
      <c r="F31" s="165"/>
      <c r="G31" s="165"/>
      <c r="H31" s="129">
        <v>750</v>
      </c>
      <c r="I31" s="130">
        <v>750</v>
      </c>
      <c r="J31" s="129">
        <v>750</v>
      </c>
      <c r="K31" s="130">
        <v>750</v>
      </c>
      <c r="L31" s="130"/>
      <c r="M31" s="130"/>
      <c r="N31" s="130"/>
      <c r="O31" s="148" t="s">
        <v>88</v>
      </c>
      <c r="P31" s="149">
        <v>18663</v>
      </c>
      <c r="Q31" s="149">
        <v>13997250</v>
      </c>
      <c r="R31" s="150"/>
      <c r="S31" s="151"/>
      <c r="T31" s="150"/>
      <c r="U31" s="151"/>
      <c r="V31" s="152"/>
      <c r="W31" s="153"/>
      <c r="X31" s="166"/>
      <c r="Y31" s="155" t="s">
        <v>88</v>
      </c>
      <c r="Z31" s="167"/>
      <c r="AA31" s="168"/>
      <c r="AB31" s="169"/>
      <c r="AC31" s="170"/>
      <c r="AD31" s="449"/>
      <c r="AE31" s="171"/>
      <c r="AF31" s="170"/>
      <c r="AG31" s="449"/>
      <c r="AH31" s="159">
        <f t="shared" si="26"/>
        <v>0</v>
      </c>
      <c r="AI31" s="437">
        <f t="shared" si="27"/>
        <v>0</v>
      </c>
      <c r="AJ31" s="23"/>
      <c r="AK31" s="24"/>
      <c r="AL31" s="23"/>
      <c r="AM31" s="160">
        <f t="shared" si="28"/>
        <v>0</v>
      </c>
      <c r="AN31" s="24"/>
      <c r="AO31" s="163"/>
      <c r="AP31" s="164"/>
      <c r="AQ31" s="487"/>
      <c r="AR31" s="409" t="str">
        <f t="shared" si="13"/>
        <v/>
      </c>
      <c r="AS31" s="410" t="str">
        <f t="shared" si="14"/>
        <v/>
      </c>
      <c r="AT31" s="409" t="str">
        <f t="shared" si="4"/>
        <v/>
      </c>
      <c r="AU31" s="410" t="str">
        <f t="shared" si="5"/>
        <v/>
      </c>
      <c r="AV31" s="64" t="b">
        <f t="shared" si="15"/>
        <v>1</v>
      </c>
      <c r="AW31" s="415">
        <f t="shared" si="16"/>
        <v>750</v>
      </c>
      <c r="AX31" s="415" t="str">
        <f t="shared" si="17"/>
        <v/>
      </c>
      <c r="AY31" s="415" t="str">
        <f t="shared" si="18"/>
        <v/>
      </c>
      <c r="AZ31" s="415" t="str">
        <f t="shared" si="19"/>
        <v/>
      </c>
      <c r="BA31" s="415">
        <f t="shared" si="20"/>
        <v>0</v>
      </c>
      <c r="BB31" s="416" t="str">
        <f t="shared" si="29"/>
        <v/>
      </c>
      <c r="BC31" s="416" t="str">
        <f t="shared" si="29"/>
        <v/>
      </c>
      <c r="BD31" s="416" t="str">
        <f t="shared" si="29"/>
        <v/>
      </c>
      <c r="BE31" s="416" t="str">
        <f t="shared" si="29"/>
        <v/>
      </c>
      <c r="BF31" s="499">
        <f t="shared" si="6"/>
        <v>18663</v>
      </c>
      <c r="BG31" s="499">
        <f t="shared" si="0"/>
        <v>0</v>
      </c>
      <c r="BH31" s="499">
        <f t="shared" si="1"/>
        <v>0</v>
      </c>
      <c r="BI31" s="499">
        <f t="shared" si="7"/>
        <v>0</v>
      </c>
      <c r="BJ31" s="506">
        <f t="shared" si="8"/>
        <v>0</v>
      </c>
      <c r="BK31" s="416">
        <f t="shared" si="30"/>
        <v>-1</v>
      </c>
      <c r="BL31" s="416" t="str">
        <f t="shared" si="30"/>
        <v/>
      </c>
      <c r="BM31" s="416" t="str">
        <f t="shared" si="30"/>
        <v/>
      </c>
      <c r="BN31" s="416" t="str">
        <f t="shared" si="30"/>
        <v/>
      </c>
      <c r="BO31" s="104" t="str">
        <f t="shared" si="31"/>
        <v/>
      </c>
      <c r="BP31" s="104">
        <f t="shared" si="22"/>
        <v>0</v>
      </c>
      <c r="BQ31" s="103">
        <f t="shared" si="23"/>
        <v>0</v>
      </c>
      <c r="BR31" s="419"/>
      <c r="BS31" s="420"/>
      <c r="BT31" s="104"/>
      <c r="BU31" s="104"/>
      <c r="BV31" s="103"/>
      <c r="BW31" s="161"/>
      <c r="BX31" s="161"/>
    </row>
    <row r="32" spans="1:76" ht="24">
      <c r="A32" s="145" t="s">
        <v>125</v>
      </c>
      <c r="B32" s="145" t="str">
        <f t="shared" si="24"/>
        <v>P017.1</v>
      </c>
      <c r="C32" s="146" t="s">
        <v>130</v>
      </c>
      <c r="D32" s="147" t="s">
        <v>131</v>
      </c>
      <c r="E32" s="147"/>
      <c r="F32" s="147" t="s">
        <v>81</v>
      </c>
      <c r="G32" s="147"/>
      <c r="H32" s="129">
        <v>0</v>
      </c>
      <c r="I32" s="130">
        <v>0</v>
      </c>
      <c r="J32" s="129"/>
      <c r="K32" s="130"/>
      <c r="L32" s="130">
        <v>750</v>
      </c>
      <c r="M32" s="130">
        <v>750</v>
      </c>
      <c r="N32" s="130">
        <v>750</v>
      </c>
      <c r="O32" s="148">
        <v>847</v>
      </c>
      <c r="P32" s="149">
        <v>0</v>
      </c>
      <c r="Q32" s="149">
        <v>0</v>
      </c>
      <c r="R32" s="150">
        <v>18294</v>
      </c>
      <c r="S32" s="151">
        <v>13624304</v>
      </c>
      <c r="T32" s="150">
        <v>13408</v>
      </c>
      <c r="U32" s="151">
        <v>10451796</v>
      </c>
      <c r="V32" s="152">
        <v>18279</v>
      </c>
      <c r="W32" s="153">
        <f>V32*O32</f>
        <v>15482313</v>
      </c>
      <c r="X32" s="154">
        <v>18279</v>
      </c>
      <c r="Y32" s="155">
        <v>847</v>
      </c>
      <c r="Z32" s="138">
        <f>X32*Y32</f>
        <v>15482313</v>
      </c>
      <c r="AA32" s="156">
        <v>12428</v>
      </c>
      <c r="AB32" s="157">
        <v>10547073</v>
      </c>
      <c r="AC32" s="177">
        <v>15538</v>
      </c>
      <c r="AD32" s="458">
        <v>950</v>
      </c>
      <c r="AE32" s="159">
        <f t="shared" ref="AE32:AE33" si="46">AC32*AD32</f>
        <v>14761100</v>
      </c>
      <c r="AF32" s="158">
        <v>15538</v>
      </c>
      <c r="AG32" s="448">
        <v>997.72</v>
      </c>
      <c r="AH32" s="159">
        <f t="shared" si="26"/>
        <v>15502573.360000001</v>
      </c>
      <c r="AI32" s="437">
        <f t="shared" si="27"/>
        <v>-47.720000000000027</v>
      </c>
      <c r="AJ32" s="23">
        <f>+AF32-X32</f>
        <v>-2741</v>
      </c>
      <c r="AK32" s="24">
        <f>+AJ32/X32</f>
        <v>-0.14995349855024892</v>
      </c>
      <c r="AL32" s="23">
        <f>+AF32-AA32</f>
        <v>3110</v>
      </c>
      <c r="AM32" s="160">
        <f t="shared" si="28"/>
        <v>-741473.36000000127</v>
      </c>
      <c r="AN32" s="24">
        <f>+AL32/AA32</f>
        <v>0.25024139040875443</v>
      </c>
      <c r="AO32" s="163">
        <f>+AG32-Y32</f>
        <v>150.72000000000003</v>
      </c>
      <c r="AP32" s="164">
        <f>+AO32/Y32</f>
        <v>0.17794569067296342</v>
      </c>
      <c r="AQ32" s="487" t="s">
        <v>1079</v>
      </c>
      <c r="AR32" s="409">
        <f t="shared" si="13"/>
        <v>0.17794569067296351</v>
      </c>
      <c r="AS32" s="410">
        <f t="shared" si="14"/>
        <v>0.12160566706021259</v>
      </c>
      <c r="AT32" s="409">
        <f t="shared" si="4"/>
        <v>0.25024139040875437</v>
      </c>
      <c r="AU32" s="410">
        <f t="shared" si="5"/>
        <v>0.25024139040875437</v>
      </c>
      <c r="AV32" s="64" t="b">
        <f t="shared" si="15"/>
        <v>0</v>
      </c>
      <c r="AW32" s="415" t="str">
        <f t="shared" si="16"/>
        <v/>
      </c>
      <c r="AX32" s="415">
        <f t="shared" si="17"/>
        <v>744.74166393353016</v>
      </c>
      <c r="AY32" s="415">
        <f t="shared" si="18"/>
        <v>779.51939140811453</v>
      </c>
      <c r="AZ32" s="415">
        <f t="shared" si="19"/>
        <v>847</v>
      </c>
      <c r="BA32" s="415">
        <f t="shared" si="20"/>
        <v>950</v>
      </c>
      <c r="BB32" s="416" t="str">
        <f t="shared" si="29"/>
        <v/>
      </c>
      <c r="BC32" s="416">
        <f t="shared" si="29"/>
        <v>4.6697706276962681E-2</v>
      </c>
      <c r="BD32" s="416">
        <f t="shared" si="29"/>
        <v>8.6566940265577319E-2</v>
      </c>
      <c r="BE32" s="416">
        <f t="shared" si="29"/>
        <v>0.12160566706021259</v>
      </c>
      <c r="BF32" s="499">
        <f t="shared" si="6"/>
        <v>0</v>
      </c>
      <c r="BG32" s="499">
        <f t="shared" si="0"/>
        <v>18294</v>
      </c>
      <c r="BH32" s="499">
        <f t="shared" si="1"/>
        <v>13408</v>
      </c>
      <c r="BI32" s="499">
        <f t="shared" si="7"/>
        <v>12428</v>
      </c>
      <c r="BJ32" s="417">
        <f t="shared" si="8"/>
        <v>15538</v>
      </c>
      <c r="BK32" s="416" t="str">
        <f t="shared" si="30"/>
        <v/>
      </c>
      <c r="BL32" s="416">
        <f t="shared" si="30"/>
        <v>-0.26708210342188698</v>
      </c>
      <c r="BM32" s="416">
        <f t="shared" si="30"/>
        <v>-7.3090692124105017E-2</v>
      </c>
      <c r="BN32" s="416">
        <f t="shared" si="30"/>
        <v>0.25024139040875437</v>
      </c>
      <c r="BO32" s="104">
        <f t="shared" si="31"/>
        <v>15482313</v>
      </c>
      <c r="BP32" s="104">
        <f t="shared" si="22"/>
        <v>17365050</v>
      </c>
      <c r="BQ32" s="103">
        <f t="shared" si="23"/>
        <v>18237323.879999999</v>
      </c>
      <c r="BR32" s="419" t="s">
        <v>1069</v>
      </c>
      <c r="BS32" s="420"/>
      <c r="BT32" s="104"/>
      <c r="BU32" s="104"/>
      <c r="BV32" s="103"/>
      <c r="BW32" s="161">
        <f t="shared" si="32"/>
        <v>13160686</v>
      </c>
      <c r="BX32" s="161">
        <f t="shared" si="33"/>
        <v>13160686</v>
      </c>
    </row>
    <row r="33" spans="1:76" ht="36" hidden="1">
      <c r="A33" s="145" t="s">
        <v>125</v>
      </c>
      <c r="B33" s="145" t="str">
        <f t="shared" si="24"/>
        <v>P017.2</v>
      </c>
      <c r="C33" s="146" t="s">
        <v>132</v>
      </c>
      <c r="D33" s="175" t="s">
        <v>133</v>
      </c>
      <c r="E33" s="175" t="s">
        <v>102</v>
      </c>
      <c r="F33" s="175"/>
      <c r="G33" s="175"/>
      <c r="H33" s="129">
        <v>0</v>
      </c>
      <c r="I33" s="130">
        <v>0</v>
      </c>
      <c r="J33" s="129"/>
      <c r="K33" s="130"/>
      <c r="L33" s="130">
        <v>975</v>
      </c>
      <c r="M33" s="130">
        <v>975</v>
      </c>
      <c r="N33" s="130">
        <v>975</v>
      </c>
      <c r="O33" s="148">
        <v>1094.5</v>
      </c>
      <c r="P33" s="149">
        <v>0</v>
      </c>
      <c r="Q33" s="149">
        <v>0</v>
      </c>
      <c r="R33" s="150">
        <v>70</v>
      </c>
      <c r="S33" s="151">
        <v>57646</v>
      </c>
      <c r="T33" s="150">
        <v>66</v>
      </c>
      <c r="U33" s="151">
        <v>66381.5</v>
      </c>
      <c r="V33" s="152">
        <v>73</v>
      </c>
      <c r="W33" s="153">
        <f>V33*O33</f>
        <v>79898.5</v>
      </c>
      <c r="X33" s="154">
        <v>73</v>
      </c>
      <c r="Y33" s="155">
        <v>1094.5</v>
      </c>
      <c r="Z33" s="138">
        <f>X33*Y33</f>
        <v>79898.5</v>
      </c>
      <c r="AA33" s="156">
        <v>94</v>
      </c>
      <c r="AB33" s="157">
        <v>102883</v>
      </c>
      <c r="AC33" s="162">
        <f>AA33</f>
        <v>94</v>
      </c>
      <c r="AD33" s="458">
        <v>1200</v>
      </c>
      <c r="AE33" s="159">
        <f t="shared" si="46"/>
        <v>112800</v>
      </c>
      <c r="AF33" s="158">
        <v>63</v>
      </c>
      <c r="AG33" s="448">
        <v>1245.22</v>
      </c>
      <c r="AH33" s="159">
        <f t="shared" si="26"/>
        <v>78448.86</v>
      </c>
      <c r="AI33" s="437">
        <f t="shared" si="27"/>
        <v>-45.220000000000027</v>
      </c>
      <c r="AJ33" s="23">
        <f>+AF33-X33</f>
        <v>-10</v>
      </c>
      <c r="AK33" s="24">
        <f>+AJ33/X33</f>
        <v>-0.13698630136986301</v>
      </c>
      <c r="AL33" s="23">
        <f>+AF33-AA33</f>
        <v>-31</v>
      </c>
      <c r="AM33" s="160">
        <f t="shared" si="28"/>
        <v>34351.14</v>
      </c>
      <c r="AN33" s="24">
        <f>+AL33/AA33</f>
        <v>-0.32978723404255317</v>
      </c>
      <c r="AO33" s="163">
        <f>+AG33-Y33</f>
        <v>150.72000000000003</v>
      </c>
      <c r="AP33" s="164">
        <f>+AO33/Y33</f>
        <v>0.13770671539515764</v>
      </c>
      <c r="AQ33" s="487" t="s">
        <v>1079</v>
      </c>
      <c r="AR33" s="409">
        <f t="shared" si="13"/>
        <v>0.13770671539515766</v>
      </c>
      <c r="AS33" s="410">
        <f t="shared" si="14"/>
        <v>9.6391046139789882E-2</v>
      </c>
      <c r="AT33" s="409">
        <f t="shared" si="4"/>
        <v>-0.32978723404255317</v>
      </c>
      <c r="AU33" s="410">
        <f t="shared" si="5"/>
        <v>0</v>
      </c>
      <c r="AV33" s="64" t="b">
        <f t="shared" si="15"/>
        <v>1</v>
      </c>
      <c r="AW33" s="415" t="str">
        <f t="shared" si="16"/>
        <v/>
      </c>
      <c r="AX33" s="415">
        <f t="shared" si="17"/>
        <v>823.51428571428573</v>
      </c>
      <c r="AY33" s="415">
        <f t="shared" si="18"/>
        <v>1005.780303030303</v>
      </c>
      <c r="AZ33" s="415">
        <f t="shared" si="19"/>
        <v>1094.5</v>
      </c>
      <c r="BA33" s="415">
        <f t="shared" si="20"/>
        <v>1200</v>
      </c>
      <c r="BB33" s="416" t="str">
        <f t="shared" si="29"/>
        <v/>
      </c>
      <c r="BC33" s="416">
        <f t="shared" si="29"/>
        <v>0.22132708621797192</v>
      </c>
      <c r="BD33" s="416">
        <f t="shared" si="29"/>
        <v>8.8209817494331988E-2</v>
      </c>
      <c r="BE33" s="416">
        <f t="shared" si="29"/>
        <v>9.6391046139789882E-2</v>
      </c>
      <c r="BF33" s="499">
        <f t="shared" si="6"/>
        <v>0</v>
      </c>
      <c r="BG33" s="499">
        <f t="shared" si="0"/>
        <v>70</v>
      </c>
      <c r="BH33" s="499">
        <f t="shared" si="1"/>
        <v>66</v>
      </c>
      <c r="BI33" s="499">
        <f t="shared" si="7"/>
        <v>94</v>
      </c>
      <c r="BJ33" s="417">
        <f t="shared" si="8"/>
        <v>94</v>
      </c>
      <c r="BK33" s="416" t="str">
        <f t="shared" si="30"/>
        <v/>
      </c>
      <c r="BL33" s="416">
        <f t="shared" si="30"/>
        <v>-5.7142857142857162E-2</v>
      </c>
      <c r="BM33" s="416">
        <f t="shared" si="30"/>
        <v>0.42424242424242431</v>
      </c>
      <c r="BN33" s="416">
        <f t="shared" si="30"/>
        <v>0</v>
      </c>
      <c r="BO33" s="104">
        <f t="shared" si="31"/>
        <v>79898.5</v>
      </c>
      <c r="BP33" s="104">
        <f t="shared" si="22"/>
        <v>87600</v>
      </c>
      <c r="BQ33" s="103">
        <f t="shared" si="23"/>
        <v>90901.06</v>
      </c>
      <c r="BR33" s="419" t="s">
        <v>1069</v>
      </c>
      <c r="BS33" s="420"/>
      <c r="BT33" s="104"/>
      <c r="BU33" s="104"/>
      <c r="BV33" s="103"/>
      <c r="BW33" s="161">
        <f t="shared" si="32"/>
        <v>102883</v>
      </c>
      <c r="BX33" s="161">
        <f t="shared" si="33"/>
        <v>68953.5</v>
      </c>
    </row>
    <row r="34" spans="1:76" hidden="1">
      <c r="A34" s="145" t="s">
        <v>125</v>
      </c>
      <c r="B34" s="145" t="str">
        <f t="shared" si="24"/>
        <v>P018</v>
      </c>
      <c r="C34" s="146" t="s">
        <v>134</v>
      </c>
      <c r="D34" s="165" t="s">
        <v>135</v>
      </c>
      <c r="E34" s="165"/>
      <c r="F34" s="165"/>
      <c r="G34" s="165"/>
      <c r="H34" s="129">
        <v>1320</v>
      </c>
      <c r="I34" s="130">
        <v>1320</v>
      </c>
      <c r="J34" s="129">
        <v>1320</v>
      </c>
      <c r="K34" s="130">
        <v>1320</v>
      </c>
      <c r="L34" s="130"/>
      <c r="M34" s="130"/>
      <c r="N34" s="130"/>
      <c r="O34" s="148"/>
      <c r="P34" s="149">
        <v>110</v>
      </c>
      <c r="Q34" s="149">
        <v>144408</v>
      </c>
      <c r="R34" s="150"/>
      <c r="S34" s="151"/>
      <c r="T34" s="150"/>
      <c r="U34" s="151"/>
      <c r="V34" s="152"/>
      <c r="W34" s="153"/>
      <c r="X34" s="166"/>
      <c r="Y34" s="155"/>
      <c r="Z34" s="167"/>
      <c r="AA34" s="168"/>
      <c r="AB34" s="169"/>
      <c r="AC34" s="170"/>
      <c r="AD34" s="449"/>
      <c r="AE34" s="171"/>
      <c r="AF34" s="170"/>
      <c r="AG34" s="449"/>
      <c r="AH34" s="159">
        <f t="shared" si="26"/>
        <v>0</v>
      </c>
      <c r="AI34" s="437">
        <f t="shared" si="27"/>
        <v>0</v>
      </c>
      <c r="AJ34" s="23"/>
      <c r="AK34" s="24"/>
      <c r="AL34" s="23"/>
      <c r="AM34" s="160">
        <f t="shared" si="28"/>
        <v>0</v>
      </c>
      <c r="AN34" s="24"/>
      <c r="AO34" s="163"/>
      <c r="AP34" s="164"/>
      <c r="AQ34" s="487"/>
      <c r="AR34" s="409" t="str">
        <f t="shared" si="13"/>
        <v/>
      </c>
      <c r="AS34" s="410" t="str">
        <f t="shared" si="14"/>
        <v/>
      </c>
      <c r="AT34" s="409" t="str">
        <f t="shared" si="4"/>
        <v/>
      </c>
      <c r="AU34" s="410" t="str">
        <f t="shared" si="5"/>
        <v/>
      </c>
      <c r="AV34" s="64" t="b">
        <f t="shared" si="15"/>
        <v>1</v>
      </c>
      <c r="AW34" s="415">
        <f t="shared" si="16"/>
        <v>1312.8</v>
      </c>
      <c r="AX34" s="415" t="str">
        <f t="shared" si="17"/>
        <v/>
      </c>
      <c r="AY34" s="415" t="str">
        <f t="shared" si="18"/>
        <v/>
      </c>
      <c r="AZ34" s="415">
        <f t="shared" si="19"/>
        <v>0</v>
      </c>
      <c r="BA34" s="415">
        <f t="shared" si="20"/>
        <v>0</v>
      </c>
      <c r="BB34" s="416" t="str">
        <f t="shared" si="29"/>
        <v/>
      </c>
      <c r="BC34" s="416" t="str">
        <f t="shared" si="29"/>
        <v/>
      </c>
      <c r="BD34" s="416" t="str">
        <f t="shared" si="29"/>
        <v/>
      </c>
      <c r="BE34" s="416" t="str">
        <f t="shared" si="29"/>
        <v/>
      </c>
      <c r="BF34" s="499">
        <f t="shared" si="6"/>
        <v>110</v>
      </c>
      <c r="BG34" s="499">
        <f t="shared" si="0"/>
        <v>0</v>
      </c>
      <c r="BH34" s="499">
        <f t="shared" si="1"/>
        <v>0</v>
      </c>
      <c r="BI34" s="499">
        <f t="shared" si="7"/>
        <v>0</v>
      </c>
      <c r="BJ34" s="506">
        <f t="shared" si="8"/>
        <v>0</v>
      </c>
      <c r="BK34" s="416">
        <f t="shared" si="30"/>
        <v>-1</v>
      </c>
      <c r="BL34" s="416" t="str">
        <f t="shared" si="30"/>
        <v/>
      </c>
      <c r="BM34" s="416" t="str">
        <f t="shared" si="30"/>
        <v/>
      </c>
      <c r="BN34" s="416" t="str">
        <f t="shared" si="30"/>
        <v/>
      </c>
      <c r="BO34" s="104">
        <f t="shared" si="31"/>
        <v>0</v>
      </c>
      <c r="BP34" s="104">
        <f t="shared" si="22"/>
        <v>0</v>
      </c>
      <c r="BQ34" s="103">
        <f t="shared" si="23"/>
        <v>0</v>
      </c>
      <c r="BR34" s="419"/>
      <c r="BS34" s="420"/>
      <c r="BT34" s="104"/>
      <c r="BU34" s="104"/>
      <c r="BV34" s="103"/>
      <c r="BW34" s="161">
        <f t="shared" si="32"/>
        <v>0</v>
      </c>
      <c r="BX34" s="161">
        <f t="shared" si="33"/>
        <v>0</v>
      </c>
    </row>
    <row r="35" spans="1:76" ht="24">
      <c r="A35" s="145" t="s">
        <v>125</v>
      </c>
      <c r="B35" s="145" t="str">
        <f t="shared" si="24"/>
        <v>P018.1</v>
      </c>
      <c r="C35" s="146" t="s">
        <v>136</v>
      </c>
      <c r="D35" s="147" t="s">
        <v>137</v>
      </c>
      <c r="E35" s="147"/>
      <c r="F35" s="147"/>
      <c r="G35" s="147"/>
      <c r="H35" s="129">
        <v>0</v>
      </c>
      <c r="I35" s="130">
        <v>0</v>
      </c>
      <c r="J35" s="129"/>
      <c r="K35" s="130"/>
      <c r="L35" s="130">
        <v>1320</v>
      </c>
      <c r="M35" s="130">
        <v>1320</v>
      </c>
      <c r="N35" s="130">
        <v>1320</v>
      </c>
      <c r="O35" s="148">
        <v>1474</v>
      </c>
      <c r="P35" s="149">
        <v>0</v>
      </c>
      <c r="Q35" s="149">
        <v>0</v>
      </c>
      <c r="R35" s="150">
        <v>16</v>
      </c>
      <c r="S35" s="151">
        <v>19320</v>
      </c>
      <c r="T35" s="150">
        <v>15</v>
      </c>
      <c r="U35" s="151">
        <v>20737.2</v>
      </c>
      <c r="V35" s="152">
        <v>17</v>
      </c>
      <c r="W35" s="153">
        <f>V35*O35</f>
        <v>25058</v>
      </c>
      <c r="X35" s="154">
        <v>17</v>
      </c>
      <c r="Y35" s="155">
        <v>1474</v>
      </c>
      <c r="Z35" s="138">
        <f>X35*Y35</f>
        <v>25058</v>
      </c>
      <c r="AA35" s="156">
        <v>8</v>
      </c>
      <c r="AB35" s="157">
        <v>11792</v>
      </c>
      <c r="AC35" s="177">
        <v>15</v>
      </c>
      <c r="AD35" s="459">
        <v>1510</v>
      </c>
      <c r="AE35" s="159">
        <f t="shared" ref="AE35:AE36" si="47">AC35*AD35</f>
        <v>22650</v>
      </c>
      <c r="AF35" s="158">
        <v>15</v>
      </c>
      <c r="AG35" s="448">
        <v>1510</v>
      </c>
      <c r="AH35" s="159">
        <f t="shared" si="26"/>
        <v>22650</v>
      </c>
      <c r="AI35" s="437">
        <f t="shared" si="27"/>
        <v>0</v>
      </c>
      <c r="AJ35" s="23">
        <f>+AF35-X35</f>
        <v>-2</v>
      </c>
      <c r="AK35" s="24">
        <f>+AJ35/X35</f>
        <v>-0.11764705882352941</v>
      </c>
      <c r="AL35" s="23">
        <f>+AF35-AA35</f>
        <v>7</v>
      </c>
      <c r="AM35" s="160">
        <f t="shared" si="28"/>
        <v>0</v>
      </c>
      <c r="AN35" s="24">
        <f>+AL35/AA35</f>
        <v>0.875</v>
      </c>
      <c r="AO35" s="163">
        <f>+AG35-Y35</f>
        <v>36</v>
      </c>
      <c r="AP35" s="164">
        <f>+AO35/Y35</f>
        <v>2.4423337856173677E-2</v>
      </c>
      <c r="AQ35" s="487" t="s">
        <v>1079</v>
      </c>
      <c r="AR35" s="409">
        <f t="shared" si="13"/>
        <v>2.4423337856173788E-2</v>
      </c>
      <c r="AS35" s="410">
        <f t="shared" si="14"/>
        <v>2.4423337856173788E-2</v>
      </c>
      <c r="AT35" s="409">
        <f t="shared" si="4"/>
        <v>0.875</v>
      </c>
      <c r="AU35" s="410">
        <f t="shared" si="5"/>
        <v>0.875</v>
      </c>
      <c r="AV35" s="64" t="b">
        <f t="shared" si="15"/>
        <v>0</v>
      </c>
      <c r="AW35" s="415" t="str">
        <f t="shared" si="16"/>
        <v/>
      </c>
      <c r="AX35" s="415">
        <f t="shared" si="17"/>
        <v>1207.5</v>
      </c>
      <c r="AY35" s="415">
        <f t="shared" si="18"/>
        <v>1382.48</v>
      </c>
      <c r="AZ35" s="415">
        <f t="shared" si="19"/>
        <v>1474</v>
      </c>
      <c r="BA35" s="415">
        <f t="shared" si="20"/>
        <v>1510</v>
      </c>
      <c r="BB35" s="416" t="str">
        <f t="shared" si="29"/>
        <v/>
      </c>
      <c r="BC35" s="416">
        <f t="shared" si="29"/>
        <v>0.1449109730848861</v>
      </c>
      <c r="BD35" s="416">
        <f t="shared" si="29"/>
        <v>6.6199872692552564E-2</v>
      </c>
      <c r="BE35" s="416">
        <f t="shared" si="29"/>
        <v>2.4423337856173788E-2</v>
      </c>
      <c r="BF35" s="499">
        <f t="shared" si="6"/>
        <v>0</v>
      </c>
      <c r="BG35" s="499">
        <f t="shared" si="0"/>
        <v>16</v>
      </c>
      <c r="BH35" s="499">
        <f t="shared" si="1"/>
        <v>15</v>
      </c>
      <c r="BI35" s="499">
        <f t="shared" si="7"/>
        <v>8</v>
      </c>
      <c r="BJ35" s="417">
        <f t="shared" si="8"/>
        <v>15</v>
      </c>
      <c r="BK35" s="416" t="str">
        <f t="shared" si="30"/>
        <v/>
      </c>
      <c r="BL35" s="416">
        <f t="shared" si="30"/>
        <v>-6.25E-2</v>
      </c>
      <c r="BM35" s="416">
        <f t="shared" si="30"/>
        <v>-0.46666666666666667</v>
      </c>
      <c r="BN35" s="416">
        <f t="shared" si="30"/>
        <v>0.875</v>
      </c>
      <c r="BO35" s="104">
        <f t="shared" si="31"/>
        <v>25058</v>
      </c>
      <c r="BP35" s="104">
        <f t="shared" si="22"/>
        <v>25670</v>
      </c>
      <c r="BQ35" s="103">
        <f t="shared" si="23"/>
        <v>25670</v>
      </c>
      <c r="BR35" s="419"/>
      <c r="BS35" s="420"/>
      <c r="BT35" s="104"/>
      <c r="BU35" s="104"/>
      <c r="BV35" s="103"/>
      <c r="BW35" s="161">
        <f t="shared" si="32"/>
        <v>22110</v>
      </c>
      <c r="BX35" s="161">
        <f t="shared" si="33"/>
        <v>22110</v>
      </c>
    </row>
    <row r="36" spans="1:76" ht="36" hidden="1">
      <c r="A36" s="145" t="s">
        <v>125</v>
      </c>
      <c r="B36" s="145" t="str">
        <f t="shared" si="24"/>
        <v>P018.2</v>
      </c>
      <c r="C36" s="146" t="s">
        <v>138</v>
      </c>
      <c r="D36" s="175" t="s">
        <v>139</v>
      </c>
      <c r="E36" s="175" t="s">
        <v>102</v>
      </c>
      <c r="F36" s="175"/>
      <c r="G36" s="175"/>
      <c r="H36" s="129">
        <v>0</v>
      </c>
      <c r="I36" s="130">
        <v>0</v>
      </c>
      <c r="J36" s="129"/>
      <c r="K36" s="130"/>
      <c r="L36" s="130">
        <v>1716</v>
      </c>
      <c r="M36" s="130">
        <v>1716</v>
      </c>
      <c r="N36" s="130">
        <v>1716</v>
      </c>
      <c r="O36" s="148">
        <v>1909.6</v>
      </c>
      <c r="P36" s="149">
        <v>0</v>
      </c>
      <c r="Q36" s="149">
        <v>0</v>
      </c>
      <c r="R36" s="150">
        <v>81</v>
      </c>
      <c r="S36" s="151">
        <v>107573.2</v>
      </c>
      <c r="T36" s="150">
        <v>65</v>
      </c>
      <c r="U36" s="151">
        <v>113131.04000000001</v>
      </c>
      <c r="V36" s="152">
        <v>82</v>
      </c>
      <c r="W36" s="153">
        <f>V36*O36</f>
        <v>156587.19999999998</v>
      </c>
      <c r="X36" s="154">
        <v>82</v>
      </c>
      <c r="Y36" s="155">
        <v>1909.6</v>
      </c>
      <c r="Z36" s="138">
        <f>X36*Y36</f>
        <v>156587.19999999998</v>
      </c>
      <c r="AA36" s="156">
        <v>73</v>
      </c>
      <c r="AB36" s="157">
        <v>137109.28</v>
      </c>
      <c r="AC36" s="162">
        <f>AA36</f>
        <v>73</v>
      </c>
      <c r="AD36" s="459">
        <v>2060.3200000000002</v>
      </c>
      <c r="AE36" s="159">
        <f t="shared" si="47"/>
        <v>150403.36000000002</v>
      </c>
      <c r="AF36" s="158">
        <v>70</v>
      </c>
      <c r="AG36" s="448">
        <v>2060.3200000000002</v>
      </c>
      <c r="AH36" s="159">
        <f t="shared" si="26"/>
        <v>144222.40000000002</v>
      </c>
      <c r="AI36" s="437">
        <f t="shared" si="27"/>
        <v>0</v>
      </c>
      <c r="AJ36" s="23">
        <f>+AF36-X36</f>
        <v>-12</v>
      </c>
      <c r="AK36" s="24">
        <f>+AJ36/X36</f>
        <v>-0.14634146341463414</v>
      </c>
      <c r="AL36" s="23">
        <f>+AF36-AA36</f>
        <v>-3</v>
      </c>
      <c r="AM36" s="160">
        <f t="shared" si="28"/>
        <v>6180.9599999999919</v>
      </c>
      <c r="AN36" s="24">
        <f>+AL36/AA36</f>
        <v>-4.1095890410958902E-2</v>
      </c>
      <c r="AO36" s="163">
        <f>+AG36-Y36</f>
        <v>150.72000000000025</v>
      </c>
      <c r="AP36" s="164">
        <f>+AO36/Y36</f>
        <v>7.8927524088814552E-2</v>
      </c>
      <c r="AQ36" s="487" t="s">
        <v>1079</v>
      </c>
      <c r="AR36" s="409">
        <f t="shared" si="13"/>
        <v>7.8927524088814538E-2</v>
      </c>
      <c r="AS36" s="410">
        <f t="shared" si="14"/>
        <v>7.8927524088814538E-2</v>
      </c>
      <c r="AT36" s="409">
        <f t="shared" si="4"/>
        <v>-4.1095890410958957E-2</v>
      </c>
      <c r="AU36" s="410">
        <f t="shared" si="5"/>
        <v>0</v>
      </c>
      <c r="AV36" s="64" t="b">
        <f t="shared" si="15"/>
        <v>1</v>
      </c>
      <c r="AW36" s="415" t="str">
        <f t="shared" si="16"/>
        <v/>
      </c>
      <c r="AX36" s="415">
        <f t="shared" si="17"/>
        <v>1328.0641975308642</v>
      </c>
      <c r="AY36" s="415">
        <f t="shared" si="18"/>
        <v>1740.4775384615386</v>
      </c>
      <c r="AZ36" s="415">
        <f t="shared" si="19"/>
        <v>1909.6</v>
      </c>
      <c r="BA36" s="415">
        <f t="shared" si="20"/>
        <v>2060.3200000000002</v>
      </c>
      <c r="BB36" s="416" t="str">
        <f t="shared" si="29"/>
        <v/>
      </c>
      <c r="BC36" s="416">
        <f t="shared" si="29"/>
        <v>0.3105372027176343</v>
      </c>
      <c r="BD36" s="416">
        <f t="shared" si="29"/>
        <v>9.7170148882216312E-2</v>
      </c>
      <c r="BE36" s="416">
        <f t="shared" si="29"/>
        <v>7.8927524088814538E-2</v>
      </c>
      <c r="BF36" s="499">
        <f t="shared" si="6"/>
        <v>0</v>
      </c>
      <c r="BG36" s="499">
        <f t="shared" si="0"/>
        <v>81</v>
      </c>
      <c r="BH36" s="499">
        <f t="shared" si="1"/>
        <v>65</v>
      </c>
      <c r="BI36" s="499">
        <f t="shared" si="7"/>
        <v>73</v>
      </c>
      <c r="BJ36" s="417">
        <f t="shared" si="8"/>
        <v>73</v>
      </c>
      <c r="BK36" s="416" t="str">
        <f t="shared" si="30"/>
        <v/>
      </c>
      <c r="BL36" s="416">
        <f t="shared" si="30"/>
        <v>-0.19753086419753085</v>
      </c>
      <c r="BM36" s="416">
        <f t="shared" si="30"/>
        <v>0.12307692307692308</v>
      </c>
      <c r="BN36" s="416">
        <f t="shared" si="30"/>
        <v>0</v>
      </c>
      <c r="BO36" s="104">
        <f t="shared" si="31"/>
        <v>156587.19999999998</v>
      </c>
      <c r="BP36" s="104">
        <f t="shared" si="22"/>
        <v>168946.24000000002</v>
      </c>
      <c r="BQ36" s="103">
        <f t="shared" si="23"/>
        <v>168946.24000000002</v>
      </c>
      <c r="BR36" s="419"/>
      <c r="BS36" s="420"/>
      <c r="BT36" s="104"/>
      <c r="BU36" s="104"/>
      <c r="BV36" s="103"/>
      <c r="BW36" s="161">
        <f t="shared" si="32"/>
        <v>139400.79999999999</v>
      </c>
      <c r="BX36" s="161">
        <f t="shared" si="33"/>
        <v>133672</v>
      </c>
    </row>
    <row r="37" spans="1:76" hidden="1">
      <c r="A37" s="145" t="s">
        <v>125</v>
      </c>
      <c r="B37" s="145" t="str">
        <f t="shared" si="24"/>
        <v>P019</v>
      </c>
      <c r="C37" s="146" t="s">
        <v>140</v>
      </c>
      <c r="D37" s="178" t="s">
        <v>141</v>
      </c>
      <c r="E37" s="178" t="s">
        <v>142</v>
      </c>
      <c r="F37" s="178"/>
      <c r="G37" s="178"/>
      <c r="H37" s="129">
        <v>0</v>
      </c>
      <c r="I37" s="130">
        <v>0</v>
      </c>
      <c r="J37" s="129"/>
      <c r="K37" s="130"/>
      <c r="L37" s="130"/>
      <c r="M37" s="130"/>
      <c r="N37" s="130"/>
      <c r="O37" s="148" t="s">
        <v>88</v>
      </c>
      <c r="P37" s="149">
        <v>0</v>
      </c>
      <c r="Q37" s="149">
        <v>0</v>
      </c>
      <c r="R37" s="150"/>
      <c r="S37" s="151"/>
      <c r="T37" s="150"/>
      <c r="U37" s="151"/>
      <c r="V37" s="152"/>
      <c r="W37" s="153"/>
      <c r="X37" s="166"/>
      <c r="Y37" s="155" t="s">
        <v>88</v>
      </c>
      <c r="Z37" s="167"/>
      <c r="AA37" s="168"/>
      <c r="AB37" s="169"/>
      <c r="AC37" s="170"/>
      <c r="AD37" s="449"/>
      <c r="AE37" s="171"/>
      <c r="AF37" s="170"/>
      <c r="AG37" s="449"/>
      <c r="AH37" s="159">
        <f t="shared" si="26"/>
        <v>0</v>
      </c>
      <c r="AI37" s="437">
        <f t="shared" si="27"/>
        <v>0</v>
      </c>
      <c r="AJ37" s="23"/>
      <c r="AK37" s="24"/>
      <c r="AL37" s="23"/>
      <c r="AM37" s="160">
        <f t="shared" si="28"/>
        <v>0</v>
      </c>
      <c r="AN37" s="24"/>
      <c r="AO37" s="163"/>
      <c r="AP37" s="164"/>
      <c r="AQ37" s="487"/>
      <c r="AR37" s="409" t="str">
        <f t="shared" si="13"/>
        <v/>
      </c>
      <c r="AS37" s="410" t="str">
        <f t="shared" si="14"/>
        <v/>
      </c>
      <c r="AT37" s="409" t="str">
        <f t="shared" si="4"/>
        <v/>
      </c>
      <c r="AU37" s="410" t="str">
        <f t="shared" si="5"/>
        <v/>
      </c>
      <c r="AV37" s="64" t="b">
        <f t="shared" si="15"/>
        <v>1</v>
      </c>
      <c r="AW37" s="415" t="str">
        <f t="shared" si="16"/>
        <v/>
      </c>
      <c r="AX37" s="415" t="str">
        <f t="shared" si="17"/>
        <v/>
      </c>
      <c r="AY37" s="415" t="str">
        <f t="shared" si="18"/>
        <v/>
      </c>
      <c r="AZ37" s="415" t="str">
        <f t="shared" si="19"/>
        <v/>
      </c>
      <c r="BA37" s="415">
        <f t="shared" si="20"/>
        <v>0</v>
      </c>
      <c r="BB37" s="416" t="str">
        <f t="shared" si="29"/>
        <v/>
      </c>
      <c r="BC37" s="416" t="str">
        <f t="shared" si="29"/>
        <v/>
      </c>
      <c r="BD37" s="416" t="str">
        <f t="shared" si="29"/>
        <v/>
      </c>
      <c r="BE37" s="416" t="str">
        <f t="shared" si="29"/>
        <v/>
      </c>
      <c r="BF37" s="499">
        <f t="shared" si="6"/>
        <v>0</v>
      </c>
      <c r="BG37" s="499">
        <f t="shared" si="0"/>
        <v>0</v>
      </c>
      <c r="BH37" s="499">
        <f t="shared" si="1"/>
        <v>0</v>
      </c>
      <c r="BI37" s="499">
        <f t="shared" si="7"/>
        <v>0</v>
      </c>
      <c r="BJ37" s="506">
        <f t="shared" si="8"/>
        <v>0</v>
      </c>
      <c r="BK37" s="416" t="str">
        <f t="shared" si="30"/>
        <v/>
      </c>
      <c r="BL37" s="416" t="str">
        <f t="shared" si="30"/>
        <v/>
      </c>
      <c r="BM37" s="416" t="str">
        <f t="shared" si="30"/>
        <v/>
      </c>
      <c r="BN37" s="416" t="str">
        <f t="shared" si="30"/>
        <v/>
      </c>
      <c r="BO37" s="104" t="str">
        <f t="shared" si="31"/>
        <v/>
      </c>
      <c r="BP37" s="104">
        <f t="shared" si="22"/>
        <v>0</v>
      </c>
      <c r="BQ37" s="103">
        <f t="shared" si="23"/>
        <v>0</v>
      </c>
      <c r="BR37" s="419"/>
      <c r="BS37" s="420"/>
      <c r="BT37" s="104"/>
      <c r="BU37" s="104"/>
      <c r="BV37" s="103"/>
      <c r="BW37" s="161"/>
      <c r="BX37" s="161"/>
    </row>
    <row r="38" spans="1:76" ht="24">
      <c r="A38" s="145" t="s">
        <v>125</v>
      </c>
      <c r="B38" s="145" t="str">
        <f t="shared" si="24"/>
        <v>P019.1</v>
      </c>
      <c r="C38" s="146" t="s">
        <v>143</v>
      </c>
      <c r="D38" s="172" t="s">
        <v>144</v>
      </c>
      <c r="E38" s="178" t="s">
        <v>142</v>
      </c>
      <c r="F38" s="178"/>
      <c r="G38" s="178"/>
      <c r="H38" s="129">
        <v>400</v>
      </c>
      <c r="I38" s="130">
        <v>550</v>
      </c>
      <c r="J38" s="129">
        <v>550</v>
      </c>
      <c r="K38" s="130">
        <v>550</v>
      </c>
      <c r="L38" s="130">
        <v>550</v>
      </c>
      <c r="M38" s="130">
        <v>641</v>
      </c>
      <c r="N38" s="130">
        <v>641</v>
      </c>
      <c r="O38" s="148">
        <v>727.1</v>
      </c>
      <c r="P38" s="149">
        <v>3748</v>
      </c>
      <c r="Q38" s="149">
        <v>1887700</v>
      </c>
      <c r="R38" s="150">
        <v>3976</v>
      </c>
      <c r="S38" s="151">
        <v>2186800</v>
      </c>
      <c r="T38" s="150">
        <v>3155</v>
      </c>
      <c r="U38" s="151">
        <v>2081221.5000000002</v>
      </c>
      <c r="V38" s="152">
        <v>4023</v>
      </c>
      <c r="W38" s="153">
        <f>V38*O38</f>
        <v>2925123.3000000003</v>
      </c>
      <c r="X38" s="154">
        <v>4023</v>
      </c>
      <c r="Y38" s="155">
        <v>727.1</v>
      </c>
      <c r="Z38" s="138">
        <f>X38*Y38</f>
        <v>2925123.3000000003</v>
      </c>
      <c r="AA38" s="156">
        <v>3199</v>
      </c>
      <c r="AB38" s="157">
        <v>2334985.4000000004</v>
      </c>
      <c r="AC38" s="177">
        <v>3420</v>
      </c>
      <c r="AD38" s="458">
        <v>900</v>
      </c>
      <c r="AE38" s="159">
        <f t="shared" ref="AE38:AE39" si="48">AC38*AD38</f>
        <v>3078000</v>
      </c>
      <c r="AF38" s="158">
        <v>3420</v>
      </c>
      <c r="AG38" s="448">
        <v>1313.03</v>
      </c>
      <c r="AH38" s="159">
        <f t="shared" si="26"/>
        <v>4490562.5999999996</v>
      </c>
      <c r="AI38" s="437">
        <f t="shared" si="27"/>
        <v>-413.03</v>
      </c>
      <c r="AJ38" s="23">
        <f>+AF38-X38</f>
        <v>-603</v>
      </c>
      <c r="AK38" s="24">
        <f>+AJ38/X38</f>
        <v>-0.14988814317673377</v>
      </c>
      <c r="AL38" s="23">
        <f>+AF38-AA38</f>
        <v>221</v>
      </c>
      <c r="AM38" s="160">
        <f t="shared" si="28"/>
        <v>-1412562.5999999996</v>
      </c>
      <c r="AN38" s="24">
        <f>+AL38/AA38</f>
        <v>6.9084088777743038E-2</v>
      </c>
      <c r="AO38" s="163">
        <f>+AG38-Y38</f>
        <v>585.92999999999995</v>
      </c>
      <c r="AP38" s="164">
        <f>+AO38/Y38</f>
        <v>0.80584513822032722</v>
      </c>
      <c r="AQ38" s="487" t="s">
        <v>1079</v>
      </c>
      <c r="AR38" s="409">
        <f t="shared" si="13"/>
        <v>0.80584513822032733</v>
      </c>
      <c r="AS38" s="410">
        <f t="shared" si="14"/>
        <v>0.2377939760693164</v>
      </c>
      <c r="AT38" s="409">
        <f t="shared" si="4"/>
        <v>6.908408877774308E-2</v>
      </c>
      <c r="AU38" s="410">
        <f t="shared" si="5"/>
        <v>6.908408877774308E-2</v>
      </c>
      <c r="AV38" s="64" t="b">
        <f t="shared" si="15"/>
        <v>0</v>
      </c>
      <c r="AW38" s="415">
        <f t="shared" si="16"/>
        <v>503.65528281750267</v>
      </c>
      <c r="AX38" s="415">
        <f t="shared" si="17"/>
        <v>550</v>
      </c>
      <c r="AY38" s="415">
        <f t="shared" si="18"/>
        <v>659.65816164817761</v>
      </c>
      <c r="AZ38" s="415">
        <f t="shared" si="19"/>
        <v>727.1</v>
      </c>
      <c r="BA38" s="415">
        <f t="shared" si="20"/>
        <v>900</v>
      </c>
      <c r="BB38" s="416">
        <f t="shared" si="29"/>
        <v>9.2016739948084902E-2</v>
      </c>
      <c r="BC38" s="416">
        <f t="shared" si="29"/>
        <v>0.19937847572395939</v>
      </c>
      <c r="BD38" s="416">
        <f t="shared" si="29"/>
        <v>0.10223755616593411</v>
      </c>
      <c r="BE38" s="416">
        <f t="shared" si="29"/>
        <v>0.2377939760693164</v>
      </c>
      <c r="BF38" s="499">
        <f t="shared" si="6"/>
        <v>3748</v>
      </c>
      <c r="BG38" s="499">
        <f t="shared" si="0"/>
        <v>3976</v>
      </c>
      <c r="BH38" s="499">
        <f t="shared" si="1"/>
        <v>3155</v>
      </c>
      <c r="BI38" s="499">
        <f t="shared" si="7"/>
        <v>3199</v>
      </c>
      <c r="BJ38" s="417">
        <f t="shared" si="8"/>
        <v>3420</v>
      </c>
      <c r="BK38" s="416">
        <f t="shared" si="30"/>
        <v>6.0832443970117334E-2</v>
      </c>
      <c r="BL38" s="416">
        <f t="shared" si="30"/>
        <v>-0.20648893360160969</v>
      </c>
      <c r="BM38" s="416">
        <f t="shared" si="30"/>
        <v>1.3946117274167946E-2</v>
      </c>
      <c r="BN38" s="416">
        <f t="shared" si="30"/>
        <v>6.908408877774308E-2</v>
      </c>
      <c r="BO38" s="104">
        <f t="shared" si="31"/>
        <v>2925123.3000000003</v>
      </c>
      <c r="BP38" s="104">
        <f t="shared" si="22"/>
        <v>3620700</v>
      </c>
      <c r="BQ38" s="103">
        <f t="shared" si="23"/>
        <v>5282319.6899999995</v>
      </c>
      <c r="BR38" s="419" t="s">
        <v>1069</v>
      </c>
      <c r="BS38" s="420"/>
      <c r="BT38" s="104"/>
      <c r="BU38" s="104"/>
      <c r="BV38" s="103"/>
      <c r="BW38" s="161">
        <f t="shared" si="32"/>
        <v>2486682</v>
      </c>
      <c r="BX38" s="161">
        <f t="shared" si="33"/>
        <v>2486682</v>
      </c>
    </row>
    <row r="39" spans="1:76" ht="36" hidden="1">
      <c r="A39" s="145" t="s">
        <v>125</v>
      </c>
      <c r="B39" s="145" t="str">
        <f t="shared" si="24"/>
        <v>P019.2</v>
      </c>
      <c r="C39" s="146" t="s">
        <v>145</v>
      </c>
      <c r="D39" s="172" t="s">
        <v>146</v>
      </c>
      <c r="E39" s="178" t="s">
        <v>142</v>
      </c>
      <c r="F39" s="178"/>
      <c r="G39" s="178"/>
      <c r="H39" s="129">
        <v>1100</v>
      </c>
      <c r="I39" s="130">
        <v>1100</v>
      </c>
      <c r="J39" s="129">
        <v>1100</v>
      </c>
      <c r="K39" s="130">
        <v>1100</v>
      </c>
      <c r="L39" s="130">
        <v>1100</v>
      </c>
      <c r="M39" s="130">
        <v>1256</v>
      </c>
      <c r="N39" s="130">
        <v>1256</v>
      </c>
      <c r="O39" s="148">
        <v>1403.6</v>
      </c>
      <c r="P39" s="149">
        <v>441</v>
      </c>
      <c r="Q39" s="149">
        <v>484660</v>
      </c>
      <c r="R39" s="150">
        <v>537</v>
      </c>
      <c r="S39" s="151">
        <v>590040</v>
      </c>
      <c r="T39" s="150">
        <v>586</v>
      </c>
      <c r="U39" s="151">
        <v>757952.8</v>
      </c>
      <c r="V39" s="152">
        <v>608</v>
      </c>
      <c r="W39" s="153">
        <f>V39*O39</f>
        <v>853388.79999999993</v>
      </c>
      <c r="X39" s="154">
        <v>608</v>
      </c>
      <c r="Y39" s="155">
        <v>1403.6</v>
      </c>
      <c r="Z39" s="138">
        <f>X39*Y39</f>
        <v>853388.79999999993</v>
      </c>
      <c r="AA39" s="156">
        <v>765</v>
      </c>
      <c r="AB39" s="157">
        <v>1073192.56</v>
      </c>
      <c r="AC39" s="162">
        <f>AA39*1.05</f>
        <v>803.25</v>
      </c>
      <c r="AD39" s="456">
        <v>1600</v>
      </c>
      <c r="AE39" s="159">
        <f t="shared" si="48"/>
        <v>1285200</v>
      </c>
      <c r="AF39" s="158">
        <v>517</v>
      </c>
      <c r="AG39" s="448">
        <v>1936.86</v>
      </c>
      <c r="AH39" s="159">
        <f t="shared" si="26"/>
        <v>1001356.62</v>
      </c>
      <c r="AI39" s="437">
        <f t="shared" si="27"/>
        <v>-336.8599999999999</v>
      </c>
      <c r="AJ39" s="23">
        <f>+AF39-X39</f>
        <v>-91</v>
      </c>
      <c r="AK39" s="24">
        <f>+AJ39/X39</f>
        <v>-0.14967105263157895</v>
      </c>
      <c r="AL39" s="23">
        <f>+AF39-AA39</f>
        <v>-248</v>
      </c>
      <c r="AM39" s="160">
        <f t="shared" si="28"/>
        <v>283843.38</v>
      </c>
      <c r="AN39" s="24">
        <f>+AL39/AA39</f>
        <v>-0.32418300653594773</v>
      </c>
      <c r="AO39" s="163">
        <f>+AG39-Y39</f>
        <v>533.26</v>
      </c>
      <c r="AP39" s="164">
        <f>+AO39/Y39</f>
        <v>0.37992305500142493</v>
      </c>
      <c r="AQ39" s="487" t="s">
        <v>1079</v>
      </c>
      <c r="AR39" s="409">
        <f t="shared" si="13"/>
        <v>0.37992305500142498</v>
      </c>
      <c r="AS39" s="410">
        <f t="shared" si="14"/>
        <v>0.13992590481618694</v>
      </c>
      <c r="AT39" s="409">
        <f t="shared" si="4"/>
        <v>-0.32418300653594767</v>
      </c>
      <c r="AU39" s="410">
        <f t="shared" si="5"/>
        <v>5.0000000000000044E-2</v>
      </c>
      <c r="AV39" s="64" t="b">
        <f t="shared" si="15"/>
        <v>0</v>
      </c>
      <c r="AW39" s="415">
        <f t="shared" si="16"/>
        <v>1099.0022675736961</v>
      </c>
      <c r="AX39" s="415">
        <f t="shared" si="17"/>
        <v>1098.7709497206704</v>
      </c>
      <c r="AY39" s="415">
        <f t="shared" si="18"/>
        <v>1293.4348122866895</v>
      </c>
      <c r="AZ39" s="415">
        <f t="shared" si="19"/>
        <v>1403.6</v>
      </c>
      <c r="BA39" s="415">
        <f t="shared" si="20"/>
        <v>1600</v>
      </c>
      <c r="BB39" s="416">
        <f t="shared" si="29"/>
        <v>-2.1047986874167535E-4</v>
      </c>
      <c r="BC39" s="416">
        <f t="shared" si="29"/>
        <v>0.17716509761702981</v>
      </c>
      <c r="BD39" s="416">
        <f t="shared" si="29"/>
        <v>8.517258594466548E-2</v>
      </c>
      <c r="BE39" s="416">
        <f t="shared" si="29"/>
        <v>0.13992590481618694</v>
      </c>
      <c r="BF39" s="499">
        <f t="shared" si="6"/>
        <v>441</v>
      </c>
      <c r="BG39" s="499">
        <f t="shared" si="0"/>
        <v>537</v>
      </c>
      <c r="BH39" s="499">
        <f t="shared" si="1"/>
        <v>586</v>
      </c>
      <c r="BI39" s="499">
        <f t="shared" si="7"/>
        <v>765</v>
      </c>
      <c r="BJ39" s="417">
        <f t="shared" si="8"/>
        <v>803.25</v>
      </c>
      <c r="BK39" s="416">
        <f t="shared" si="30"/>
        <v>0.21768707482993199</v>
      </c>
      <c r="BL39" s="416">
        <f t="shared" si="30"/>
        <v>9.1247672253258916E-2</v>
      </c>
      <c r="BM39" s="416">
        <f t="shared" si="30"/>
        <v>0.30546075085324231</v>
      </c>
      <c r="BN39" s="416">
        <f t="shared" si="30"/>
        <v>5.0000000000000044E-2</v>
      </c>
      <c r="BO39" s="104">
        <f t="shared" si="31"/>
        <v>853388.79999999993</v>
      </c>
      <c r="BP39" s="104">
        <f t="shared" si="22"/>
        <v>972800</v>
      </c>
      <c r="BQ39" s="103">
        <f t="shared" si="23"/>
        <v>1177610.8799999999</v>
      </c>
      <c r="BR39" s="419"/>
      <c r="BS39" s="420"/>
      <c r="BT39" s="104"/>
      <c r="BU39" s="104"/>
      <c r="BV39" s="103"/>
      <c r="BW39" s="161">
        <f t="shared" si="32"/>
        <v>1127441.7</v>
      </c>
      <c r="BX39" s="161">
        <f t="shared" si="33"/>
        <v>725661.2</v>
      </c>
    </row>
    <row r="40" spans="1:76" hidden="1">
      <c r="A40" s="145" t="s">
        <v>125</v>
      </c>
      <c r="B40" s="145" t="str">
        <f t="shared" si="24"/>
        <v>P020</v>
      </c>
      <c r="C40" s="146" t="s">
        <v>147</v>
      </c>
      <c r="D40" s="165" t="s">
        <v>148</v>
      </c>
      <c r="E40" s="165"/>
      <c r="F40" s="165"/>
      <c r="G40" s="165"/>
      <c r="H40" s="129">
        <v>3318</v>
      </c>
      <c r="I40" s="130">
        <v>3318</v>
      </c>
      <c r="J40" s="129">
        <v>3318</v>
      </c>
      <c r="K40" s="130">
        <v>3318</v>
      </c>
      <c r="L40" s="130"/>
      <c r="M40" s="130"/>
      <c r="N40" s="130"/>
      <c r="O40" s="148"/>
      <c r="P40" s="149">
        <v>11033</v>
      </c>
      <c r="Q40" s="149">
        <v>36607494</v>
      </c>
      <c r="R40" s="150"/>
      <c r="S40" s="151"/>
      <c r="T40" s="150"/>
      <c r="U40" s="151"/>
      <c r="V40" s="152"/>
      <c r="W40" s="153"/>
      <c r="X40" s="166"/>
      <c r="Y40" s="155"/>
      <c r="Z40" s="167"/>
      <c r="AA40" s="168"/>
      <c r="AB40" s="169"/>
      <c r="AC40" s="170"/>
      <c r="AD40" s="449"/>
      <c r="AE40" s="171"/>
      <c r="AF40" s="170"/>
      <c r="AG40" s="449"/>
      <c r="AH40" s="159">
        <f t="shared" si="26"/>
        <v>0</v>
      </c>
      <c r="AI40" s="437">
        <f t="shared" si="27"/>
        <v>0</v>
      </c>
      <c r="AJ40" s="23"/>
      <c r="AK40" s="24"/>
      <c r="AL40" s="23"/>
      <c r="AM40" s="160">
        <f t="shared" si="28"/>
        <v>0</v>
      </c>
      <c r="AN40" s="24"/>
      <c r="AO40" s="163"/>
      <c r="AP40" s="164"/>
      <c r="AQ40" s="487"/>
      <c r="AR40" s="409" t="str">
        <f t="shared" si="13"/>
        <v/>
      </c>
      <c r="AS40" s="410" t="str">
        <f t="shared" si="14"/>
        <v/>
      </c>
      <c r="AT40" s="409" t="str">
        <f t="shared" si="4"/>
        <v/>
      </c>
      <c r="AU40" s="410" t="str">
        <f t="shared" si="5"/>
        <v/>
      </c>
      <c r="AV40" s="64" t="b">
        <f t="shared" si="15"/>
        <v>1</v>
      </c>
      <c r="AW40" s="415">
        <f t="shared" si="16"/>
        <v>3318</v>
      </c>
      <c r="AX40" s="415" t="str">
        <f t="shared" si="17"/>
        <v/>
      </c>
      <c r="AY40" s="415" t="str">
        <f t="shared" si="18"/>
        <v/>
      </c>
      <c r="AZ40" s="415">
        <f t="shared" si="19"/>
        <v>0</v>
      </c>
      <c r="BA40" s="415">
        <f t="shared" si="20"/>
        <v>0</v>
      </c>
      <c r="BB40" s="416" t="str">
        <f t="shared" si="29"/>
        <v/>
      </c>
      <c r="BC40" s="416" t="str">
        <f t="shared" si="29"/>
        <v/>
      </c>
      <c r="BD40" s="416" t="str">
        <f t="shared" si="29"/>
        <v/>
      </c>
      <c r="BE40" s="416" t="str">
        <f t="shared" si="29"/>
        <v/>
      </c>
      <c r="BF40" s="499">
        <f t="shared" si="6"/>
        <v>11033</v>
      </c>
      <c r="BG40" s="499">
        <f t="shared" si="0"/>
        <v>0</v>
      </c>
      <c r="BH40" s="499">
        <f t="shared" si="1"/>
        <v>0</v>
      </c>
      <c r="BI40" s="499">
        <f t="shared" si="7"/>
        <v>0</v>
      </c>
      <c r="BJ40" s="506">
        <f t="shared" si="8"/>
        <v>0</v>
      </c>
      <c r="BK40" s="416">
        <f t="shared" si="30"/>
        <v>-1</v>
      </c>
      <c r="BL40" s="416" t="str">
        <f t="shared" si="30"/>
        <v/>
      </c>
      <c r="BM40" s="416" t="str">
        <f t="shared" si="30"/>
        <v/>
      </c>
      <c r="BN40" s="416" t="str">
        <f t="shared" si="30"/>
        <v/>
      </c>
      <c r="BO40" s="104">
        <f t="shared" si="31"/>
        <v>0</v>
      </c>
      <c r="BP40" s="104">
        <f t="shared" si="22"/>
        <v>0</v>
      </c>
      <c r="BQ40" s="103">
        <f t="shared" si="23"/>
        <v>0</v>
      </c>
      <c r="BR40" s="419"/>
      <c r="BS40" s="420"/>
      <c r="BT40" s="104"/>
      <c r="BU40" s="104"/>
      <c r="BV40" s="103"/>
      <c r="BW40" s="161">
        <f t="shared" si="32"/>
        <v>0</v>
      </c>
      <c r="BX40" s="161">
        <f t="shared" si="33"/>
        <v>0</v>
      </c>
    </row>
    <row r="41" spans="1:76" ht="36">
      <c r="A41" s="145" t="s">
        <v>125</v>
      </c>
      <c r="B41" s="145" t="str">
        <f t="shared" si="24"/>
        <v>P020.1</v>
      </c>
      <c r="C41" s="146" t="s">
        <v>149</v>
      </c>
      <c r="D41" s="147" t="s">
        <v>150</v>
      </c>
      <c r="E41" s="147"/>
      <c r="F41" s="147" t="s">
        <v>81</v>
      </c>
      <c r="G41" s="147"/>
      <c r="H41" s="129">
        <v>0</v>
      </c>
      <c r="I41" s="130">
        <v>0</v>
      </c>
      <c r="J41" s="129"/>
      <c r="K41" s="130"/>
      <c r="L41" s="130">
        <v>3318</v>
      </c>
      <c r="M41" s="130">
        <v>3318</v>
      </c>
      <c r="N41" s="130">
        <v>3318</v>
      </c>
      <c r="O41" s="148">
        <v>3671.8</v>
      </c>
      <c r="P41" s="149">
        <v>0</v>
      </c>
      <c r="Q41" s="149">
        <v>0</v>
      </c>
      <c r="R41" s="150">
        <v>12969</v>
      </c>
      <c r="S41" s="151">
        <v>43031142</v>
      </c>
      <c r="T41" s="150">
        <v>10560</v>
      </c>
      <c r="U41" s="151">
        <v>36287852.200000003</v>
      </c>
      <c r="V41" s="152">
        <v>12969</v>
      </c>
      <c r="W41" s="153">
        <f>V41*O41</f>
        <v>47619574.200000003</v>
      </c>
      <c r="X41" s="154">
        <v>12969</v>
      </c>
      <c r="Y41" s="155">
        <v>3671.8</v>
      </c>
      <c r="Z41" s="138">
        <f>X41*Y41</f>
        <v>47619574.200000003</v>
      </c>
      <c r="AA41" s="156">
        <v>10542</v>
      </c>
      <c r="AB41" s="157">
        <v>38680791.399999999</v>
      </c>
      <c r="AC41" s="162">
        <v>11000</v>
      </c>
      <c r="AD41" s="458">
        <v>4000</v>
      </c>
      <c r="AE41" s="159">
        <f t="shared" ref="AE41:AE42" si="49">AC41*AD41</f>
        <v>44000000</v>
      </c>
      <c r="AF41" s="158">
        <v>11024</v>
      </c>
      <c r="AG41" s="448">
        <v>4109.3500000000004</v>
      </c>
      <c r="AH41" s="159">
        <f t="shared" si="26"/>
        <v>45301474.400000006</v>
      </c>
      <c r="AI41" s="437">
        <f t="shared" si="27"/>
        <v>-109.35000000000036</v>
      </c>
      <c r="AJ41" s="23">
        <f>+AF41-X41</f>
        <v>-1945</v>
      </c>
      <c r="AK41" s="24">
        <f>+AJ41/X41</f>
        <v>-0.14997301256843243</v>
      </c>
      <c r="AL41" s="23">
        <f>+AF41-AA41</f>
        <v>482</v>
      </c>
      <c r="AM41" s="160">
        <f t="shared" si="28"/>
        <v>-1301474.400000006</v>
      </c>
      <c r="AN41" s="24">
        <f>+AL41/AA41</f>
        <v>4.5721874407133371E-2</v>
      </c>
      <c r="AO41" s="163">
        <f>+AG41-Y41</f>
        <v>437.55000000000018</v>
      </c>
      <c r="AP41" s="164">
        <f>+AO41/Y41</f>
        <v>0.11916498719973859</v>
      </c>
      <c r="AQ41" s="487" t="s">
        <v>1081</v>
      </c>
      <c r="AR41" s="409">
        <f t="shared" si="13"/>
        <v>0.11916498719973867</v>
      </c>
      <c r="AS41" s="410">
        <f t="shared" si="14"/>
        <v>8.9383953374366776E-2</v>
      </c>
      <c r="AT41" s="409">
        <f t="shared" si="4"/>
        <v>4.5721874407133267E-2</v>
      </c>
      <c r="AU41" s="410">
        <f t="shared" si="5"/>
        <v>4.3445266552836204E-2</v>
      </c>
      <c r="AV41" s="64" t="b">
        <f t="shared" si="15"/>
        <v>0</v>
      </c>
      <c r="AW41" s="415" t="str">
        <f t="shared" si="16"/>
        <v/>
      </c>
      <c r="AX41" s="415">
        <f t="shared" si="17"/>
        <v>3318</v>
      </c>
      <c r="AY41" s="415">
        <f t="shared" si="18"/>
        <v>3436.3496401515154</v>
      </c>
      <c r="AZ41" s="415">
        <f t="shared" si="19"/>
        <v>3671.8</v>
      </c>
      <c r="BA41" s="415">
        <f t="shared" si="20"/>
        <v>4000</v>
      </c>
      <c r="BB41" s="416" t="str">
        <f t="shared" si="29"/>
        <v/>
      </c>
      <c r="BC41" s="416">
        <f t="shared" si="29"/>
        <v>3.5668969304254228E-2</v>
      </c>
      <c r="BD41" s="416">
        <f t="shared" si="29"/>
        <v>6.85175795551769E-2</v>
      </c>
      <c r="BE41" s="416">
        <f t="shared" si="29"/>
        <v>8.9383953374366776E-2</v>
      </c>
      <c r="BF41" s="499">
        <f t="shared" si="6"/>
        <v>0</v>
      </c>
      <c r="BG41" s="499">
        <f t="shared" si="0"/>
        <v>12969</v>
      </c>
      <c r="BH41" s="499">
        <f t="shared" si="1"/>
        <v>10560</v>
      </c>
      <c r="BI41" s="499">
        <f t="shared" si="7"/>
        <v>10542</v>
      </c>
      <c r="BJ41" s="506">
        <f t="shared" si="8"/>
        <v>11000</v>
      </c>
      <c r="BK41" s="416" t="str">
        <f t="shared" si="30"/>
        <v/>
      </c>
      <c r="BL41" s="416">
        <f t="shared" si="30"/>
        <v>-0.18575063613231557</v>
      </c>
      <c r="BM41" s="416">
        <f t="shared" si="30"/>
        <v>-1.7045454545454586E-3</v>
      </c>
      <c r="BN41" s="416">
        <f t="shared" si="30"/>
        <v>4.3445266552836204E-2</v>
      </c>
      <c r="BO41" s="104">
        <f t="shared" si="31"/>
        <v>47619574.200000003</v>
      </c>
      <c r="BP41" s="104">
        <f t="shared" si="22"/>
        <v>51876000</v>
      </c>
      <c r="BQ41" s="103">
        <f t="shared" si="23"/>
        <v>53294160.150000006</v>
      </c>
      <c r="BR41" s="419" t="s">
        <v>1069</v>
      </c>
      <c r="BS41" s="420"/>
      <c r="BT41" s="104"/>
      <c r="BU41" s="104"/>
      <c r="BV41" s="103"/>
      <c r="BW41" s="161">
        <f t="shared" si="32"/>
        <v>40389800</v>
      </c>
      <c r="BX41" s="161">
        <f t="shared" si="33"/>
        <v>40477923.200000003</v>
      </c>
    </row>
    <row r="42" spans="1:76" ht="36" hidden="1">
      <c r="A42" s="145" t="s">
        <v>125</v>
      </c>
      <c r="B42" s="145" t="str">
        <f t="shared" si="24"/>
        <v>P020.2</v>
      </c>
      <c r="C42" s="146" t="s">
        <v>151</v>
      </c>
      <c r="D42" s="175" t="s">
        <v>152</v>
      </c>
      <c r="E42" s="175" t="s">
        <v>102</v>
      </c>
      <c r="F42" s="175"/>
      <c r="G42" s="175"/>
      <c r="H42" s="129">
        <v>0</v>
      </c>
      <c r="I42" s="130">
        <v>0</v>
      </c>
      <c r="J42" s="129"/>
      <c r="K42" s="130"/>
      <c r="L42" s="130">
        <v>4313</v>
      </c>
      <c r="M42" s="130">
        <v>4313</v>
      </c>
      <c r="N42" s="130">
        <v>4313</v>
      </c>
      <c r="O42" s="148">
        <v>4766.3</v>
      </c>
      <c r="P42" s="149">
        <v>0</v>
      </c>
      <c r="Q42" s="149">
        <v>0</v>
      </c>
      <c r="R42" s="150">
        <v>1</v>
      </c>
      <c r="S42" s="151">
        <v>4313</v>
      </c>
      <c r="T42" s="150">
        <v>0</v>
      </c>
      <c r="U42" s="151">
        <v>0</v>
      </c>
      <c r="V42" s="152">
        <v>1</v>
      </c>
      <c r="W42" s="153">
        <f>V42*O42</f>
        <v>4766.3</v>
      </c>
      <c r="X42" s="154">
        <v>1</v>
      </c>
      <c r="Y42" s="155">
        <v>4766.3</v>
      </c>
      <c r="Z42" s="138">
        <f>X42*Y42</f>
        <v>4766.3</v>
      </c>
      <c r="AA42" s="156">
        <v>0</v>
      </c>
      <c r="AB42" s="157">
        <v>0</v>
      </c>
      <c r="AC42" s="158">
        <v>1</v>
      </c>
      <c r="AD42" s="448">
        <v>5203.8500000000004</v>
      </c>
      <c r="AE42" s="159">
        <f t="shared" si="49"/>
        <v>5203.8500000000004</v>
      </c>
      <c r="AF42" s="158">
        <v>1</v>
      </c>
      <c r="AG42" s="448">
        <v>5203.8500000000004</v>
      </c>
      <c r="AH42" s="159">
        <f t="shared" si="26"/>
        <v>5203.8500000000004</v>
      </c>
      <c r="AI42" s="437">
        <f t="shared" si="27"/>
        <v>0</v>
      </c>
      <c r="AJ42" s="23">
        <f>+AF42-X42</f>
        <v>0</v>
      </c>
      <c r="AK42" s="24">
        <f>+AJ42/X42</f>
        <v>0</v>
      </c>
      <c r="AL42" s="23">
        <f>+AF42-AA42</f>
        <v>1</v>
      </c>
      <c r="AM42" s="160">
        <f t="shared" si="28"/>
        <v>0</v>
      </c>
      <c r="AN42" s="24"/>
      <c r="AO42" s="163">
        <f>+AG42-Y42</f>
        <v>437.55000000000018</v>
      </c>
      <c r="AP42" s="164">
        <f>+AO42/Y42</f>
        <v>9.1800767891236423E-2</v>
      </c>
      <c r="AQ42" s="487" t="s">
        <v>1079</v>
      </c>
      <c r="AR42" s="409">
        <f t="shared" si="13"/>
        <v>9.1800767891236479E-2</v>
      </c>
      <c r="AS42" s="410">
        <f t="shared" si="14"/>
        <v>9.1800767891236479E-2</v>
      </c>
      <c r="AT42" s="409" t="str">
        <f t="shared" si="4"/>
        <v/>
      </c>
      <c r="AU42" s="410" t="str">
        <f t="shared" si="5"/>
        <v/>
      </c>
      <c r="AV42" s="64" t="b">
        <f t="shared" si="15"/>
        <v>0</v>
      </c>
      <c r="AW42" s="415" t="str">
        <f t="shared" si="16"/>
        <v/>
      </c>
      <c r="AX42" s="415">
        <f t="shared" si="17"/>
        <v>4313</v>
      </c>
      <c r="AY42" s="415" t="str">
        <f t="shared" si="18"/>
        <v/>
      </c>
      <c r="AZ42" s="415">
        <f t="shared" si="19"/>
        <v>4766.3</v>
      </c>
      <c r="BA42" s="415">
        <f t="shared" si="20"/>
        <v>5203.8500000000004</v>
      </c>
      <c r="BB42" s="416" t="str">
        <f t="shared" si="29"/>
        <v/>
      </c>
      <c r="BC42" s="416" t="str">
        <f t="shared" si="29"/>
        <v/>
      </c>
      <c r="BD42" s="416" t="str">
        <f t="shared" si="29"/>
        <v/>
      </c>
      <c r="BE42" s="416">
        <f t="shared" si="29"/>
        <v>9.1800767891236479E-2</v>
      </c>
      <c r="BF42" s="499">
        <f t="shared" si="6"/>
        <v>0</v>
      </c>
      <c r="BG42" s="499">
        <f t="shared" si="0"/>
        <v>1</v>
      </c>
      <c r="BH42" s="499">
        <f t="shared" si="1"/>
        <v>0</v>
      </c>
      <c r="BI42" s="499">
        <f t="shared" si="7"/>
        <v>0</v>
      </c>
      <c r="BJ42" s="417">
        <f t="shared" si="8"/>
        <v>1</v>
      </c>
      <c r="BK42" s="416" t="str">
        <f t="shared" si="30"/>
        <v/>
      </c>
      <c r="BL42" s="416">
        <f t="shared" si="30"/>
        <v>-1</v>
      </c>
      <c r="BM42" s="416" t="str">
        <f t="shared" si="30"/>
        <v/>
      </c>
      <c r="BN42" s="416" t="str">
        <f t="shared" si="30"/>
        <v/>
      </c>
      <c r="BO42" s="104">
        <f t="shared" si="31"/>
        <v>4766.3</v>
      </c>
      <c r="BP42" s="104">
        <f t="shared" si="22"/>
        <v>5203.8500000000004</v>
      </c>
      <c r="BQ42" s="103">
        <f t="shared" si="23"/>
        <v>5203.8500000000004</v>
      </c>
      <c r="BR42" s="419"/>
      <c r="BS42" s="420"/>
      <c r="BT42" s="104"/>
      <c r="BU42" s="104"/>
      <c r="BV42" s="103"/>
      <c r="BW42" s="161">
        <f t="shared" si="32"/>
        <v>4766.3</v>
      </c>
      <c r="BX42" s="161">
        <f t="shared" si="33"/>
        <v>4766.3</v>
      </c>
    </row>
    <row r="43" spans="1:76" hidden="1">
      <c r="A43" s="145" t="s">
        <v>125</v>
      </c>
      <c r="B43" s="145" t="str">
        <f t="shared" si="24"/>
        <v>P021</v>
      </c>
      <c r="C43" s="146" t="s">
        <v>153</v>
      </c>
      <c r="D43" s="165" t="s">
        <v>154</v>
      </c>
      <c r="E43" s="165"/>
      <c r="F43" s="165"/>
      <c r="G43" s="165"/>
      <c r="H43" s="129">
        <v>3318</v>
      </c>
      <c r="I43" s="130">
        <v>3318</v>
      </c>
      <c r="J43" s="129">
        <v>3318</v>
      </c>
      <c r="K43" s="130">
        <v>3318</v>
      </c>
      <c r="L43" s="130"/>
      <c r="M43" s="130"/>
      <c r="N43" s="130"/>
      <c r="O43" s="148"/>
      <c r="P43" s="149">
        <v>1134</v>
      </c>
      <c r="Q43" s="149">
        <v>3762612</v>
      </c>
      <c r="R43" s="150"/>
      <c r="S43" s="151"/>
      <c r="T43" s="150"/>
      <c r="U43" s="151"/>
      <c r="V43" s="152"/>
      <c r="W43" s="153"/>
      <c r="X43" s="166"/>
      <c r="Y43" s="155"/>
      <c r="Z43" s="167"/>
      <c r="AA43" s="168"/>
      <c r="AB43" s="169"/>
      <c r="AC43" s="170"/>
      <c r="AD43" s="449"/>
      <c r="AE43" s="171"/>
      <c r="AF43" s="170"/>
      <c r="AG43" s="449"/>
      <c r="AH43" s="159">
        <f t="shared" si="26"/>
        <v>0</v>
      </c>
      <c r="AI43" s="437">
        <f t="shared" si="27"/>
        <v>0</v>
      </c>
      <c r="AJ43" s="23"/>
      <c r="AK43" s="24"/>
      <c r="AL43" s="23"/>
      <c r="AM43" s="160">
        <f t="shared" si="28"/>
        <v>0</v>
      </c>
      <c r="AN43" s="24"/>
      <c r="AO43" s="163"/>
      <c r="AP43" s="164"/>
      <c r="AQ43" s="487"/>
      <c r="AR43" s="409" t="str">
        <f t="shared" si="13"/>
        <v/>
      </c>
      <c r="AS43" s="410" t="str">
        <f t="shared" si="14"/>
        <v/>
      </c>
      <c r="AT43" s="409" t="str">
        <f t="shared" si="4"/>
        <v/>
      </c>
      <c r="AU43" s="410" t="str">
        <f t="shared" si="5"/>
        <v/>
      </c>
      <c r="AV43" s="64" t="b">
        <f t="shared" si="15"/>
        <v>1</v>
      </c>
      <c r="AW43" s="415">
        <f t="shared" si="16"/>
        <v>3318</v>
      </c>
      <c r="AX43" s="415" t="str">
        <f t="shared" si="17"/>
        <v/>
      </c>
      <c r="AY43" s="415" t="str">
        <f t="shared" si="18"/>
        <v/>
      </c>
      <c r="AZ43" s="415">
        <f t="shared" si="19"/>
        <v>0</v>
      </c>
      <c r="BA43" s="415">
        <f t="shared" si="20"/>
        <v>0</v>
      </c>
      <c r="BB43" s="416" t="str">
        <f t="shared" si="29"/>
        <v/>
      </c>
      <c r="BC43" s="416" t="str">
        <f t="shared" si="29"/>
        <v/>
      </c>
      <c r="BD43" s="416" t="str">
        <f t="shared" si="29"/>
        <v/>
      </c>
      <c r="BE43" s="416" t="str">
        <f t="shared" si="29"/>
        <v/>
      </c>
      <c r="BF43" s="499">
        <f t="shared" si="6"/>
        <v>1134</v>
      </c>
      <c r="BG43" s="499">
        <f t="shared" si="0"/>
        <v>0</v>
      </c>
      <c r="BH43" s="499">
        <f t="shared" si="1"/>
        <v>0</v>
      </c>
      <c r="BI43" s="499">
        <f t="shared" si="7"/>
        <v>0</v>
      </c>
      <c r="BJ43" s="506">
        <f t="shared" si="8"/>
        <v>0</v>
      </c>
      <c r="BK43" s="416">
        <f t="shared" si="30"/>
        <v>-1</v>
      </c>
      <c r="BL43" s="416" t="str">
        <f t="shared" si="30"/>
        <v/>
      </c>
      <c r="BM43" s="416" t="str">
        <f t="shared" si="30"/>
        <v/>
      </c>
      <c r="BN43" s="416" t="str">
        <f t="shared" si="30"/>
        <v/>
      </c>
      <c r="BO43" s="104">
        <f t="shared" si="31"/>
        <v>0</v>
      </c>
      <c r="BP43" s="104">
        <f t="shared" si="22"/>
        <v>0</v>
      </c>
      <c r="BQ43" s="103">
        <f t="shared" si="23"/>
        <v>0</v>
      </c>
      <c r="BR43" s="419"/>
      <c r="BS43" s="420"/>
      <c r="BT43" s="104"/>
      <c r="BU43" s="104"/>
      <c r="BV43" s="103"/>
      <c r="BW43" s="161">
        <f t="shared" si="32"/>
        <v>0</v>
      </c>
      <c r="BX43" s="161">
        <f t="shared" si="33"/>
        <v>0</v>
      </c>
    </row>
    <row r="44" spans="1:76" ht="24" hidden="1">
      <c r="A44" s="145" t="s">
        <v>125</v>
      </c>
      <c r="B44" s="145" t="str">
        <f t="shared" si="24"/>
        <v>P021.1</v>
      </c>
      <c r="C44" s="146" t="s">
        <v>155</v>
      </c>
      <c r="D44" s="147" t="s">
        <v>156</v>
      </c>
      <c r="E44" s="147"/>
      <c r="F44" s="147"/>
      <c r="G44" s="147" t="s">
        <v>157</v>
      </c>
      <c r="H44" s="129">
        <v>0</v>
      </c>
      <c r="I44" s="130">
        <v>0</v>
      </c>
      <c r="J44" s="129"/>
      <c r="K44" s="130"/>
      <c r="L44" s="130">
        <v>3318</v>
      </c>
      <c r="M44" s="130">
        <v>3318</v>
      </c>
      <c r="N44" s="130">
        <v>3318</v>
      </c>
      <c r="O44" s="148">
        <v>3671.8</v>
      </c>
      <c r="P44" s="149">
        <v>0</v>
      </c>
      <c r="Q44" s="149">
        <v>0</v>
      </c>
      <c r="R44" s="150">
        <v>1175</v>
      </c>
      <c r="S44" s="151">
        <v>3899280</v>
      </c>
      <c r="T44" s="150">
        <v>1029</v>
      </c>
      <c r="U44" s="151">
        <v>3523944</v>
      </c>
      <c r="V44" s="152">
        <v>1173</v>
      </c>
      <c r="W44" s="153">
        <f>V44*O44</f>
        <v>4307021.4000000004</v>
      </c>
      <c r="X44" s="154">
        <v>1173</v>
      </c>
      <c r="Y44" s="155">
        <v>3671.8</v>
      </c>
      <c r="Z44" s="138">
        <f>X44*Y44</f>
        <v>4307021.4000000004</v>
      </c>
      <c r="AA44" s="156">
        <v>1036</v>
      </c>
      <c r="AB44" s="157">
        <v>3802516.0799999996</v>
      </c>
      <c r="AC44" s="162">
        <f>AA44*1.05</f>
        <v>1087.8</v>
      </c>
      <c r="AD44" s="456">
        <v>3900</v>
      </c>
      <c r="AE44" s="159">
        <f t="shared" ref="AE44:AE45" si="50">AC44*AD44</f>
        <v>4242420</v>
      </c>
      <c r="AF44" s="158">
        <v>998</v>
      </c>
      <c r="AG44" s="448">
        <v>4109.3500000000004</v>
      </c>
      <c r="AH44" s="159">
        <f t="shared" si="26"/>
        <v>4101131.3000000003</v>
      </c>
      <c r="AI44" s="437">
        <f t="shared" si="27"/>
        <v>-209.35000000000036</v>
      </c>
      <c r="AJ44" s="23">
        <f>+AF44-X44</f>
        <v>-175</v>
      </c>
      <c r="AK44" s="24">
        <f>+AJ44/X44</f>
        <v>-0.14919011082693948</v>
      </c>
      <c r="AL44" s="23">
        <f>+AF44-AA44</f>
        <v>-38</v>
      </c>
      <c r="AM44" s="160">
        <f t="shared" si="28"/>
        <v>141288.69999999972</v>
      </c>
      <c r="AN44" s="24">
        <f>+AL44/AA44</f>
        <v>-3.6679536679536683E-2</v>
      </c>
      <c r="AO44" s="163">
        <f>+AG44-Y44</f>
        <v>437.55000000000018</v>
      </c>
      <c r="AP44" s="164">
        <f>+AO44/Y44</f>
        <v>0.11916498719973859</v>
      </c>
      <c r="AQ44" s="487" t="s">
        <v>1079</v>
      </c>
      <c r="AR44" s="409">
        <f t="shared" si="13"/>
        <v>0.11916498719973867</v>
      </c>
      <c r="AS44" s="410">
        <f t="shared" si="14"/>
        <v>6.2149354540007584E-2</v>
      </c>
      <c r="AT44" s="409">
        <f t="shared" si="4"/>
        <v>-3.6679536679536717E-2</v>
      </c>
      <c r="AU44" s="410">
        <f t="shared" si="5"/>
        <v>5.0000000000000044E-2</v>
      </c>
      <c r="AV44" s="64" t="b">
        <f t="shared" si="15"/>
        <v>0</v>
      </c>
      <c r="AW44" s="415" t="str">
        <f t="shared" si="16"/>
        <v/>
      </c>
      <c r="AX44" s="415">
        <f t="shared" si="17"/>
        <v>3318.5361702127661</v>
      </c>
      <c r="AY44" s="415">
        <f t="shared" si="18"/>
        <v>3424.6297376093294</v>
      </c>
      <c r="AZ44" s="415">
        <f t="shared" si="19"/>
        <v>3671.8</v>
      </c>
      <c r="BA44" s="415">
        <f t="shared" si="20"/>
        <v>3900</v>
      </c>
      <c r="BB44" s="416" t="str">
        <f t="shared" si="29"/>
        <v/>
      </c>
      <c r="BC44" s="416">
        <f t="shared" si="29"/>
        <v>3.1969989765023854E-2</v>
      </c>
      <c r="BD44" s="416">
        <f t="shared" si="29"/>
        <v>7.2174302429323545E-2</v>
      </c>
      <c r="BE44" s="416">
        <f t="shared" si="29"/>
        <v>6.2149354540007584E-2</v>
      </c>
      <c r="BF44" s="499">
        <f t="shared" si="6"/>
        <v>0</v>
      </c>
      <c r="BG44" s="499">
        <f t="shared" si="0"/>
        <v>1175</v>
      </c>
      <c r="BH44" s="499">
        <f t="shared" si="1"/>
        <v>1029</v>
      </c>
      <c r="BI44" s="499">
        <f t="shared" si="7"/>
        <v>1036</v>
      </c>
      <c r="BJ44" s="506">
        <f t="shared" si="8"/>
        <v>1087.8</v>
      </c>
      <c r="BK44" s="416" t="str">
        <f t="shared" si="30"/>
        <v/>
      </c>
      <c r="BL44" s="416">
        <f t="shared" si="30"/>
        <v>-0.12425531914893617</v>
      </c>
      <c r="BM44" s="416">
        <f t="shared" si="30"/>
        <v>6.8027210884353817E-3</v>
      </c>
      <c r="BN44" s="416">
        <f t="shared" si="30"/>
        <v>5.0000000000000044E-2</v>
      </c>
      <c r="BO44" s="104">
        <f t="shared" si="31"/>
        <v>4307021.4000000004</v>
      </c>
      <c r="BP44" s="104">
        <f t="shared" si="22"/>
        <v>4574700</v>
      </c>
      <c r="BQ44" s="103">
        <f t="shared" si="23"/>
        <v>4820267.5500000007</v>
      </c>
      <c r="BR44" s="419" t="s">
        <v>1089</v>
      </c>
      <c r="BS44" s="420"/>
      <c r="BT44" s="104"/>
      <c r="BU44" s="104"/>
      <c r="BV44" s="103"/>
      <c r="BW44" s="161">
        <f t="shared" si="32"/>
        <v>3994184.04</v>
      </c>
      <c r="BX44" s="161">
        <f t="shared" si="33"/>
        <v>3664456.4000000004</v>
      </c>
    </row>
    <row r="45" spans="1:76" ht="36">
      <c r="A45" s="145" t="s">
        <v>125</v>
      </c>
      <c r="B45" s="145" t="str">
        <f t="shared" si="24"/>
        <v>P021.2</v>
      </c>
      <c r="C45" s="146" t="s">
        <v>158</v>
      </c>
      <c r="D45" s="175" t="s">
        <v>159</v>
      </c>
      <c r="E45" s="175" t="s">
        <v>102</v>
      </c>
      <c r="F45" s="175"/>
      <c r="G45" s="175" t="s">
        <v>157</v>
      </c>
      <c r="H45" s="129">
        <v>0</v>
      </c>
      <c r="I45" s="130">
        <v>0</v>
      </c>
      <c r="J45" s="129"/>
      <c r="K45" s="130"/>
      <c r="L45" s="130">
        <v>4313</v>
      </c>
      <c r="M45" s="130">
        <v>4313</v>
      </c>
      <c r="N45" s="130">
        <v>4313</v>
      </c>
      <c r="O45" s="148">
        <v>4766.3</v>
      </c>
      <c r="P45" s="149">
        <v>0</v>
      </c>
      <c r="Q45" s="149">
        <v>0</v>
      </c>
      <c r="R45" s="150">
        <v>10</v>
      </c>
      <c r="S45" s="151">
        <v>36530</v>
      </c>
      <c r="T45" s="150">
        <v>11</v>
      </c>
      <c r="U45" s="151">
        <v>48802.9</v>
      </c>
      <c r="V45" s="152">
        <v>14</v>
      </c>
      <c r="W45" s="153">
        <f>V45*O45</f>
        <v>66728.2</v>
      </c>
      <c r="X45" s="154">
        <v>14</v>
      </c>
      <c r="Y45" s="155">
        <v>4766.3</v>
      </c>
      <c r="Z45" s="138">
        <f>X45*Y45</f>
        <v>66728.2</v>
      </c>
      <c r="AA45" s="156">
        <v>6</v>
      </c>
      <c r="AB45" s="157">
        <v>28597.8</v>
      </c>
      <c r="AC45" s="158">
        <v>12</v>
      </c>
      <c r="AD45" s="448">
        <v>5000</v>
      </c>
      <c r="AE45" s="159">
        <f t="shared" si="50"/>
        <v>60000</v>
      </c>
      <c r="AF45" s="158">
        <v>12</v>
      </c>
      <c r="AG45" s="448">
        <v>5000</v>
      </c>
      <c r="AH45" s="159">
        <f t="shared" si="26"/>
        <v>60000</v>
      </c>
      <c r="AI45" s="437">
        <f t="shared" si="27"/>
        <v>0</v>
      </c>
      <c r="AJ45" s="23">
        <f>+AF45-X45</f>
        <v>-2</v>
      </c>
      <c r="AK45" s="24">
        <f>+AJ45/X45</f>
        <v>-0.14285714285714285</v>
      </c>
      <c r="AL45" s="23">
        <f>+AF45-AA45</f>
        <v>6</v>
      </c>
      <c r="AM45" s="160">
        <f t="shared" si="28"/>
        <v>0</v>
      </c>
      <c r="AN45" s="24">
        <f>+AL45/AA45</f>
        <v>1</v>
      </c>
      <c r="AO45" s="163">
        <f>+AG45-Y45</f>
        <v>233.69999999999982</v>
      </c>
      <c r="AP45" s="164">
        <f>+AO45/Y45</f>
        <v>4.9031743700564338E-2</v>
      </c>
      <c r="AQ45" s="487" t="s">
        <v>1079</v>
      </c>
      <c r="AR45" s="409">
        <f t="shared" si="13"/>
        <v>4.903174370056429E-2</v>
      </c>
      <c r="AS45" s="410">
        <f t="shared" si="14"/>
        <v>4.903174370056429E-2</v>
      </c>
      <c r="AT45" s="409">
        <f t="shared" si="4"/>
        <v>1</v>
      </c>
      <c r="AU45" s="410">
        <f t="shared" si="5"/>
        <v>1</v>
      </c>
      <c r="AV45" s="64" t="b">
        <f t="shared" si="15"/>
        <v>0</v>
      </c>
      <c r="AW45" s="415" t="str">
        <f t="shared" si="16"/>
        <v/>
      </c>
      <c r="AX45" s="415">
        <f t="shared" si="17"/>
        <v>3653</v>
      </c>
      <c r="AY45" s="415">
        <f t="shared" si="18"/>
        <v>4436.6272727272726</v>
      </c>
      <c r="AZ45" s="415">
        <f t="shared" si="19"/>
        <v>4766.3</v>
      </c>
      <c r="BA45" s="415">
        <f t="shared" si="20"/>
        <v>5000</v>
      </c>
      <c r="BB45" s="416" t="str">
        <f t="shared" si="29"/>
        <v/>
      </c>
      <c r="BC45" s="416">
        <f t="shared" si="29"/>
        <v>0.21451608889331308</v>
      </c>
      <c r="BD45" s="416">
        <f t="shared" si="29"/>
        <v>7.4307059621457006E-2</v>
      </c>
      <c r="BE45" s="416">
        <f t="shared" si="29"/>
        <v>4.903174370056429E-2</v>
      </c>
      <c r="BF45" s="499">
        <f t="shared" si="6"/>
        <v>0</v>
      </c>
      <c r="BG45" s="499">
        <f t="shared" si="0"/>
        <v>10</v>
      </c>
      <c r="BH45" s="499">
        <f t="shared" si="1"/>
        <v>11</v>
      </c>
      <c r="BI45" s="499">
        <f t="shared" si="7"/>
        <v>6</v>
      </c>
      <c r="BJ45" s="506">
        <f t="shared" si="8"/>
        <v>12</v>
      </c>
      <c r="BK45" s="416" t="str">
        <f t="shared" si="30"/>
        <v/>
      </c>
      <c r="BL45" s="416">
        <f t="shared" si="30"/>
        <v>0.10000000000000009</v>
      </c>
      <c r="BM45" s="416">
        <f t="shared" si="30"/>
        <v>-0.45454545454545459</v>
      </c>
      <c r="BN45" s="416">
        <f t="shared" si="30"/>
        <v>1</v>
      </c>
      <c r="BO45" s="104">
        <f t="shared" si="31"/>
        <v>66728.2</v>
      </c>
      <c r="BP45" s="104">
        <f t="shared" si="22"/>
        <v>70000</v>
      </c>
      <c r="BQ45" s="103">
        <f t="shared" si="23"/>
        <v>70000</v>
      </c>
      <c r="BR45" s="419"/>
      <c r="BS45" s="420"/>
      <c r="BT45" s="104"/>
      <c r="BU45" s="104"/>
      <c r="BV45" s="103"/>
      <c r="BW45" s="161">
        <f t="shared" si="32"/>
        <v>57195.600000000006</v>
      </c>
      <c r="BX45" s="161">
        <f t="shared" si="33"/>
        <v>57195.600000000006</v>
      </c>
    </row>
    <row r="46" spans="1:76" hidden="1">
      <c r="A46" s="145" t="s">
        <v>125</v>
      </c>
      <c r="B46" s="145" t="str">
        <f t="shared" si="24"/>
        <v>P022</v>
      </c>
      <c r="C46" s="146" t="s">
        <v>160</v>
      </c>
      <c r="D46" s="165" t="s">
        <v>161</v>
      </c>
      <c r="E46" s="165"/>
      <c r="F46" s="165"/>
      <c r="G46" s="165"/>
      <c r="H46" s="129">
        <v>3318</v>
      </c>
      <c r="I46" s="130">
        <v>3318</v>
      </c>
      <c r="J46" s="129">
        <v>3318</v>
      </c>
      <c r="K46" s="130">
        <v>3318</v>
      </c>
      <c r="L46" s="130"/>
      <c r="M46" s="130"/>
      <c r="N46" s="130"/>
      <c r="O46" s="148"/>
      <c r="P46" s="149">
        <v>33</v>
      </c>
      <c r="Q46" s="149">
        <v>108830.39999999999</v>
      </c>
      <c r="R46" s="150"/>
      <c r="S46" s="151"/>
      <c r="T46" s="150"/>
      <c r="U46" s="151"/>
      <c r="V46" s="152"/>
      <c r="W46" s="153"/>
      <c r="X46" s="166"/>
      <c r="Y46" s="155"/>
      <c r="Z46" s="167"/>
      <c r="AA46" s="168"/>
      <c r="AB46" s="169"/>
      <c r="AC46" s="170"/>
      <c r="AD46" s="449"/>
      <c r="AE46" s="171"/>
      <c r="AF46" s="170"/>
      <c r="AG46" s="449"/>
      <c r="AH46" s="159">
        <f t="shared" si="26"/>
        <v>0</v>
      </c>
      <c r="AI46" s="437">
        <f t="shared" si="27"/>
        <v>0</v>
      </c>
      <c r="AJ46" s="23"/>
      <c r="AK46" s="24"/>
      <c r="AL46" s="23"/>
      <c r="AM46" s="160">
        <f t="shared" si="28"/>
        <v>0</v>
      </c>
      <c r="AN46" s="24"/>
      <c r="AO46" s="163"/>
      <c r="AP46" s="164"/>
      <c r="AQ46" s="487"/>
      <c r="AR46" s="409" t="str">
        <f t="shared" si="13"/>
        <v/>
      </c>
      <c r="AS46" s="410" t="str">
        <f t="shared" si="14"/>
        <v/>
      </c>
      <c r="AT46" s="409" t="str">
        <f t="shared" si="4"/>
        <v/>
      </c>
      <c r="AU46" s="410" t="str">
        <f t="shared" si="5"/>
        <v/>
      </c>
      <c r="AV46" s="64" t="b">
        <f t="shared" si="15"/>
        <v>1</v>
      </c>
      <c r="AW46" s="415">
        <f t="shared" si="16"/>
        <v>3297.8909090909087</v>
      </c>
      <c r="AX46" s="415" t="str">
        <f t="shared" si="17"/>
        <v/>
      </c>
      <c r="AY46" s="415" t="str">
        <f t="shared" si="18"/>
        <v/>
      </c>
      <c r="AZ46" s="415">
        <f t="shared" si="19"/>
        <v>0</v>
      </c>
      <c r="BA46" s="415">
        <f t="shared" si="20"/>
        <v>0</v>
      </c>
      <c r="BB46" s="416" t="str">
        <f t="shared" si="29"/>
        <v/>
      </c>
      <c r="BC46" s="416" t="str">
        <f t="shared" si="29"/>
        <v/>
      </c>
      <c r="BD46" s="416" t="str">
        <f t="shared" si="29"/>
        <v/>
      </c>
      <c r="BE46" s="416" t="str">
        <f t="shared" si="29"/>
        <v/>
      </c>
      <c r="BF46" s="499">
        <f t="shared" si="6"/>
        <v>33</v>
      </c>
      <c r="BG46" s="499">
        <f t="shared" si="0"/>
        <v>0</v>
      </c>
      <c r="BH46" s="499">
        <f t="shared" si="1"/>
        <v>0</v>
      </c>
      <c r="BI46" s="499">
        <f t="shared" si="7"/>
        <v>0</v>
      </c>
      <c r="BJ46" s="506">
        <f t="shared" si="8"/>
        <v>0</v>
      </c>
      <c r="BK46" s="416">
        <f t="shared" si="30"/>
        <v>-1</v>
      </c>
      <c r="BL46" s="416" t="str">
        <f t="shared" si="30"/>
        <v/>
      </c>
      <c r="BM46" s="416" t="str">
        <f t="shared" si="30"/>
        <v/>
      </c>
      <c r="BN46" s="416" t="str">
        <f t="shared" si="30"/>
        <v/>
      </c>
      <c r="BO46" s="104">
        <f t="shared" si="31"/>
        <v>0</v>
      </c>
      <c r="BP46" s="104">
        <f t="shared" si="22"/>
        <v>0</v>
      </c>
      <c r="BQ46" s="103">
        <f t="shared" si="23"/>
        <v>0</v>
      </c>
      <c r="BR46" s="419"/>
      <c r="BS46" s="420"/>
      <c r="BT46" s="104"/>
      <c r="BU46" s="104"/>
      <c r="BV46" s="103"/>
      <c r="BW46" s="161">
        <f t="shared" si="32"/>
        <v>0</v>
      </c>
      <c r="BX46" s="161">
        <f t="shared" si="33"/>
        <v>0</v>
      </c>
    </row>
    <row r="47" spans="1:76" ht="36" hidden="1">
      <c r="A47" s="145" t="s">
        <v>125</v>
      </c>
      <c r="B47" s="145" t="str">
        <f t="shared" si="24"/>
        <v>P022.1</v>
      </c>
      <c r="C47" s="146" t="s">
        <v>162</v>
      </c>
      <c r="D47" s="147" t="s">
        <v>163</v>
      </c>
      <c r="E47" s="147"/>
      <c r="F47" s="147"/>
      <c r="G47" s="147"/>
      <c r="H47" s="129">
        <v>0</v>
      </c>
      <c r="I47" s="130">
        <v>0</v>
      </c>
      <c r="J47" s="129"/>
      <c r="K47" s="130"/>
      <c r="L47" s="130">
        <v>3318</v>
      </c>
      <c r="M47" s="130">
        <v>3318</v>
      </c>
      <c r="N47" s="130">
        <v>3318</v>
      </c>
      <c r="O47" s="148">
        <v>3671.8</v>
      </c>
      <c r="P47" s="149">
        <v>0</v>
      </c>
      <c r="Q47" s="149">
        <v>0</v>
      </c>
      <c r="R47" s="150">
        <v>12</v>
      </c>
      <c r="S47" s="151">
        <v>39816</v>
      </c>
      <c r="T47" s="150">
        <v>2</v>
      </c>
      <c r="U47" s="151">
        <v>7343.6</v>
      </c>
      <c r="V47" s="152">
        <v>5</v>
      </c>
      <c r="W47" s="153">
        <f>V47*O47</f>
        <v>18359</v>
      </c>
      <c r="X47" s="154">
        <v>5</v>
      </c>
      <c r="Y47" s="155">
        <v>3671.8</v>
      </c>
      <c r="Z47" s="138">
        <f>X47*Y47</f>
        <v>18359</v>
      </c>
      <c r="AA47" s="156">
        <v>5</v>
      </c>
      <c r="AB47" s="157">
        <v>18359</v>
      </c>
      <c r="AC47" s="162">
        <f>AA47*1.05</f>
        <v>5.25</v>
      </c>
      <c r="AD47" s="456">
        <v>4000</v>
      </c>
      <c r="AE47" s="159">
        <f t="shared" ref="AE47:AE48" si="51">AC47*AD47</f>
        <v>21000</v>
      </c>
      <c r="AF47" s="158">
        <v>4</v>
      </c>
      <c r="AG47" s="448">
        <v>4109.3500000000004</v>
      </c>
      <c r="AH47" s="159">
        <f t="shared" si="26"/>
        <v>16437.400000000001</v>
      </c>
      <c r="AI47" s="437">
        <f t="shared" si="27"/>
        <v>-109.35000000000036</v>
      </c>
      <c r="AJ47" s="23">
        <f>+AF47-X47</f>
        <v>-1</v>
      </c>
      <c r="AK47" s="24">
        <f>+AJ47/X47</f>
        <v>-0.2</v>
      </c>
      <c r="AL47" s="23">
        <f>+AF47-AA47</f>
        <v>-1</v>
      </c>
      <c r="AM47" s="160">
        <f t="shared" si="28"/>
        <v>4562.5999999999985</v>
      </c>
      <c r="AN47" s="24">
        <f>+AL47/AA47</f>
        <v>-0.2</v>
      </c>
      <c r="AO47" s="163">
        <f>+AG47-Y47</f>
        <v>437.55000000000018</v>
      </c>
      <c r="AP47" s="164">
        <f>+AO47/Y47</f>
        <v>0.11916498719973859</v>
      </c>
      <c r="AQ47" s="487" t="s">
        <v>1079</v>
      </c>
      <c r="AR47" s="409">
        <f t="shared" si="13"/>
        <v>0.11916498719973867</v>
      </c>
      <c r="AS47" s="410">
        <f t="shared" si="14"/>
        <v>8.9383953374366776E-2</v>
      </c>
      <c r="AT47" s="409">
        <f t="shared" si="4"/>
        <v>-0.19999999999999996</v>
      </c>
      <c r="AU47" s="410">
        <f t="shared" si="5"/>
        <v>5.0000000000000044E-2</v>
      </c>
      <c r="AV47" s="64" t="b">
        <f t="shared" si="15"/>
        <v>0</v>
      </c>
      <c r="AW47" s="415" t="str">
        <f t="shared" si="16"/>
        <v/>
      </c>
      <c r="AX47" s="415">
        <f t="shared" si="17"/>
        <v>3318</v>
      </c>
      <c r="AY47" s="415">
        <f t="shared" si="18"/>
        <v>3671.8</v>
      </c>
      <c r="AZ47" s="415">
        <f t="shared" si="19"/>
        <v>3671.8</v>
      </c>
      <c r="BA47" s="415">
        <f t="shared" si="20"/>
        <v>4000</v>
      </c>
      <c r="BB47" s="416" t="str">
        <f t="shared" si="29"/>
        <v/>
      </c>
      <c r="BC47" s="416">
        <f t="shared" si="29"/>
        <v>0.10663050030138632</v>
      </c>
      <c r="BD47" s="416">
        <f t="shared" si="29"/>
        <v>0</v>
      </c>
      <c r="BE47" s="416">
        <f t="shared" si="29"/>
        <v>8.9383953374366776E-2</v>
      </c>
      <c r="BF47" s="499">
        <f t="shared" si="6"/>
        <v>0</v>
      </c>
      <c r="BG47" s="499">
        <f t="shared" si="0"/>
        <v>12</v>
      </c>
      <c r="BH47" s="499">
        <f t="shared" si="1"/>
        <v>2</v>
      </c>
      <c r="BI47" s="499">
        <f t="shared" si="7"/>
        <v>5</v>
      </c>
      <c r="BJ47" s="506">
        <f t="shared" si="8"/>
        <v>5.25</v>
      </c>
      <c r="BK47" s="416" t="str">
        <f t="shared" si="30"/>
        <v/>
      </c>
      <c r="BL47" s="416">
        <f t="shared" si="30"/>
        <v>-0.83333333333333337</v>
      </c>
      <c r="BM47" s="416">
        <f t="shared" si="30"/>
        <v>1.5</v>
      </c>
      <c r="BN47" s="416">
        <f t="shared" si="30"/>
        <v>5.0000000000000044E-2</v>
      </c>
      <c r="BO47" s="104">
        <f t="shared" si="31"/>
        <v>18359</v>
      </c>
      <c r="BP47" s="104">
        <f t="shared" si="22"/>
        <v>20000</v>
      </c>
      <c r="BQ47" s="103">
        <f t="shared" si="23"/>
        <v>20546.75</v>
      </c>
      <c r="BR47" s="419"/>
      <c r="BS47" s="420"/>
      <c r="BT47" s="104"/>
      <c r="BU47" s="104"/>
      <c r="BV47" s="103"/>
      <c r="BW47" s="161">
        <f t="shared" si="32"/>
        <v>19276.95</v>
      </c>
      <c r="BX47" s="161">
        <f t="shared" si="33"/>
        <v>14687.2</v>
      </c>
    </row>
    <row r="48" spans="1:76" ht="36">
      <c r="A48" s="145" t="s">
        <v>125</v>
      </c>
      <c r="B48" s="145" t="str">
        <f t="shared" si="24"/>
        <v>P022.2</v>
      </c>
      <c r="C48" s="146" t="s">
        <v>164</v>
      </c>
      <c r="D48" s="175" t="s">
        <v>165</v>
      </c>
      <c r="E48" s="175" t="s">
        <v>102</v>
      </c>
      <c r="F48" s="175"/>
      <c r="G48" s="175"/>
      <c r="H48" s="129">
        <v>0</v>
      </c>
      <c r="I48" s="130">
        <v>0</v>
      </c>
      <c r="J48" s="129"/>
      <c r="K48" s="130"/>
      <c r="L48" s="130">
        <v>4313</v>
      </c>
      <c r="M48" s="130">
        <v>4313</v>
      </c>
      <c r="N48" s="130">
        <v>4313</v>
      </c>
      <c r="O48" s="148">
        <v>4766.3</v>
      </c>
      <c r="P48" s="149">
        <v>0</v>
      </c>
      <c r="Q48" s="149">
        <v>0</v>
      </c>
      <c r="R48" s="150">
        <v>2</v>
      </c>
      <c r="S48" s="151">
        <v>7631</v>
      </c>
      <c r="T48" s="150">
        <v>2</v>
      </c>
      <c r="U48" s="151">
        <v>9079.2999999999993</v>
      </c>
      <c r="V48" s="152">
        <v>5</v>
      </c>
      <c r="W48" s="153">
        <f>V48*O48</f>
        <v>23831.5</v>
      </c>
      <c r="X48" s="154">
        <v>5</v>
      </c>
      <c r="Y48" s="155">
        <v>4766.3</v>
      </c>
      <c r="Z48" s="138">
        <f>X48*Y48</f>
        <v>23831.5</v>
      </c>
      <c r="AA48" s="156">
        <v>1</v>
      </c>
      <c r="AB48" s="157">
        <v>4766.3</v>
      </c>
      <c r="AC48" s="158">
        <v>4</v>
      </c>
      <c r="AD48" s="448">
        <v>5203.8500000000004</v>
      </c>
      <c r="AE48" s="159">
        <f t="shared" si="51"/>
        <v>20815.400000000001</v>
      </c>
      <c r="AF48" s="158">
        <v>4</v>
      </c>
      <c r="AG48" s="448">
        <v>5203.8500000000004</v>
      </c>
      <c r="AH48" s="159">
        <f t="shared" si="26"/>
        <v>20815.400000000001</v>
      </c>
      <c r="AI48" s="437">
        <f t="shared" si="27"/>
        <v>0</v>
      </c>
      <c r="AJ48" s="23">
        <f>+AF48-X48</f>
        <v>-1</v>
      </c>
      <c r="AK48" s="24">
        <f>+AJ48/X48</f>
        <v>-0.2</v>
      </c>
      <c r="AL48" s="23">
        <f>+AF48-AA48</f>
        <v>3</v>
      </c>
      <c r="AM48" s="160">
        <f t="shared" si="28"/>
        <v>0</v>
      </c>
      <c r="AN48" s="24">
        <f>+AL48/AA48</f>
        <v>3</v>
      </c>
      <c r="AO48" s="163">
        <f>+AG48-Y48</f>
        <v>437.55000000000018</v>
      </c>
      <c r="AP48" s="164">
        <f>+AO48/Y48</f>
        <v>9.1800767891236423E-2</v>
      </c>
      <c r="AQ48" s="487" t="s">
        <v>1081</v>
      </c>
      <c r="AR48" s="409">
        <f t="shared" si="13"/>
        <v>9.1800767891236479E-2</v>
      </c>
      <c r="AS48" s="410">
        <f t="shared" si="14"/>
        <v>9.1800767891236479E-2</v>
      </c>
      <c r="AT48" s="409">
        <f t="shared" si="4"/>
        <v>3</v>
      </c>
      <c r="AU48" s="410">
        <f t="shared" si="5"/>
        <v>3</v>
      </c>
      <c r="AV48" s="64" t="b">
        <f t="shared" si="15"/>
        <v>0</v>
      </c>
      <c r="AW48" s="415" t="str">
        <f t="shared" si="16"/>
        <v/>
      </c>
      <c r="AX48" s="415">
        <f t="shared" si="17"/>
        <v>3815.5</v>
      </c>
      <c r="AY48" s="415">
        <f t="shared" si="18"/>
        <v>4539.6499999999996</v>
      </c>
      <c r="AZ48" s="415">
        <f t="shared" si="19"/>
        <v>4766.3</v>
      </c>
      <c r="BA48" s="415">
        <f t="shared" si="20"/>
        <v>5203.8500000000004</v>
      </c>
      <c r="BB48" s="416" t="str">
        <f t="shared" si="29"/>
        <v/>
      </c>
      <c r="BC48" s="416">
        <f t="shared" si="29"/>
        <v>0.18979163936574484</v>
      </c>
      <c r="BD48" s="416">
        <f t="shared" si="29"/>
        <v>4.9926756468009703E-2</v>
      </c>
      <c r="BE48" s="416">
        <f t="shared" si="29"/>
        <v>9.1800767891236479E-2</v>
      </c>
      <c r="BF48" s="499">
        <f t="shared" si="6"/>
        <v>0</v>
      </c>
      <c r="BG48" s="499">
        <f t="shared" si="0"/>
        <v>2</v>
      </c>
      <c r="BH48" s="499">
        <f t="shared" si="1"/>
        <v>2</v>
      </c>
      <c r="BI48" s="499">
        <f t="shared" si="7"/>
        <v>1</v>
      </c>
      <c r="BJ48" s="506">
        <f t="shared" si="8"/>
        <v>4</v>
      </c>
      <c r="BK48" s="416" t="str">
        <f t="shared" si="30"/>
        <v/>
      </c>
      <c r="BL48" s="416">
        <f t="shared" si="30"/>
        <v>0</v>
      </c>
      <c r="BM48" s="416">
        <f t="shared" si="30"/>
        <v>-0.5</v>
      </c>
      <c r="BN48" s="416">
        <f t="shared" si="30"/>
        <v>3</v>
      </c>
      <c r="BO48" s="104">
        <f t="shared" si="31"/>
        <v>23831.5</v>
      </c>
      <c r="BP48" s="104">
        <f t="shared" si="22"/>
        <v>26019.25</v>
      </c>
      <c r="BQ48" s="103">
        <f t="shared" si="23"/>
        <v>26019.25</v>
      </c>
      <c r="BR48" s="419"/>
      <c r="BS48" s="420"/>
      <c r="BT48" s="104"/>
      <c r="BU48" s="104"/>
      <c r="BV48" s="103"/>
      <c r="BW48" s="161">
        <f t="shared" si="32"/>
        <v>19065.2</v>
      </c>
      <c r="BX48" s="161">
        <f t="shared" si="33"/>
        <v>19065.2</v>
      </c>
    </row>
    <row r="49" spans="1:76" hidden="1">
      <c r="A49" s="145" t="s">
        <v>125</v>
      </c>
      <c r="B49" s="145" t="str">
        <f t="shared" si="24"/>
        <v>P023</v>
      </c>
      <c r="C49" s="146" t="s">
        <v>166</v>
      </c>
      <c r="D49" s="165" t="s">
        <v>167</v>
      </c>
      <c r="E49" s="165"/>
      <c r="F49" s="165"/>
      <c r="G49" s="165"/>
      <c r="H49" s="129">
        <v>3600</v>
      </c>
      <c r="I49" s="130">
        <v>3600</v>
      </c>
      <c r="J49" s="129">
        <v>3600</v>
      </c>
      <c r="K49" s="130">
        <v>3600</v>
      </c>
      <c r="L49" s="130"/>
      <c r="M49" s="130"/>
      <c r="N49" s="130"/>
      <c r="O49" s="148"/>
      <c r="P49" s="149">
        <v>44</v>
      </c>
      <c r="Q49" s="149">
        <v>158400</v>
      </c>
      <c r="R49" s="150"/>
      <c r="S49" s="151"/>
      <c r="T49" s="150"/>
      <c r="U49" s="151"/>
      <c r="V49" s="152"/>
      <c r="W49" s="153"/>
      <c r="X49" s="166"/>
      <c r="Y49" s="155"/>
      <c r="Z49" s="167"/>
      <c r="AA49" s="168"/>
      <c r="AB49" s="169"/>
      <c r="AC49" s="170"/>
      <c r="AD49" s="449"/>
      <c r="AE49" s="171"/>
      <c r="AF49" s="170"/>
      <c r="AG49" s="449"/>
      <c r="AH49" s="159">
        <f t="shared" si="26"/>
        <v>0</v>
      </c>
      <c r="AI49" s="437">
        <f t="shared" si="27"/>
        <v>0</v>
      </c>
      <c r="AJ49" s="23"/>
      <c r="AK49" s="24"/>
      <c r="AL49" s="23"/>
      <c r="AM49" s="160">
        <f t="shared" si="28"/>
        <v>0</v>
      </c>
      <c r="AN49" s="24"/>
      <c r="AO49" s="163"/>
      <c r="AP49" s="164"/>
      <c r="AQ49" s="487"/>
      <c r="AR49" s="409" t="str">
        <f t="shared" si="13"/>
        <v/>
      </c>
      <c r="AS49" s="410" t="str">
        <f t="shared" si="14"/>
        <v/>
      </c>
      <c r="AT49" s="409" t="str">
        <f t="shared" si="4"/>
        <v/>
      </c>
      <c r="AU49" s="410" t="str">
        <f t="shared" si="5"/>
        <v/>
      </c>
      <c r="AV49" s="64" t="b">
        <f t="shared" si="15"/>
        <v>1</v>
      </c>
      <c r="AW49" s="415">
        <f t="shared" si="16"/>
        <v>3600</v>
      </c>
      <c r="AX49" s="415" t="str">
        <f t="shared" si="17"/>
        <v/>
      </c>
      <c r="AY49" s="415" t="str">
        <f t="shared" si="18"/>
        <v/>
      </c>
      <c r="AZ49" s="415">
        <f t="shared" si="19"/>
        <v>0</v>
      </c>
      <c r="BA49" s="415">
        <f t="shared" si="20"/>
        <v>0</v>
      </c>
      <c r="BB49" s="416" t="str">
        <f t="shared" si="29"/>
        <v/>
      </c>
      <c r="BC49" s="416" t="str">
        <f t="shared" si="29"/>
        <v/>
      </c>
      <c r="BD49" s="416" t="str">
        <f t="shared" si="29"/>
        <v/>
      </c>
      <c r="BE49" s="416" t="str">
        <f t="shared" si="29"/>
        <v/>
      </c>
      <c r="BF49" s="499">
        <f t="shared" si="6"/>
        <v>44</v>
      </c>
      <c r="BG49" s="499">
        <f t="shared" si="0"/>
        <v>0</v>
      </c>
      <c r="BH49" s="499">
        <f t="shared" si="1"/>
        <v>0</v>
      </c>
      <c r="BI49" s="499">
        <f t="shared" si="7"/>
        <v>0</v>
      </c>
      <c r="BJ49" s="506">
        <f t="shared" si="8"/>
        <v>0</v>
      </c>
      <c r="BK49" s="416">
        <f t="shared" si="30"/>
        <v>-1</v>
      </c>
      <c r="BL49" s="416" t="str">
        <f t="shared" si="30"/>
        <v/>
      </c>
      <c r="BM49" s="416" t="str">
        <f t="shared" si="30"/>
        <v/>
      </c>
      <c r="BN49" s="416" t="str">
        <f t="shared" si="30"/>
        <v/>
      </c>
      <c r="BO49" s="104">
        <f t="shared" si="31"/>
        <v>0</v>
      </c>
      <c r="BP49" s="104">
        <f t="shared" si="22"/>
        <v>0</v>
      </c>
      <c r="BQ49" s="103">
        <f t="shared" si="23"/>
        <v>0</v>
      </c>
      <c r="BR49" s="419"/>
      <c r="BS49" s="420"/>
      <c r="BT49" s="104"/>
      <c r="BU49" s="104"/>
      <c r="BV49" s="103"/>
      <c r="BW49" s="161">
        <f t="shared" si="32"/>
        <v>0</v>
      </c>
      <c r="BX49" s="161">
        <f t="shared" si="33"/>
        <v>0</v>
      </c>
    </row>
    <row r="50" spans="1:76" ht="36" hidden="1">
      <c r="A50" s="145" t="s">
        <v>125</v>
      </c>
      <c r="B50" s="145" t="str">
        <f t="shared" si="24"/>
        <v>P023.1</v>
      </c>
      <c r="C50" s="146" t="s">
        <v>168</v>
      </c>
      <c r="D50" s="147" t="s">
        <v>169</v>
      </c>
      <c r="E50" s="147"/>
      <c r="F50" s="147"/>
      <c r="G50" s="147"/>
      <c r="H50" s="129">
        <v>0</v>
      </c>
      <c r="I50" s="130">
        <v>0</v>
      </c>
      <c r="J50" s="129"/>
      <c r="K50" s="130"/>
      <c r="L50" s="130">
        <v>3600</v>
      </c>
      <c r="M50" s="130">
        <v>3600</v>
      </c>
      <c r="N50" s="130">
        <v>3600</v>
      </c>
      <c r="O50" s="148">
        <v>3982</v>
      </c>
      <c r="P50" s="149">
        <v>0</v>
      </c>
      <c r="Q50" s="149">
        <v>0</v>
      </c>
      <c r="R50" s="150">
        <v>0</v>
      </c>
      <c r="S50" s="151">
        <v>0</v>
      </c>
      <c r="T50" s="150">
        <v>1</v>
      </c>
      <c r="U50" s="151">
        <v>3600</v>
      </c>
      <c r="V50" s="152">
        <v>1</v>
      </c>
      <c r="W50" s="153">
        <f t="shared" ref="W50:W57" si="52">V50*O50</f>
        <v>3982</v>
      </c>
      <c r="X50" s="154">
        <v>1</v>
      </c>
      <c r="Y50" s="155">
        <v>3982</v>
      </c>
      <c r="Z50" s="138">
        <f t="shared" ref="Z50:Z57" si="53">X50*Y50</f>
        <v>3982</v>
      </c>
      <c r="AA50" s="156">
        <v>1</v>
      </c>
      <c r="AB50" s="157">
        <v>3982</v>
      </c>
      <c r="AC50" s="177">
        <v>1</v>
      </c>
      <c r="AD50" s="459">
        <v>3982</v>
      </c>
      <c r="AE50" s="159">
        <f t="shared" ref="AE50:AE57" si="54">AC50*AD50</f>
        <v>3982</v>
      </c>
      <c r="AF50" s="158">
        <v>1</v>
      </c>
      <c r="AG50" s="448">
        <v>3982</v>
      </c>
      <c r="AH50" s="159">
        <f t="shared" si="26"/>
        <v>3982</v>
      </c>
      <c r="AI50" s="437">
        <f t="shared" si="27"/>
        <v>0</v>
      </c>
      <c r="AJ50" s="23">
        <f t="shared" ref="AJ50:AJ57" si="55">+AF50-X50</f>
        <v>0</v>
      </c>
      <c r="AK50" s="24">
        <f t="shared" ref="AK50:AK57" si="56">+AJ50/X50</f>
        <v>0</v>
      </c>
      <c r="AL50" s="23">
        <f t="shared" ref="AL50:AL57" si="57">+AF50-AA50</f>
        <v>0</v>
      </c>
      <c r="AM50" s="160">
        <f t="shared" si="28"/>
        <v>0</v>
      </c>
      <c r="AN50" s="24">
        <f>+AL50/AA50</f>
        <v>0</v>
      </c>
      <c r="AO50" s="163">
        <f t="shared" ref="AO50:AO57" si="58">+AG50-Y50</f>
        <v>0</v>
      </c>
      <c r="AP50" s="164">
        <f t="shared" ref="AP50:AP57" si="59">+AO50/Y50</f>
        <v>0</v>
      </c>
      <c r="AQ50" s="487" t="s">
        <v>1079</v>
      </c>
      <c r="AR50" s="409">
        <f t="shared" si="13"/>
        <v>0</v>
      </c>
      <c r="AS50" s="410">
        <f t="shared" si="14"/>
        <v>0</v>
      </c>
      <c r="AT50" s="409">
        <f t="shared" si="4"/>
        <v>0</v>
      </c>
      <c r="AU50" s="410">
        <f t="shared" si="5"/>
        <v>0</v>
      </c>
      <c r="AV50" s="64" t="b">
        <f t="shared" si="15"/>
        <v>1</v>
      </c>
      <c r="AW50" s="415" t="str">
        <f t="shared" si="16"/>
        <v/>
      </c>
      <c r="AX50" s="415" t="str">
        <f t="shared" si="17"/>
        <v/>
      </c>
      <c r="AY50" s="415">
        <f t="shared" si="18"/>
        <v>3600</v>
      </c>
      <c r="AZ50" s="415">
        <f t="shared" si="19"/>
        <v>3982</v>
      </c>
      <c r="BA50" s="415">
        <f t="shared" si="20"/>
        <v>3982</v>
      </c>
      <c r="BB50" s="416" t="str">
        <f t="shared" si="29"/>
        <v/>
      </c>
      <c r="BC50" s="416" t="str">
        <f t="shared" si="29"/>
        <v/>
      </c>
      <c r="BD50" s="416">
        <f t="shared" si="29"/>
        <v>0.10611111111111104</v>
      </c>
      <c r="BE50" s="416">
        <f t="shared" si="29"/>
        <v>0</v>
      </c>
      <c r="BF50" s="499">
        <f t="shared" si="6"/>
        <v>0</v>
      </c>
      <c r="BG50" s="499">
        <f t="shared" si="0"/>
        <v>0</v>
      </c>
      <c r="BH50" s="499">
        <f t="shared" si="1"/>
        <v>1</v>
      </c>
      <c r="BI50" s="499">
        <f t="shared" si="7"/>
        <v>1</v>
      </c>
      <c r="BJ50" s="417">
        <f t="shared" si="8"/>
        <v>1</v>
      </c>
      <c r="BK50" s="416" t="str">
        <f t="shared" si="30"/>
        <v/>
      </c>
      <c r="BL50" s="416" t="str">
        <f t="shared" si="30"/>
        <v/>
      </c>
      <c r="BM50" s="416">
        <f t="shared" si="30"/>
        <v>0</v>
      </c>
      <c r="BN50" s="416">
        <f t="shared" si="30"/>
        <v>0</v>
      </c>
      <c r="BO50" s="104">
        <f t="shared" si="31"/>
        <v>3982</v>
      </c>
      <c r="BP50" s="104">
        <f t="shared" si="22"/>
        <v>3982</v>
      </c>
      <c r="BQ50" s="103">
        <f t="shared" si="23"/>
        <v>3982</v>
      </c>
      <c r="BR50" s="419"/>
      <c r="BS50" s="420"/>
      <c r="BT50" s="104"/>
      <c r="BU50" s="104"/>
      <c r="BV50" s="103"/>
      <c r="BW50" s="161">
        <f t="shared" si="32"/>
        <v>3982</v>
      </c>
      <c r="BX50" s="161">
        <f t="shared" si="33"/>
        <v>3982</v>
      </c>
    </row>
    <row r="51" spans="1:76" ht="36" hidden="1">
      <c r="A51" s="145" t="s">
        <v>125</v>
      </c>
      <c r="B51" s="145" t="str">
        <f t="shared" si="24"/>
        <v>P023.2</v>
      </c>
      <c r="C51" s="146" t="s">
        <v>170</v>
      </c>
      <c r="D51" s="175" t="s">
        <v>171</v>
      </c>
      <c r="E51" s="175" t="s">
        <v>102</v>
      </c>
      <c r="F51" s="175"/>
      <c r="G51" s="175"/>
      <c r="H51" s="129">
        <v>0</v>
      </c>
      <c r="I51" s="130">
        <v>0</v>
      </c>
      <c r="J51" s="129"/>
      <c r="K51" s="130"/>
      <c r="L51" s="130">
        <v>4680</v>
      </c>
      <c r="M51" s="130">
        <v>4680</v>
      </c>
      <c r="N51" s="130">
        <v>4680</v>
      </c>
      <c r="O51" s="148">
        <v>5170</v>
      </c>
      <c r="P51" s="149">
        <v>0</v>
      </c>
      <c r="Q51" s="149">
        <v>0</v>
      </c>
      <c r="R51" s="150">
        <v>42</v>
      </c>
      <c r="S51" s="151">
        <v>168840</v>
      </c>
      <c r="T51" s="150">
        <v>50</v>
      </c>
      <c r="U51" s="151">
        <v>241840</v>
      </c>
      <c r="V51" s="152">
        <v>55</v>
      </c>
      <c r="W51" s="153">
        <f t="shared" si="52"/>
        <v>284350</v>
      </c>
      <c r="X51" s="154">
        <v>55</v>
      </c>
      <c r="Y51" s="155">
        <v>5170</v>
      </c>
      <c r="Z51" s="138">
        <f t="shared" si="53"/>
        <v>284350</v>
      </c>
      <c r="AA51" s="156">
        <v>47</v>
      </c>
      <c r="AB51" s="157">
        <v>242990</v>
      </c>
      <c r="AC51" s="158">
        <v>50</v>
      </c>
      <c r="AD51" s="448">
        <v>5607.55</v>
      </c>
      <c r="AE51" s="159">
        <f t="shared" si="54"/>
        <v>280377.5</v>
      </c>
      <c r="AF51" s="158">
        <v>47</v>
      </c>
      <c r="AG51" s="448">
        <v>5607.55</v>
      </c>
      <c r="AH51" s="159">
        <f t="shared" si="26"/>
        <v>263554.85000000003</v>
      </c>
      <c r="AI51" s="437">
        <f t="shared" si="27"/>
        <v>0</v>
      </c>
      <c r="AJ51" s="23">
        <f t="shared" si="55"/>
        <v>-8</v>
      </c>
      <c r="AK51" s="24">
        <f t="shared" si="56"/>
        <v>-0.14545454545454545</v>
      </c>
      <c r="AL51" s="23">
        <f t="shared" si="57"/>
        <v>0</v>
      </c>
      <c r="AM51" s="160">
        <f t="shared" si="28"/>
        <v>16822.649999999965</v>
      </c>
      <c r="AN51" s="24">
        <f>+AL51/AA51</f>
        <v>0</v>
      </c>
      <c r="AO51" s="163">
        <f t="shared" si="58"/>
        <v>437.55000000000018</v>
      </c>
      <c r="AP51" s="164">
        <f t="shared" si="59"/>
        <v>8.4632495164410099E-2</v>
      </c>
      <c r="AQ51" s="487" t="s">
        <v>1081</v>
      </c>
      <c r="AR51" s="409">
        <f t="shared" si="13"/>
        <v>8.4632495164410182E-2</v>
      </c>
      <c r="AS51" s="410">
        <f t="shared" si="14"/>
        <v>8.4632495164410182E-2</v>
      </c>
      <c r="AT51" s="409">
        <f t="shared" si="4"/>
        <v>0</v>
      </c>
      <c r="AU51" s="410">
        <f t="shared" si="5"/>
        <v>6.3829787234042534E-2</v>
      </c>
      <c r="AV51" s="64" t="b">
        <f t="shared" si="15"/>
        <v>0</v>
      </c>
      <c r="AW51" s="415" t="str">
        <f t="shared" si="16"/>
        <v/>
      </c>
      <c r="AX51" s="415">
        <f t="shared" si="17"/>
        <v>4020</v>
      </c>
      <c r="AY51" s="415">
        <f t="shared" si="18"/>
        <v>4836.8</v>
      </c>
      <c r="AZ51" s="415">
        <f t="shared" si="19"/>
        <v>5170</v>
      </c>
      <c r="BA51" s="415">
        <f t="shared" si="20"/>
        <v>5607.55</v>
      </c>
      <c r="BB51" s="416" t="str">
        <f t="shared" si="29"/>
        <v/>
      </c>
      <c r="BC51" s="416">
        <f t="shared" si="29"/>
        <v>0.20318407960199014</v>
      </c>
      <c r="BD51" s="416">
        <f t="shared" si="29"/>
        <v>6.888852133642076E-2</v>
      </c>
      <c r="BE51" s="416">
        <f t="shared" si="29"/>
        <v>8.4632495164410182E-2</v>
      </c>
      <c r="BF51" s="499">
        <f t="shared" si="6"/>
        <v>0</v>
      </c>
      <c r="BG51" s="499">
        <f t="shared" si="0"/>
        <v>42</v>
      </c>
      <c r="BH51" s="499">
        <f t="shared" si="1"/>
        <v>50</v>
      </c>
      <c r="BI51" s="499">
        <f t="shared" si="7"/>
        <v>47</v>
      </c>
      <c r="BJ51" s="506">
        <f t="shared" si="8"/>
        <v>50</v>
      </c>
      <c r="BK51" s="416" t="str">
        <f t="shared" si="30"/>
        <v/>
      </c>
      <c r="BL51" s="416">
        <f t="shared" si="30"/>
        <v>0.19047619047619047</v>
      </c>
      <c r="BM51" s="416">
        <f t="shared" si="30"/>
        <v>-6.0000000000000053E-2</v>
      </c>
      <c r="BN51" s="416">
        <f t="shared" si="30"/>
        <v>6.3829787234042534E-2</v>
      </c>
      <c r="BO51" s="104">
        <f t="shared" si="31"/>
        <v>284350</v>
      </c>
      <c r="BP51" s="104">
        <f t="shared" si="22"/>
        <v>308415.25</v>
      </c>
      <c r="BQ51" s="103">
        <f t="shared" si="23"/>
        <v>308415.25</v>
      </c>
      <c r="BR51" s="419"/>
      <c r="BS51" s="420"/>
      <c r="BT51" s="104"/>
      <c r="BU51" s="104"/>
      <c r="BV51" s="103"/>
      <c r="BW51" s="161">
        <f t="shared" si="32"/>
        <v>258500</v>
      </c>
      <c r="BX51" s="161">
        <f t="shared" si="33"/>
        <v>242990</v>
      </c>
    </row>
    <row r="52" spans="1:76" hidden="1">
      <c r="A52" s="145" t="s">
        <v>125</v>
      </c>
      <c r="B52" s="145" t="str">
        <f t="shared" si="24"/>
        <v>P024</v>
      </c>
      <c r="C52" s="146" t="s">
        <v>172</v>
      </c>
      <c r="D52" s="147" t="s">
        <v>173</v>
      </c>
      <c r="E52" s="147"/>
      <c r="F52" s="147"/>
      <c r="G52" s="147"/>
      <c r="H52" s="129">
        <v>370</v>
      </c>
      <c r="I52" s="130">
        <v>370</v>
      </c>
      <c r="J52" s="129">
        <v>370</v>
      </c>
      <c r="K52" s="130">
        <v>370</v>
      </c>
      <c r="L52" s="130">
        <v>370</v>
      </c>
      <c r="M52" s="130">
        <v>592</v>
      </c>
      <c r="N52" s="130">
        <v>592</v>
      </c>
      <c r="O52" s="148">
        <v>673.2</v>
      </c>
      <c r="P52" s="149">
        <v>3</v>
      </c>
      <c r="Q52" s="149">
        <v>1110</v>
      </c>
      <c r="R52" s="150">
        <v>3</v>
      </c>
      <c r="S52" s="151">
        <v>1110</v>
      </c>
      <c r="T52" s="150">
        <v>0</v>
      </c>
      <c r="U52" s="151">
        <v>0</v>
      </c>
      <c r="V52" s="152">
        <v>3</v>
      </c>
      <c r="W52" s="153">
        <f t="shared" si="52"/>
        <v>2019.6000000000001</v>
      </c>
      <c r="X52" s="154">
        <v>3</v>
      </c>
      <c r="Y52" s="155">
        <v>673.2</v>
      </c>
      <c r="Z52" s="138">
        <f t="shared" si="53"/>
        <v>2019.6000000000001</v>
      </c>
      <c r="AA52" s="156">
        <v>0</v>
      </c>
      <c r="AB52" s="157">
        <v>0</v>
      </c>
      <c r="AC52" s="162">
        <v>10</v>
      </c>
      <c r="AD52" s="456">
        <v>1500</v>
      </c>
      <c r="AE52" s="159">
        <f t="shared" si="54"/>
        <v>15000</v>
      </c>
      <c r="AF52" s="158">
        <v>3</v>
      </c>
      <c r="AG52" s="448">
        <v>1885.79</v>
      </c>
      <c r="AH52" s="159">
        <f t="shared" si="26"/>
        <v>5657.37</v>
      </c>
      <c r="AI52" s="437">
        <f t="shared" si="27"/>
        <v>-385.78999999999996</v>
      </c>
      <c r="AJ52" s="23">
        <f t="shared" si="55"/>
        <v>0</v>
      </c>
      <c r="AK52" s="24">
        <f t="shared" si="56"/>
        <v>0</v>
      </c>
      <c r="AL52" s="23">
        <f t="shared" si="57"/>
        <v>3</v>
      </c>
      <c r="AM52" s="160">
        <f t="shared" si="28"/>
        <v>9342.630000000001</v>
      </c>
      <c r="AN52" s="24"/>
      <c r="AO52" s="163">
        <f t="shared" si="58"/>
        <v>1212.5899999999999</v>
      </c>
      <c r="AP52" s="164">
        <f t="shared" si="59"/>
        <v>1.8012329174093877</v>
      </c>
      <c r="AQ52" s="487" t="s">
        <v>1081</v>
      </c>
      <c r="AR52" s="409">
        <f t="shared" si="13"/>
        <v>1.8012329174093877</v>
      </c>
      <c r="AS52" s="410">
        <f t="shared" si="14"/>
        <v>1.2281639928698751</v>
      </c>
      <c r="AT52" s="409" t="str">
        <f t="shared" si="4"/>
        <v/>
      </c>
      <c r="AU52" s="410" t="str">
        <f t="shared" si="5"/>
        <v/>
      </c>
      <c r="AV52" s="64" t="b">
        <f t="shared" si="15"/>
        <v>0</v>
      </c>
      <c r="AW52" s="415">
        <f t="shared" si="16"/>
        <v>370</v>
      </c>
      <c r="AX52" s="415">
        <f t="shared" si="17"/>
        <v>370</v>
      </c>
      <c r="AY52" s="415" t="str">
        <f t="shared" si="18"/>
        <v/>
      </c>
      <c r="AZ52" s="415">
        <f t="shared" si="19"/>
        <v>673.2</v>
      </c>
      <c r="BA52" s="415">
        <f t="shared" si="20"/>
        <v>1500</v>
      </c>
      <c r="BB52" s="416">
        <f t="shared" si="29"/>
        <v>0</v>
      </c>
      <c r="BC52" s="416" t="str">
        <f t="shared" si="29"/>
        <v/>
      </c>
      <c r="BD52" s="416" t="str">
        <f t="shared" si="29"/>
        <v/>
      </c>
      <c r="BE52" s="416">
        <f t="shared" si="29"/>
        <v>1.2281639928698751</v>
      </c>
      <c r="BF52" s="499">
        <f t="shared" si="6"/>
        <v>3</v>
      </c>
      <c r="BG52" s="499">
        <f t="shared" si="0"/>
        <v>3</v>
      </c>
      <c r="BH52" s="499">
        <f t="shared" si="1"/>
        <v>0</v>
      </c>
      <c r="BI52" s="499">
        <f t="shared" si="7"/>
        <v>0</v>
      </c>
      <c r="BJ52" s="506">
        <f t="shared" si="8"/>
        <v>10</v>
      </c>
      <c r="BK52" s="416">
        <f t="shared" si="30"/>
        <v>0</v>
      </c>
      <c r="BL52" s="416">
        <f t="shared" si="30"/>
        <v>-1</v>
      </c>
      <c r="BM52" s="416" t="str">
        <f t="shared" si="30"/>
        <v/>
      </c>
      <c r="BN52" s="416" t="str">
        <f t="shared" si="30"/>
        <v/>
      </c>
      <c r="BO52" s="104">
        <f t="shared" si="31"/>
        <v>2019.6000000000001</v>
      </c>
      <c r="BP52" s="104">
        <f t="shared" si="22"/>
        <v>4500</v>
      </c>
      <c r="BQ52" s="103">
        <f t="shared" si="23"/>
        <v>5657.37</v>
      </c>
      <c r="BR52" s="419"/>
      <c r="BS52" s="420"/>
      <c r="BT52" s="104"/>
      <c r="BU52" s="104"/>
      <c r="BV52" s="103"/>
      <c r="BW52" s="161">
        <f t="shared" si="32"/>
        <v>6732</v>
      </c>
      <c r="BX52" s="161">
        <f t="shared" si="33"/>
        <v>2019.6000000000001</v>
      </c>
    </row>
    <row r="53" spans="1:76" ht="24" hidden="1">
      <c r="A53" s="145" t="s">
        <v>125</v>
      </c>
      <c r="B53" s="145" t="str">
        <f t="shared" si="24"/>
        <v>P025</v>
      </c>
      <c r="C53" s="146" t="s">
        <v>174</v>
      </c>
      <c r="D53" s="147" t="s">
        <v>175</v>
      </c>
      <c r="E53" s="147"/>
      <c r="F53" s="147" t="s">
        <v>81</v>
      </c>
      <c r="G53" s="147"/>
      <c r="H53" s="129">
        <v>900</v>
      </c>
      <c r="I53" s="130">
        <v>900</v>
      </c>
      <c r="J53" s="129">
        <v>900</v>
      </c>
      <c r="K53" s="130">
        <v>900</v>
      </c>
      <c r="L53" s="130">
        <v>900</v>
      </c>
      <c r="M53" s="130">
        <v>922</v>
      </c>
      <c r="N53" s="130">
        <v>922</v>
      </c>
      <c r="O53" s="148">
        <v>1036.2</v>
      </c>
      <c r="P53" s="149">
        <v>21415</v>
      </c>
      <c r="Q53" s="149">
        <v>19273500</v>
      </c>
      <c r="R53" s="150">
        <v>21916</v>
      </c>
      <c r="S53" s="151">
        <v>19567530</v>
      </c>
      <c r="T53" s="150">
        <v>18102</v>
      </c>
      <c r="U53" s="151">
        <v>17276596.600000001</v>
      </c>
      <c r="V53" s="152">
        <v>21916</v>
      </c>
      <c r="W53" s="153">
        <f t="shared" si="52"/>
        <v>22709359.199999999</v>
      </c>
      <c r="X53" s="154">
        <v>21916</v>
      </c>
      <c r="Y53" s="155">
        <v>1036.2</v>
      </c>
      <c r="Z53" s="138">
        <f t="shared" si="53"/>
        <v>22709359.199999999</v>
      </c>
      <c r="AA53" s="156">
        <v>21075</v>
      </c>
      <c r="AB53" s="157">
        <v>21925440.199999992</v>
      </c>
      <c r="AC53" s="162">
        <v>22000</v>
      </c>
      <c r="AD53" s="458">
        <v>1120</v>
      </c>
      <c r="AE53" s="159">
        <f t="shared" si="54"/>
        <v>24640000</v>
      </c>
      <c r="AF53" s="158">
        <v>18629</v>
      </c>
      <c r="AG53" s="448">
        <v>1289.6199999999999</v>
      </c>
      <c r="AH53" s="159">
        <f t="shared" si="26"/>
        <v>24024330.979999997</v>
      </c>
      <c r="AI53" s="437">
        <f t="shared" si="27"/>
        <v>-169.61999999999989</v>
      </c>
      <c r="AJ53" s="23">
        <f t="shared" si="55"/>
        <v>-3287</v>
      </c>
      <c r="AK53" s="24">
        <f t="shared" si="56"/>
        <v>-0.14998174849425078</v>
      </c>
      <c r="AL53" s="23">
        <f t="shared" si="57"/>
        <v>-2446</v>
      </c>
      <c r="AM53" s="160">
        <f t="shared" si="28"/>
        <v>615669.02000000328</v>
      </c>
      <c r="AN53" s="24">
        <f>+AL53/AA53</f>
        <v>-0.11606168446026097</v>
      </c>
      <c r="AO53" s="163">
        <f t="shared" si="58"/>
        <v>253.41999999999985</v>
      </c>
      <c r="AP53" s="164">
        <f t="shared" si="59"/>
        <v>0.24456668596795969</v>
      </c>
      <c r="AQ53" s="487" t="s">
        <v>1081</v>
      </c>
      <c r="AR53" s="409">
        <f t="shared" si="13"/>
        <v>0.24456668596795961</v>
      </c>
      <c r="AS53" s="410">
        <f t="shared" si="14"/>
        <v>8.0872418452036188E-2</v>
      </c>
      <c r="AT53" s="409">
        <f t="shared" si="4"/>
        <v>-0.11606168446026099</v>
      </c>
      <c r="AU53" s="410">
        <f t="shared" si="5"/>
        <v>4.3890865954922864E-2</v>
      </c>
      <c r="AV53" s="64" t="b">
        <f t="shared" si="15"/>
        <v>0</v>
      </c>
      <c r="AW53" s="415">
        <f t="shared" si="16"/>
        <v>900</v>
      </c>
      <c r="AX53" s="415">
        <f t="shared" si="17"/>
        <v>892.84221573279797</v>
      </c>
      <c r="AY53" s="415">
        <f t="shared" si="18"/>
        <v>954.40264059219987</v>
      </c>
      <c r="AZ53" s="415">
        <f t="shared" si="19"/>
        <v>1036.2</v>
      </c>
      <c r="BA53" s="415">
        <f t="shared" si="20"/>
        <v>1120</v>
      </c>
      <c r="BB53" s="416">
        <f t="shared" si="29"/>
        <v>-7.9530936302244504E-3</v>
      </c>
      <c r="BC53" s="416">
        <f t="shared" si="29"/>
        <v>6.8948828555195796E-2</v>
      </c>
      <c r="BD53" s="416">
        <f t="shared" si="29"/>
        <v>8.5705294525427522E-2</v>
      </c>
      <c r="BE53" s="416">
        <f t="shared" si="29"/>
        <v>8.0872418452036188E-2</v>
      </c>
      <c r="BF53" s="499">
        <f t="shared" si="6"/>
        <v>21415</v>
      </c>
      <c r="BG53" s="499">
        <f t="shared" si="0"/>
        <v>21916</v>
      </c>
      <c r="BH53" s="499">
        <f t="shared" si="1"/>
        <v>18102</v>
      </c>
      <c r="BI53" s="499">
        <f t="shared" si="7"/>
        <v>21075</v>
      </c>
      <c r="BJ53" s="506">
        <f t="shared" si="8"/>
        <v>22000</v>
      </c>
      <c r="BK53" s="416">
        <f t="shared" si="30"/>
        <v>2.3394816717254185E-2</v>
      </c>
      <c r="BL53" s="416">
        <f t="shared" si="30"/>
        <v>-0.17402810731885376</v>
      </c>
      <c r="BM53" s="416">
        <f t="shared" si="30"/>
        <v>0.16423599602253902</v>
      </c>
      <c r="BN53" s="416">
        <f t="shared" si="30"/>
        <v>4.3890865954922864E-2</v>
      </c>
      <c r="BO53" s="104">
        <f t="shared" si="31"/>
        <v>22709359.199999999</v>
      </c>
      <c r="BP53" s="104">
        <f t="shared" si="22"/>
        <v>24545920</v>
      </c>
      <c r="BQ53" s="103">
        <f t="shared" si="23"/>
        <v>28263311.919999998</v>
      </c>
      <c r="BR53" s="419" t="s">
        <v>1069</v>
      </c>
      <c r="BS53" s="420"/>
      <c r="BT53" s="104"/>
      <c r="BU53" s="104"/>
      <c r="BV53" s="103"/>
      <c r="BW53" s="161">
        <f t="shared" si="32"/>
        <v>22796400</v>
      </c>
      <c r="BX53" s="161">
        <f t="shared" si="33"/>
        <v>19303369.800000001</v>
      </c>
    </row>
    <row r="54" spans="1:76" ht="25.5" hidden="1" customHeight="1">
      <c r="A54" s="145" t="s">
        <v>125</v>
      </c>
      <c r="B54" s="145" t="str">
        <f t="shared" si="24"/>
        <v>P026</v>
      </c>
      <c r="C54" s="146" t="s">
        <v>176</v>
      </c>
      <c r="D54" s="147" t="s">
        <v>177</v>
      </c>
      <c r="E54" s="147"/>
      <c r="F54" s="147" t="s">
        <v>81</v>
      </c>
      <c r="G54" s="147"/>
      <c r="H54" s="129">
        <v>3430</v>
      </c>
      <c r="I54" s="130">
        <v>3430</v>
      </c>
      <c r="J54" s="129">
        <v>3430</v>
      </c>
      <c r="K54" s="130">
        <v>3430</v>
      </c>
      <c r="L54" s="130">
        <v>3430</v>
      </c>
      <c r="M54" s="130">
        <v>3430</v>
      </c>
      <c r="N54" s="130">
        <v>3430</v>
      </c>
      <c r="O54" s="148">
        <v>3795</v>
      </c>
      <c r="P54" s="149">
        <v>15895</v>
      </c>
      <c r="Q54" s="149">
        <v>54502014</v>
      </c>
      <c r="R54" s="150">
        <v>17218</v>
      </c>
      <c r="S54" s="151">
        <v>59026870</v>
      </c>
      <c r="T54" s="150">
        <v>14440</v>
      </c>
      <c r="U54" s="151">
        <v>51202435</v>
      </c>
      <c r="V54" s="152">
        <v>17118</v>
      </c>
      <c r="W54" s="153">
        <f t="shared" si="52"/>
        <v>64962810</v>
      </c>
      <c r="X54" s="154">
        <v>17118</v>
      </c>
      <c r="Y54" s="155">
        <v>3795</v>
      </c>
      <c r="Z54" s="138">
        <f t="shared" si="53"/>
        <v>64962810</v>
      </c>
      <c r="AA54" s="156">
        <v>15719</v>
      </c>
      <c r="AB54" s="157">
        <v>59534788.799999997</v>
      </c>
      <c r="AC54" s="162">
        <v>16000</v>
      </c>
      <c r="AD54" s="458">
        <v>3795</v>
      </c>
      <c r="AE54" s="159">
        <f t="shared" si="54"/>
        <v>60720000</v>
      </c>
      <c r="AF54" s="158">
        <v>14551</v>
      </c>
      <c r="AG54" s="448">
        <v>3795</v>
      </c>
      <c r="AH54" s="159">
        <f t="shared" si="26"/>
        <v>55221045</v>
      </c>
      <c r="AI54" s="437">
        <f t="shared" si="27"/>
        <v>0</v>
      </c>
      <c r="AJ54" s="23">
        <f t="shared" si="55"/>
        <v>-2567</v>
      </c>
      <c r="AK54" s="24">
        <f t="shared" si="56"/>
        <v>-0.14995910737235657</v>
      </c>
      <c r="AL54" s="23">
        <f t="shared" si="57"/>
        <v>-1168</v>
      </c>
      <c r="AM54" s="160">
        <f t="shared" si="28"/>
        <v>5498955</v>
      </c>
      <c r="AN54" s="24">
        <f>+AL54/AA54</f>
        <v>-7.4304981232902856E-2</v>
      </c>
      <c r="AO54" s="163">
        <f t="shared" si="58"/>
        <v>0</v>
      </c>
      <c r="AP54" s="164">
        <f t="shared" si="59"/>
        <v>0</v>
      </c>
      <c r="AQ54" s="487" t="s">
        <v>1081</v>
      </c>
      <c r="AR54" s="409">
        <f t="shared" si="13"/>
        <v>0</v>
      </c>
      <c r="AS54" s="410">
        <f t="shared" si="14"/>
        <v>0</v>
      </c>
      <c r="AT54" s="409">
        <f t="shared" si="4"/>
        <v>-7.4304981232902856E-2</v>
      </c>
      <c r="AU54" s="410">
        <f t="shared" si="5"/>
        <v>1.7876455245244616E-2</v>
      </c>
      <c r="AV54" s="64" t="b">
        <f t="shared" si="15"/>
        <v>0</v>
      </c>
      <c r="AW54" s="415">
        <f t="shared" si="16"/>
        <v>3428.8778861277133</v>
      </c>
      <c r="AX54" s="415">
        <f t="shared" si="17"/>
        <v>3428.2071088395865</v>
      </c>
      <c r="AY54" s="415">
        <f t="shared" si="18"/>
        <v>3545.875</v>
      </c>
      <c r="AZ54" s="415">
        <f t="shared" si="19"/>
        <v>3795</v>
      </c>
      <c r="BA54" s="415">
        <f t="shared" si="20"/>
        <v>3795</v>
      </c>
      <c r="BB54" s="416">
        <f t="shared" si="29"/>
        <v>-1.9562588998589536E-4</v>
      </c>
      <c r="BC54" s="416">
        <f t="shared" si="29"/>
        <v>3.4323448795438471E-2</v>
      </c>
      <c r="BD54" s="416">
        <f t="shared" si="29"/>
        <v>7.0257693799132825E-2</v>
      </c>
      <c r="BE54" s="416">
        <f t="shared" si="29"/>
        <v>0</v>
      </c>
      <c r="BF54" s="499">
        <f t="shared" si="6"/>
        <v>15895</v>
      </c>
      <c r="BG54" s="499">
        <f t="shared" si="0"/>
        <v>17218</v>
      </c>
      <c r="BH54" s="499">
        <f t="shared" si="1"/>
        <v>14440</v>
      </c>
      <c r="BI54" s="499">
        <f t="shared" si="7"/>
        <v>15719</v>
      </c>
      <c r="BJ54" s="506">
        <f t="shared" si="8"/>
        <v>16000</v>
      </c>
      <c r="BK54" s="416">
        <f t="shared" si="30"/>
        <v>8.3233721296005037E-2</v>
      </c>
      <c r="BL54" s="416">
        <f t="shared" si="30"/>
        <v>-0.16134278081077946</v>
      </c>
      <c r="BM54" s="416">
        <f t="shared" si="30"/>
        <v>8.8573407202215959E-2</v>
      </c>
      <c r="BN54" s="416">
        <f t="shared" si="30"/>
        <v>1.7876455245244616E-2</v>
      </c>
      <c r="BO54" s="104">
        <f t="shared" si="31"/>
        <v>64962810</v>
      </c>
      <c r="BP54" s="104">
        <f t="shared" si="22"/>
        <v>64962810</v>
      </c>
      <c r="BQ54" s="103">
        <f t="shared" si="23"/>
        <v>64962810</v>
      </c>
      <c r="BR54" s="419" t="s">
        <v>1069</v>
      </c>
      <c r="BS54" s="420"/>
      <c r="BT54" s="104"/>
      <c r="BU54" s="104"/>
      <c r="BV54" s="103"/>
      <c r="BW54" s="161">
        <f t="shared" si="32"/>
        <v>60720000</v>
      </c>
      <c r="BX54" s="161">
        <f t="shared" si="33"/>
        <v>55221045</v>
      </c>
    </row>
    <row r="55" spans="1:76" ht="24">
      <c r="A55" s="145" t="s">
        <v>125</v>
      </c>
      <c r="B55" s="145" t="str">
        <f t="shared" si="24"/>
        <v>P027</v>
      </c>
      <c r="C55" s="146" t="s">
        <v>178</v>
      </c>
      <c r="D55" s="147" t="s">
        <v>179</v>
      </c>
      <c r="E55" s="147"/>
      <c r="F55" s="147"/>
      <c r="G55" s="147"/>
      <c r="H55" s="129">
        <v>2750</v>
      </c>
      <c r="I55" s="130">
        <v>2750</v>
      </c>
      <c r="J55" s="129">
        <v>2750</v>
      </c>
      <c r="K55" s="130">
        <v>2750</v>
      </c>
      <c r="L55" s="130">
        <v>2750</v>
      </c>
      <c r="M55" s="130">
        <v>2750</v>
      </c>
      <c r="N55" s="130">
        <v>2750</v>
      </c>
      <c r="O55" s="148">
        <v>3047</v>
      </c>
      <c r="P55" s="149">
        <v>95</v>
      </c>
      <c r="Q55" s="149">
        <v>261250</v>
      </c>
      <c r="R55" s="150">
        <v>87</v>
      </c>
      <c r="S55" s="151">
        <v>239250</v>
      </c>
      <c r="T55" s="150">
        <v>63</v>
      </c>
      <c r="U55" s="151">
        <v>177705</v>
      </c>
      <c r="V55" s="152">
        <v>80</v>
      </c>
      <c r="W55" s="153">
        <f t="shared" si="52"/>
        <v>243760</v>
      </c>
      <c r="X55" s="154">
        <v>80</v>
      </c>
      <c r="Y55" s="155">
        <v>3047</v>
      </c>
      <c r="Z55" s="138">
        <f t="shared" si="53"/>
        <v>243760</v>
      </c>
      <c r="AA55" s="156">
        <v>47</v>
      </c>
      <c r="AB55" s="157">
        <v>143209</v>
      </c>
      <c r="AC55" s="177">
        <v>68</v>
      </c>
      <c r="AD55" s="459">
        <v>3060</v>
      </c>
      <c r="AE55" s="159">
        <f t="shared" si="54"/>
        <v>208080</v>
      </c>
      <c r="AF55" s="158">
        <v>68</v>
      </c>
      <c r="AG55" s="448">
        <v>3060</v>
      </c>
      <c r="AH55" s="159">
        <f t="shared" si="26"/>
        <v>208080</v>
      </c>
      <c r="AI55" s="437">
        <f t="shared" si="27"/>
        <v>0</v>
      </c>
      <c r="AJ55" s="23">
        <f t="shared" si="55"/>
        <v>-12</v>
      </c>
      <c r="AK55" s="24">
        <f t="shared" si="56"/>
        <v>-0.15</v>
      </c>
      <c r="AL55" s="23">
        <f t="shared" si="57"/>
        <v>21</v>
      </c>
      <c r="AM55" s="160">
        <f t="shared" si="28"/>
        <v>0</v>
      </c>
      <c r="AN55" s="24">
        <f>+AL55/AA55</f>
        <v>0.44680851063829785</v>
      </c>
      <c r="AO55" s="163">
        <f t="shared" si="58"/>
        <v>13</v>
      </c>
      <c r="AP55" s="164">
        <f t="shared" si="59"/>
        <v>4.2664916311125701E-3</v>
      </c>
      <c r="AQ55" s="487" t="s">
        <v>1081</v>
      </c>
      <c r="AR55" s="409">
        <f t="shared" si="13"/>
        <v>4.26649163111259E-3</v>
      </c>
      <c r="AS55" s="410">
        <f t="shared" si="14"/>
        <v>4.26649163111259E-3</v>
      </c>
      <c r="AT55" s="409">
        <f t="shared" si="4"/>
        <v>0.44680851063829796</v>
      </c>
      <c r="AU55" s="410">
        <f t="shared" si="5"/>
        <v>0.44680851063829796</v>
      </c>
      <c r="AV55" s="64" t="b">
        <f t="shared" si="15"/>
        <v>0</v>
      </c>
      <c r="AW55" s="415">
        <f t="shared" si="16"/>
        <v>2750</v>
      </c>
      <c r="AX55" s="415">
        <f t="shared" si="17"/>
        <v>2750</v>
      </c>
      <c r="AY55" s="415">
        <f t="shared" si="18"/>
        <v>2820.7142857142858</v>
      </c>
      <c r="AZ55" s="415">
        <f t="shared" si="19"/>
        <v>3047</v>
      </c>
      <c r="BA55" s="415">
        <f t="shared" si="20"/>
        <v>3060</v>
      </c>
      <c r="BB55" s="416">
        <f t="shared" si="29"/>
        <v>0</v>
      </c>
      <c r="BC55" s="416">
        <f t="shared" si="29"/>
        <v>2.5714285714285801E-2</v>
      </c>
      <c r="BD55" s="416">
        <f t="shared" si="29"/>
        <v>8.0222841225626729E-2</v>
      </c>
      <c r="BE55" s="416">
        <f t="shared" si="29"/>
        <v>4.26649163111259E-3</v>
      </c>
      <c r="BF55" s="499">
        <f t="shared" si="6"/>
        <v>95</v>
      </c>
      <c r="BG55" s="499">
        <f t="shared" si="0"/>
        <v>87</v>
      </c>
      <c r="BH55" s="499">
        <f t="shared" si="1"/>
        <v>63</v>
      </c>
      <c r="BI55" s="499">
        <f t="shared" si="7"/>
        <v>47</v>
      </c>
      <c r="BJ55" s="417">
        <f t="shared" si="8"/>
        <v>68</v>
      </c>
      <c r="BK55" s="416">
        <f t="shared" si="30"/>
        <v>-8.4210526315789513E-2</v>
      </c>
      <c r="BL55" s="416">
        <f t="shared" si="30"/>
        <v>-0.27586206896551724</v>
      </c>
      <c r="BM55" s="416">
        <f t="shared" si="30"/>
        <v>-0.25396825396825395</v>
      </c>
      <c r="BN55" s="416">
        <f t="shared" si="30"/>
        <v>0.44680851063829796</v>
      </c>
      <c r="BO55" s="104">
        <f t="shared" si="31"/>
        <v>243760</v>
      </c>
      <c r="BP55" s="104">
        <f t="shared" si="22"/>
        <v>244800</v>
      </c>
      <c r="BQ55" s="103">
        <f t="shared" si="23"/>
        <v>244800</v>
      </c>
      <c r="BR55" s="419"/>
      <c r="BS55" s="420"/>
      <c r="BT55" s="104"/>
      <c r="BU55" s="104"/>
      <c r="BV55" s="103"/>
      <c r="BW55" s="161">
        <f t="shared" si="32"/>
        <v>207196</v>
      </c>
      <c r="BX55" s="161">
        <f t="shared" si="33"/>
        <v>207196</v>
      </c>
    </row>
    <row r="56" spans="1:76" ht="36" hidden="1">
      <c r="A56" s="145" t="s">
        <v>125</v>
      </c>
      <c r="B56" s="145" t="str">
        <f t="shared" si="24"/>
        <v>P028</v>
      </c>
      <c r="C56" s="146" t="s">
        <v>180</v>
      </c>
      <c r="D56" s="147" t="s">
        <v>181</v>
      </c>
      <c r="E56" s="147"/>
      <c r="F56" s="147" t="s">
        <v>81</v>
      </c>
      <c r="G56" s="147" t="s">
        <v>157</v>
      </c>
      <c r="H56" s="129">
        <v>4540</v>
      </c>
      <c r="I56" s="130">
        <v>4540</v>
      </c>
      <c r="J56" s="129">
        <v>4540</v>
      </c>
      <c r="K56" s="130">
        <v>4540</v>
      </c>
      <c r="L56" s="130">
        <v>4540</v>
      </c>
      <c r="M56" s="130">
        <v>4540</v>
      </c>
      <c r="N56" s="130">
        <v>4540</v>
      </c>
      <c r="O56" s="148">
        <v>5016</v>
      </c>
      <c r="P56" s="149">
        <v>8798</v>
      </c>
      <c r="Q56" s="149">
        <v>39936564</v>
      </c>
      <c r="R56" s="150">
        <v>8985</v>
      </c>
      <c r="S56" s="151">
        <v>40778280</v>
      </c>
      <c r="T56" s="150">
        <v>8039</v>
      </c>
      <c r="U56" s="151">
        <v>37667957.600000001</v>
      </c>
      <c r="V56" s="152">
        <v>8985</v>
      </c>
      <c r="W56" s="153">
        <f t="shared" si="52"/>
        <v>45068760</v>
      </c>
      <c r="X56" s="154">
        <v>8985</v>
      </c>
      <c r="Y56" s="155">
        <v>5016</v>
      </c>
      <c r="Z56" s="138">
        <f t="shared" si="53"/>
        <v>45068760</v>
      </c>
      <c r="AA56" s="156">
        <v>7989</v>
      </c>
      <c r="AB56" s="157">
        <v>39998340.399999991</v>
      </c>
      <c r="AC56" s="162">
        <v>8000</v>
      </c>
      <c r="AD56" s="458">
        <v>5016</v>
      </c>
      <c r="AE56" s="159">
        <f t="shared" si="54"/>
        <v>40128000</v>
      </c>
      <c r="AF56" s="158">
        <v>7638</v>
      </c>
      <c r="AG56" s="448">
        <v>5016</v>
      </c>
      <c r="AH56" s="159">
        <f t="shared" si="26"/>
        <v>38312208</v>
      </c>
      <c r="AI56" s="437">
        <f t="shared" si="27"/>
        <v>0</v>
      </c>
      <c r="AJ56" s="23">
        <f t="shared" si="55"/>
        <v>-1347</v>
      </c>
      <c r="AK56" s="24">
        <f t="shared" si="56"/>
        <v>-0.14991652754590984</v>
      </c>
      <c r="AL56" s="23">
        <f t="shared" si="57"/>
        <v>-351</v>
      </c>
      <c r="AM56" s="160">
        <f t="shared" si="28"/>
        <v>1815792</v>
      </c>
      <c r="AN56" s="24">
        <f>+AL56/AA56</f>
        <v>-4.3935411190386783E-2</v>
      </c>
      <c r="AO56" s="163">
        <f t="shared" si="58"/>
        <v>0</v>
      </c>
      <c r="AP56" s="164">
        <f t="shared" si="59"/>
        <v>0</v>
      </c>
      <c r="AQ56" s="487" t="s">
        <v>1081</v>
      </c>
      <c r="AR56" s="409">
        <f t="shared" si="13"/>
        <v>0</v>
      </c>
      <c r="AS56" s="410">
        <f t="shared" si="14"/>
        <v>0</v>
      </c>
      <c r="AT56" s="409">
        <f t="shared" si="4"/>
        <v>-4.3935411190386797E-2</v>
      </c>
      <c r="AU56" s="410">
        <f t="shared" si="5"/>
        <v>1.3768932281887913E-3</v>
      </c>
      <c r="AV56" s="64" t="b">
        <f t="shared" si="15"/>
        <v>0</v>
      </c>
      <c r="AW56" s="415">
        <f t="shared" si="16"/>
        <v>4539.277563082519</v>
      </c>
      <c r="AX56" s="415">
        <f t="shared" si="17"/>
        <v>4538.4841402337224</v>
      </c>
      <c r="AY56" s="415">
        <f t="shared" si="18"/>
        <v>4685.6521457892777</v>
      </c>
      <c r="AZ56" s="415">
        <f t="shared" si="19"/>
        <v>5016</v>
      </c>
      <c r="BA56" s="415">
        <f t="shared" si="20"/>
        <v>5016</v>
      </c>
      <c r="BB56" s="416">
        <f t="shared" si="29"/>
        <v>-1.7479055593550008E-4</v>
      </c>
      <c r="BC56" s="416">
        <f t="shared" si="29"/>
        <v>3.2426687195160397E-2</v>
      </c>
      <c r="BD56" s="416">
        <f t="shared" si="29"/>
        <v>7.0502001414592064E-2</v>
      </c>
      <c r="BE56" s="416">
        <f t="shared" si="29"/>
        <v>0</v>
      </c>
      <c r="BF56" s="499">
        <f t="shared" si="6"/>
        <v>8798</v>
      </c>
      <c r="BG56" s="499">
        <f t="shared" si="0"/>
        <v>8985</v>
      </c>
      <c r="BH56" s="499">
        <f t="shared" si="1"/>
        <v>8039</v>
      </c>
      <c r="BI56" s="499">
        <f t="shared" si="7"/>
        <v>7989</v>
      </c>
      <c r="BJ56" s="506">
        <f t="shared" si="8"/>
        <v>8000</v>
      </c>
      <c r="BK56" s="416">
        <f t="shared" si="30"/>
        <v>2.1254830643328004E-2</v>
      </c>
      <c r="BL56" s="416">
        <f t="shared" si="30"/>
        <v>-0.10528658875904284</v>
      </c>
      <c r="BM56" s="416">
        <f t="shared" si="30"/>
        <v>-6.219679064560224E-3</v>
      </c>
      <c r="BN56" s="416">
        <f t="shared" si="30"/>
        <v>1.3768932281887913E-3</v>
      </c>
      <c r="BO56" s="104">
        <f t="shared" si="31"/>
        <v>45068760</v>
      </c>
      <c r="BP56" s="104">
        <f t="shared" si="22"/>
        <v>45068760</v>
      </c>
      <c r="BQ56" s="103">
        <f t="shared" si="23"/>
        <v>45068760</v>
      </c>
      <c r="BR56" s="419" t="s">
        <v>1062</v>
      </c>
      <c r="BS56" s="420"/>
      <c r="BT56" s="104"/>
      <c r="BU56" s="104"/>
      <c r="BV56" s="103"/>
      <c r="BW56" s="161">
        <f t="shared" si="32"/>
        <v>40128000</v>
      </c>
      <c r="BX56" s="161">
        <f t="shared" si="33"/>
        <v>38312208</v>
      </c>
    </row>
    <row r="57" spans="1:76" ht="24">
      <c r="A57" s="145" t="s">
        <v>125</v>
      </c>
      <c r="B57" s="145" t="str">
        <f t="shared" si="24"/>
        <v>P029</v>
      </c>
      <c r="C57" s="146" t="s">
        <v>182</v>
      </c>
      <c r="D57" s="172" t="s">
        <v>183</v>
      </c>
      <c r="E57" s="178" t="s">
        <v>142</v>
      </c>
      <c r="F57" s="147" t="s">
        <v>81</v>
      </c>
      <c r="G57" s="178"/>
      <c r="H57" s="129">
        <v>420</v>
      </c>
      <c r="I57" s="130">
        <v>520</v>
      </c>
      <c r="J57" s="129">
        <v>520</v>
      </c>
      <c r="K57" s="130">
        <v>572</v>
      </c>
      <c r="L57" s="130">
        <v>572</v>
      </c>
      <c r="M57" s="130">
        <v>619</v>
      </c>
      <c r="N57" s="130">
        <v>619</v>
      </c>
      <c r="O57" s="148">
        <v>702.9</v>
      </c>
      <c r="P57" s="149">
        <v>88923</v>
      </c>
      <c r="Q57" s="149">
        <v>42918804</v>
      </c>
      <c r="R57" s="150">
        <v>87576</v>
      </c>
      <c r="S57" s="151">
        <v>47649117.600000001</v>
      </c>
      <c r="T57" s="150">
        <v>65208.5</v>
      </c>
      <c r="U57" s="151">
        <v>41432575.329999991</v>
      </c>
      <c r="V57" s="152">
        <v>85600</v>
      </c>
      <c r="W57" s="153">
        <f t="shared" si="52"/>
        <v>60168240</v>
      </c>
      <c r="X57" s="154">
        <v>85600</v>
      </c>
      <c r="Y57" s="155">
        <v>702.9</v>
      </c>
      <c r="Z57" s="138">
        <f t="shared" si="53"/>
        <v>60168240</v>
      </c>
      <c r="AA57" s="156">
        <v>45125</v>
      </c>
      <c r="AB57" s="157">
        <v>31751536.819999989</v>
      </c>
      <c r="AC57" s="162">
        <v>66000</v>
      </c>
      <c r="AD57" s="458">
        <v>800</v>
      </c>
      <c r="AE57" s="159">
        <f t="shared" si="54"/>
        <v>52800000</v>
      </c>
      <c r="AF57" s="158">
        <v>60000</v>
      </c>
      <c r="AG57" s="448">
        <v>920.43</v>
      </c>
      <c r="AH57" s="159">
        <f t="shared" si="26"/>
        <v>55225800</v>
      </c>
      <c r="AI57" s="437">
        <f t="shared" si="27"/>
        <v>-120.42999999999995</v>
      </c>
      <c r="AJ57" s="23">
        <f t="shared" si="55"/>
        <v>-25600</v>
      </c>
      <c r="AK57" s="24">
        <f t="shared" si="56"/>
        <v>-0.29906542056074764</v>
      </c>
      <c r="AL57" s="23">
        <f t="shared" si="57"/>
        <v>14875</v>
      </c>
      <c r="AM57" s="160">
        <f t="shared" si="28"/>
        <v>-2425800</v>
      </c>
      <c r="AN57" s="24">
        <f>+AL57/AA57</f>
        <v>0.32963988919667592</v>
      </c>
      <c r="AO57" s="163">
        <f t="shared" si="58"/>
        <v>217.52999999999997</v>
      </c>
      <c r="AP57" s="164">
        <f t="shared" si="59"/>
        <v>0.30947503201024323</v>
      </c>
      <c r="AQ57" s="487" t="s">
        <v>1079</v>
      </c>
      <c r="AR57" s="409">
        <f t="shared" si="13"/>
        <v>0.30947503201024329</v>
      </c>
      <c r="AS57" s="410">
        <f t="shared" si="14"/>
        <v>0.13814198321240578</v>
      </c>
      <c r="AT57" s="409">
        <f t="shared" si="4"/>
        <v>0.32963988919667586</v>
      </c>
      <c r="AU57" s="410">
        <f t="shared" si="5"/>
        <v>0.46260387811634351</v>
      </c>
      <c r="AV57" s="64" t="b">
        <f t="shared" si="15"/>
        <v>0</v>
      </c>
      <c r="AW57" s="415">
        <f t="shared" si="16"/>
        <v>482.65132755305154</v>
      </c>
      <c r="AX57" s="415">
        <f t="shared" si="17"/>
        <v>544.08876404494379</v>
      </c>
      <c r="AY57" s="415">
        <f t="shared" si="18"/>
        <v>635.38611270003128</v>
      </c>
      <c r="AZ57" s="415">
        <f t="shared" si="19"/>
        <v>702.9</v>
      </c>
      <c r="BA57" s="415">
        <f t="shared" si="20"/>
        <v>800</v>
      </c>
      <c r="BB57" s="416">
        <f t="shared" si="29"/>
        <v>0.12729155186077734</v>
      </c>
      <c r="BC57" s="416">
        <f t="shared" si="29"/>
        <v>0.16779862898904851</v>
      </c>
      <c r="BD57" s="416">
        <f t="shared" si="29"/>
        <v>0.10625647295480367</v>
      </c>
      <c r="BE57" s="416">
        <f t="shared" si="29"/>
        <v>0.13814198321240578</v>
      </c>
      <c r="BF57" s="499">
        <f t="shared" si="6"/>
        <v>88923</v>
      </c>
      <c r="BG57" s="499">
        <f t="shared" si="0"/>
        <v>87576</v>
      </c>
      <c r="BH57" s="499">
        <f t="shared" si="1"/>
        <v>65208.5</v>
      </c>
      <c r="BI57" s="499">
        <f t="shared" si="7"/>
        <v>45125</v>
      </c>
      <c r="BJ57" s="506">
        <f t="shared" si="8"/>
        <v>66000</v>
      </c>
      <c r="BK57" s="416">
        <f t="shared" si="30"/>
        <v>-1.5147936979184262E-2</v>
      </c>
      <c r="BL57" s="416">
        <f t="shared" si="30"/>
        <v>-0.25540673243811085</v>
      </c>
      <c r="BM57" s="416">
        <f t="shared" si="30"/>
        <v>-0.30798898916552286</v>
      </c>
      <c r="BN57" s="416">
        <f t="shared" si="30"/>
        <v>0.46260387811634351</v>
      </c>
      <c r="BO57" s="104">
        <f t="shared" si="31"/>
        <v>60168240</v>
      </c>
      <c r="BP57" s="104">
        <f t="shared" si="22"/>
        <v>68480000</v>
      </c>
      <c r="BQ57" s="103">
        <f t="shared" si="23"/>
        <v>78788808</v>
      </c>
      <c r="BR57" s="419" t="s">
        <v>1088</v>
      </c>
      <c r="BS57" s="420"/>
      <c r="BT57" s="104"/>
      <c r="BU57" s="104"/>
      <c r="BV57" s="103"/>
      <c r="BW57" s="161">
        <f t="shared" si="32"/>
        <v>46391400</v>
      </c>
      <c r="BX57" s="161">
        <f t="shared" si="33"/>
        <v>42174000</v>
      </c>
    </row>
    <row r="58" spans="1:76" hidden="1">
      <c r="A58" s="145" t="s">
        <v>125</v>
      </c>
      <c r="B58" s="145" t="str">
        <f t="shared" si="24"/>
        <v>P030</v>
      </c>
      <c r="C58" s="146" t="s">
        <v>184</v>
      </c>
      <c r="D58" s="165" t="s">
        <v>185</v>
      </c>
      <c r="E58" s="165"/>
      <c r="F58" s="165"/>
      <c r="G58" s="165"/>
      <c r="H58" s="129">
        <v>1300</v>
      </c>
      <c r="I58" s="130">
        <v>1300</v>
      </c>
      <c r="J58" s="129">
        <v>1300</v>
      </c>
      <c r="K58" s="130">
        <v>1300</v>
      </c>
      <c r="L58" s="130"/>
      <c r="M58" s="130"/>
      <c r="N58" s="130"/>
      <c r="O58" s="148"/>
      <c r="P58" s="149">
        <v>474</v>
      </c>
      <c r="Q58" s="149">
        <v>616200</v>
      </c>
      <c r="R58" s="150"/>
      <c r="S58" s="151"/>
      <c r="T58" s="150"/>
      <c r="U58" s="151"/>
      <c r="V58" s="152"/>
      <c r="W58" s="153"/>
      <c r="X58" s="166"/>
      <c r="Y58" s="155"/>
      <c r="Z58" s="167"/>
      <c r="AA58" s="168"/>
      <c r="AB58" s="169"/>
      <c r="AC58" s="170"/>
      <c r="AD58" s="449"/>
      <c r="AE58" s="171"/>
      <c r="AF58" s="170"/>
      <c r="AG58" s="449"/>
      <c r="AH58" s="159">
        <f t="shared" si="26"/>
        <v>0</v>
      </c>
      <c r="AI58" s="437">
        <f t="shared" si="27"/>
        <v>0</v>
      </c>
      <c r="AJ58" s="23"/>
      <c r="AK58" s="24"/>
      <c r="AL58" s="23"/>
      <c r="AM58" s="160">
        <f t="shared" si="28"/>
        <v>0</v>
      </c>
      <c r="AN58" s="24"/>
      <c r="AO58" s="163"/>
      <c r="AP58" s="164"/>
      <c r="AQ58" s="487"/>
      <c r="AR58" s="409" t="str">
        <f t="shared" si="13"/>
        <v/>
      </c>
      <c r="AS58" s="410" t="str">
        <f t="shared" si="14"/>
        <v/>
      </c>
      <c r="AT58" s="409" t="str">
        <f t="shared" si="4"/>
        <v/>
      </c>
      <c r="AU58" s="410" t="str">
        <f t="shared" si="5"/>
        <v/>
      </c>
      <c r="AV58" s="64" t="b">
        <f t="shared" si="15"/>
        <v>1</v>
      </c>
      <c r="AW58" s="415">
        <f t="shared" si="16"/>
        <v>1300</v>
      </c>
      <c r="AX58" s="415" t="str">
        <f t="shared" si="17"/>
        <v/>
      </c>
      <c r="AY58" s="415" t="str">
        <f t="shared" si="18"/>
        <v/>
      </c>
      <c r="AZ58" s="415">
        <f t="shared" si="19"/>
        <v>0</v>
      </c>
      <c r="BA58" s="415">
        <f t="shared" si="20"/>
        <v>0</v>
      </c>
      <c r="BB58" s="416" t="str">
        <f t="shared" si="29"/>
        <v/>
      </c>
      <c r="BC58" s="416" t="str">
        <f t="shared" si="29"/>
        <v/>
      </c>
      <c r="BD58" s="416" t="str">
        <f t="shared" si="29"/>
        <v/>
      </c>
      <c r="BE58" s="416" t="str">
        <f t="shared" si="29"/>
        <v/>
      </c>
      <c r="BF58" s="499">
        <f t="shared" si="6"/>
        <v>474</v>
      </c>
      <c r="BG58" s="499">
        <f t="shared" si="0"/>
        <v>0</v>
      </c>
      <c r="BH58" s="499">
        <f t="shared" si="1"/>
        <v>0</v>
      </c>
      <c r="BI58" s="499">
        <f t="shared" si="7"/>
        <v>0</v>
      </c>
      <c r="BJ58" s="506">
        <f t="shared" si="8"/>
        <v>0</v>
      </c>
      <c r="BK58" s="416">
        <f t="shared" si="30"/>
        <v>-1</v>
      </c>
      <c r="BL58" s="416" t="str">
        <f t="shared" si="30"/>
        <v/>
      </c>
      <c r="BM58" s="416" t="str">
        <f t="shared" si="30"/>
        <v/>
      </c>
      <c r="BN58" s="416" t="str">
        <f t="shared" si="30"/>
        <v/>
      </c>
      <c r="BO58" s="104">
        <f t="shared" si="31"/>
        <v>0</v>
      </c>
      <c r="BP58" s="104">
        <f t="shared" si="22"/>
        <v>0</v>
      </c>
      <c r="BQ58" s="103">
        <f t="shared" si="23"/>
        <v>0</v>
      </c>
      <c r="BR58" s="419"/>
      <c r="BS58" s="420"/>
      <c r="BT58" s="104"/>
      <c r="BU58" s="104"/>
      <c r="BV58" s="103"/>
      <c r="BW58" s="161">
        <f t="shared" si="32"/>
        <v>0</v>
      </c>
      <c r="BX58" s="161">
        <f t="shared" si="33"/>
        <v>0</v>
      </c>
    </row>
    <row r="59" spans="1:76" ht="24" hidden="1">
      <c r="A59" s="145" t="s">
        <v>125</v>
      </c>
      <c r="B59" s="145" t="str">
        <f t="shared" si="24"/>
        <v>P030.1</v>
      </c>
      <c r="C59" s="146" t="s">
        <v>186</v>
      </c>
      <c r="D59" s="147" t="s">
        <v>187</v>
      </c>
      <c r="E59" s="147"/>
      <c r="F59" s="147"/>
      <c r="G59" s="147"/>
      <c r="H59" s="129">
        <v>0</v>
      </c>
      <c r="I59" s="130">
        <v>0</v>
      </c>
      <c r="J59" s="129"/>
      <c r="K59" s="130"/>
      <c r="L59" s="130">
        <v>1300</v>
      </c>
      <c r="M59" s="130">
        <v>1466</v>
      </c>
      <c r="N59" s="130">
        <v>1466</v>
      </c>
      <c r="O59" s="148">
        <v>1634.6</v>
      </c>
      <c r="P59" s="149">
        <v>0</v>
      </c>
      <c r="Q59" s="149">
        <v>0</v>
      </c>
      <c r="R59" s="150">
        <v>672</v>
      </c>
      <c r="S59" s="151">
        <v>873080</v>
      </c>
      <c r="T59" s="150">
        <v>764</v>
      </c>
      <c r="U59" s="151">
        <v>1158012.3600000001</v>
      </c>
      <c r="V59" s="152">
        <v>767</v>
      </c>
      <c r="W59" s="153">
        <f>V59*O59</f>
        <v>1253738.2</v>
      </c>
      <c r="X59" s="154">
        <v>767</v>
      </c>
      <c r="Y59" s="155">
        <v>1634.6</v>
      </c>
      <c r="Z59" s="138">
        <f>X59*Y59</f>
        <v>1253738.2</v>
      </c>
      <c r="AA59" s="156">
        <v>823</v>
      </c>
      <c r="AB59" s="157">
        <v>1343641.2000000002</v>
      </c>
      <c r="AC59" s="162">
        <f>X59</f>
        <v>767</v>
      </c>
      <c r="AD59" s="456">
        <v>1900</v>
      </c>
      <c r="AE59" s="159">
        <f t="shared" ref="AE59:AE60" si="60">AC59*AD59</f>
        <v>1457300</v>
      </c>
      <c r="AF59" s="158">
        <v>652</v>
      </c>
      <c r="AG59" s="448">
        <v>2124.23</v>
      </c>
      <c r="AH59" s="159">
        <f t="shared" si="26"/>
        <v>1384997.96</v>
      </c>
      <c r="AI59" s="437">
        <f t="shared" si="27"/>
        <v>-224.23000000000002</v>
      </c>
      <c r="AJ59" s="23">
        <f>+AF59-X59</f>
        <v>-115</v>
      </c>
      <c r="AK59" s="24">
        <f>+AJ59/X59</f>
        <v>-0.14993481095176012</v>
      </c>
      <c r="AL59" s="23">
        <f>+AF59-AA59</f>
        <v>-171</v>
      </c>
      <c r="AM59" s="160">
        <f t="shared" si="28"/>
        <v>72302.040000000037</v>
      </c>
      <c r="AN59" s="24">
        <f>+AL59/AA59</f>
        <v>-0.2077764277035237</v>
      </c>
      <c r="AO59" s="163">
        <f>+AG59-Y59</f>
        <v>489.63000000000011</v>
      </c>
      <c r="AP59" s="164">
        <f>+AO59/Y59</f>
        <v>0.2995411721522086</v>
      </c>
      <c r="AQ59" s="487" t="s">
        <v>1079</v>
      </c>
      <c r="AR59" s="409">
        <f t="shared" si="13"/>
        <v>0.29954117215220855</v>
      </c>
      <c r="AS59" s="410">
        <f t="shared" si="14"/>
        <v>0.16236388107182198</v>
      </c>
      <c r="AT59" s="409">
        <f t="shared" si="4"/>
        <v>-0.20777642770352367</v>
      </c>
      <c r="AU59" s="410">
        <f t="shared" si="5"/>
        <v>-6.804374240583233E-2</v>
      </c>
      <c r="AV59" s="64" t="b">
        <f t="shared" si="15"/>
        <v>0</v>
      </c>
      <c r="AW59" s="415" t="str">
        <f t="shared" si="16"/>
        <v/>
      </c>
      <c r="AX59" s="415">
        <f t="shared" si="17"/>
        <v>1299.2261904761904</v>
      </c>
      <c r="AY59" s="415">
        <f t="shared" si="18"/>
        <v>1515.7229842931938</v>
      </c>
      <c r="AZ59" s="415">
        <f t="shared" si="19"/>
        <v>1634.6</v>
      </c>
      <c r="BA59" s="415">
        <f t="shared" si="20"/>
        <v>1900</v>
      </c>
      <c r="BB59" s="416" t="str">
        <f t="shared" si="29"/>
        <v/>
      </c>
      <c r="BC59" s="416">
        <f t="shared" si="29"/>
        <v>0.16663518285268974</v>
      </c>
      <c r="BD59" s="416">
        <f t="shared" si="29"/>
        <v>7.842924923530159E-2</v>
      </c>
      <c r="BE59" s="416">
        <f t="shared" si="29"/>
        <v>0.16236388107182198</v>
      </c>
      <c r="BF59" s="499">
        <f t="shared" si="6"/>
        <v>0</v>
      </c>
      <c r="BG59" s="499">
        <f t="shared" si="0"/>
        <v>672</v>
      </c>
      <c r="BH59" s="499">
        <f t="shared" si="1"/>
        <v>764</v>
      </c>
      <c r="BI59" s="499">
        <f t="shared" si="7"/>
        <v>823</v>
      </c>
      <c r="BJ59" s="506">
        <f t="shared" si="8"/>
        <v>767</v>
      </c>
      <c r="BK59" s="416" t="str">
        <f t="shared" si="30"/>
        <v/>
      </c>
      <c r="BL59" s="416">
        <f t="shared" si="30"/>
        <v>0.13690476190476186</v>
      </c>
      <c r="BM59" s="416">
        <f t="shared" si="30"/>
        <v>7.7225130890052451E-2</v>
      </c>
      <c r="BN59" s="416">
        <f t="shared" si="30"/>
        <v>-6.804374240583233E-2</v>
      </c>
      <c r="BO59" s="104">
        <f t="shared" si="31"/>
        <v>1253738.2</v>
      </c>
      <c r="BP59" s="104">
        <f t="shared" si="22"/>
        <v>1457300</v>
      </c>
      <c r="BQ59" s="103">
        <f t="shared" si="23"/>
        <v>1629284.41</v>
      </c>
      <c r="BR59" s="419"/>
      <c r="BS59" s="420"/>
      <c r="BT59" s="104"/>
      <c r="BU59" s="104"/>
      <c r="BV59" s="103"/>
      <c r="BW59" s="161">
        <f t="shared" si="32"/>
        <v>1253738.2</v>
      </c>
      <c r="BX59" s="161">
        <f t="shared" si="33"/>
        <v>1065759.2</v>
      </c>
    </row>
    <row r="60" spans="1:76" ht="36" hidden="1">
      <c r="A60" s="145" t="s">
        <v>125</v>
      </c>
      <c r="B60" s="145" t="str">
        <f t="shared" si="24"/>
        <v>P030.2</v>
      </c>
      <c r="C60" s="146" t="s">
        <v>188</v>
      </c>
      <c r="D60" s="175" t="s">
        <v>189</v>
      </c>
      <c r="E60" s="175" t="s">
        <v>102</v>
      </c>
      <c r="F60" s="175"/>
      <c r="G60" s="175"/>
      <c r="H60" s="129">
        <v>0</v>
      </c>
      <c r="I60" s="130">
        <v>0</v>
      </c>
      <c r="J60" s="129"/>
      <c r="K60" s="130"/>
      <c r="L60" s="130">
        <v>1560</v>
      </c>
      <c r="M60" s="130">
        <v>1759</v>
      </c>
      <c r="N60" s="130">
        <v>1759</v>
      </c>
      <c r="O60" s="148">
        <v>1956.9</v>
      </c>
      <c r="P60" s="149">
        <v>0</v>
      </c>
      <c r="Q60" s="149">
        <v>0</v>
      </c>
      <c r="R60" s="150">
        <v>3</v>
      </c>
      <c r="S60" s="151">
        <v>4160</v>
      </c>
      <c r="T60" s="150">
        <v>3</v>
      </c>
      <c r="U60" s="151">
        <v>5277</v>
      </c>
      <c r="V60" s="152">
        <v>3</v>
      </c>
      <c r="W60" s="153">
        <f>V60*O60</f>
        <v>5870.7000000000007</v>
      </c>
      <c r="X60" s="154">
        <v>3</v>
      </c>
      <c r="Y60" s="155">
        <v>1956.9</v>
      </c>
      <c r="Z60" s="138">
        <f>X60*Y60</f>
        <v>5870.7000000000007</v>
      </c>
      <c r="AA60" s="156">
        <v>8</v>
      </c>
      <c r="AB60" s="157">
        <v>14872.439999999999</v>
      </c>
      <c r="AC60" s="162">
        <f>AA60</f>
        <v>8</v>
      </c>
      <c r="AD60" s="456">
        <v>2300</v>
      </c>
      <c r="AE60" s="159">
        <f t="shared" si="60"/>
        <v>18400</v>
      </c>
      <c r="AF60" s="158">
        <v>3</v>
      </c>
      <c r="AG60" s="448">
        <v>2446.5300000000002</v>
      </c>
      <c r="AH60" s="159">
        <f t="shared" si="26"/>
        <v>7339.59</v>
      </c>
      <c r="AI60" s="437">
        <f t="shared" si="27"/>
        <v>-146.5300000000002</v>
      </c>
      <c r="AJ60" s="23">
        <f>+AF60-X60</f>
        <v>0</v>
      </c>
      <c r="AK60" s="24">
        <f>+AJ60/X60</f>
        <v>0</v>
      </c>
      <c r="AL60" s="23">
        <f>+AF60-AA60</f>
        <v>-5</v>
      </c>
      <c r="AM60" s="160">
        <f t="shared" si="28"/>
        <v>11060.41</v>
      </c>
      <c r="AN60" s="24">
        <f>+AL60/AA60</f>
        <v>-0.625</v>
      </c>
      <c r="AO60" s="163">
        <f>+AG60-Y60</f>
        <v>489.63000000000011</v>
      </c>
      <c r="AP60" s="164">
        <f>+AO60/Y60</f>
        <v>0.25020695998773573</v>
      </c>
      <c r="AQ60" s="487" t="s">
        <v>1079</v>
      </c>
      <c r="AR60" s="409">
        <f t="shared" si="13"/>
        <v>0.25020695998773568</v>
      </c>
      <c r="AS60" s="410">
        <f t="shared" si="14"/>
        <v>0.17532832541264232</v>
      </c>
      <c r="AT60" s="409">
        <f t="shared" si="4"/>
        <v>-0.625</v>
      </c>
      <c r="AU60" s="410">
        <f t="shared" si="5"/>
        <v>0</v>
      </c>
      <c r="AV60" s="64" t="b">
        <f t="shared" si="15"/>
        <v>1</v>
      </c>
      <c r="AW60" s="415" t="str">
        <f t="shared" si="16"/>
        <v/>
      </c>
      <c r="AX60" s="415">
        <f t="shared" si="17"/>
        <v>1386.6666666666667</v>
      </c>
      <c r="AY60" s="415">
        <f t="shared" si="18"/>
        <v>1759</v>
      </c>
      <c r="AZ60" s="415">
        <f t="shared" si="19"/>
        <v>1956.9</v>
      </c>
      <c r="BA60" s="415">
        <f t="shared" si="20"/>
        <v>2300</v>
      </c>
      <c r="BB60" s="416" t="str">
        <f t="shared" si="29"/>
        <v/>
      </c>
      <c r="BC60" s="416">
        <f t="shared" si="29"/>
        <v>0.26850961538461537</v>
      </c>
      <c r="BD60" s="416">
        <f t="shared" si="29"/>
        <v>0.11250710631040373</v>
      </c>
      <c r="BE60" s="416">
        <f t="shared" si="29"/>
        <v>0.17532832541264232</v>
      </c>
      <c r="BF60" s="499">
        <f t="shared" si="6"/>
        <v>0</v>
      </c>
      <c r="BG60" s="499">
        <f t="shared" si="0"/>
        <v>3</v>
      </c>
      <c r="BH60" s="499">
        <f t="shared" si="1"/>
        <v>3</v>
      </c>
      <c r="BI60" s="499">
        <f t="shared" si="7"/>
        <v>8</v>
      </c>
      <c r="BJ60" s="506">
        <f t="shared" si="8"/>
        <v>8</v>
      </c>
      <c r="BK60" s="416" t="str">
        <f t="shared" si="30"/>
        <v/>
      </c>
      <c r="BL60" s="416">
        <f t="shared" si="30"/>
        <v>0</v>
      </c>
      <c r="BM60" s="416">
        <f t="shared" si="30"/>
        <v>1.6666666666666665</v>
      </c>
      <c r="BN60" s="416">
        <f t="shared" si="30"/>
        <v>0</v>
      </c>
      <c r="BO60" s="104">
        <f t="shared" si="31"/>
        <v>5870.7000000000007</v>
      </c>
      <c r="BP60" s="104">
        <f t="shared" si="22"/>
        <v>6900</v>
      </c>
      <c r="BQ60" s="103">
        <f t="shared" si="23"/>
        <v>7339.59</v>
      </c>
      <c r="BR60" s="419"/>
      <c r="BS60" s="420"/>
      <c r="BT60" s="104"/>
      <c r="BU60" s="104"/>
      <c r="BV60" s="103"/>
      <c r="BW60" s="161">
        <f t="shared" si="32"/>
        <v>15655.2</v>
      </c>
      <c r="BX60" s="161">
        <f t="shared" si="33"/>
        <v>5870.7000000000007</v>
      </c>
    </row>
    <row r="61" spans="1:76" hidden="1">
      <c r="A61" s="145" t="s">
        <v>125</v>
      </c>
      <c r="B61" s="145" t="str">
        <f t="shared" si="24"/>
        <v>P031</v>
      </c>
      <c r="C61" s="146" t="s">
        <v>190</v>
      </c>
      <c r="D61" s="165" t="s">
        <v>191</v>
      </c>
      <c r="E61" s="165"/>
      <c r="F61" s="165"/>
      <c r="G61" s="165"/>
      <c r="H61" s="129">
        <v>4950</v>
      </c>
      <c r="I61" s="130">
        <v>4950</v>
      </c>
      <c r="J61" s="129">
        <v>4950</v>
      </c>
      <c r="K61" s="130">
        <v>4950</v>
      </c>
      <c r="L61" s="130"/>
      <c r="M61" s="130"/>
      <c r="N61" s="130"/>
      <c r="O61" s="148" t="s">
        <v>88</v>
      </c>
      <c r="P61" s="149">
        <v>274</v>
      </c>
      <c r="Q61" s="149">
        <v>1356300</v>
      </c>
      <c r="R61" s="150"/>
      <c r="S61" s="151"/>
      <c r="T61" s="150"/>
      <c r="U61" s="151"/>
      <c r="V61" s="152"/>
      <c r="W61" s="153"/>
      <c r="X61" s="166"/>
      <c r="Y61" s="155" t="s">
        <v>88</v>
      </c>
      <c r="Z61" s="167"/>
      <c r="AA61" s="168"/>
      <c r="AB61" s="169"/>
      <c r="AC61" s="170"/>
      <c r="AD61" s="449"/>
      <c r="AE61" s="171"/>
      <c r="AF61" s="170"/>
      <c r="AG61" s="449"/>
      <c r="AH61" s="159">
        <f t="shared" si="26"/>
        <v>0</v>
      </c>
      <c r="AI61" s="437">
        <f t="shared" si="27"/>
        <v>0</v>
      </c>
      <c r="AJ61" s="23"/>
      <c r="AK61" s="24"/>
      <c r="AL61" s="23"/>
      <c r="AM61" s="160">
        <f t="shared" si="28"/>
        <v>0</v>
      </c>
      <c r="AN61" s="24"/>
      <c r="AO61" s="163"/>
      <c r="AP61" s="164"/>
      <c r="AQ61" s="487"/>
      <c r="AR61" s="409" t="str">
        <f t="shared" si="13"/>
        <v/>
      </c>
      <c r="AS61" s="410" t="str">
        <f t="shared" si="14"/>
        <v/>
      </c>
      <c r="AT61" s="409" t="str">
        <f t="shared" si="4"/>
        <v/>
      </c>
      <c r="AU61" s="410" t="str">
        <f t="shared" si="5"/>
        <v/>
      </c>
      <c r="AV61" s="64" t="b">
        <f t="shared" si="15"/>
        <v>1</v>
      </c>
      <c r="AW61" s="415">
        <f t="shared" si="16"/>
        <v>4950</v>
      </c>
      <c r="AX61" s="415" t="str">
        <f t="shared" si="17"/>
        <v/>
      </c>
      <c r="AY61" s="415" t="str">
        <f t="shared" si="18"/>
        <v/>
      </c>
      <c r="AZ61" s="415" t="str">
        <f t="shared" si="19"/>
        <v/>
      </c>
      <c r="BA61" s="415">
        <f t="shared" si="20"/>
        <v>0</v>
      </c>
      <c r="BB61" s="416" t="str">
        <f t="shared" si="29"/>
        <v/>
      </c>
      <c r="BC61" s="416" t="str">
        <f t="shared" si="29"/>
        <v/>
      </c>
      <c r="BD61" s="416" t="str">
        <f t="shared" si="29"/>
        <v/>
      </c>
      <c r="BE61" s="416" t="str">
        <f t="shared" si="29"/>
        <v/>
      </c>
      <c r="BF61" s="499">
        <f t="shared" si="6"/>
        <v>274</v>
      </c>
      <c r="BG61" s="499">
        <f t="shared" si="0"/>
        <v>0</v>
      </c>
      <c r="BH61" s="499">
        <f t="shared" si="1"/>
        <v>0</v>
      </c>
      <c r="BI61" s="499">
        <f t="shared" si="7"/>
        <v>0</v>
      </c>
      <c r="BJ61" s="506">
        <f t="shared" si="8"/>
        <v>0</v>
      </c>
      <c r="BK61" s="416">
        <f t="shared" si="30"/>
        <v>-1</v>
      </c>
      <c r="BL61" s="416" t="str">
        <f t="shared" si="30"/>
        <v/>
      </c>
      <c r="BM61" s="416" t="str">
        <f t="shared" si="30"/>
        <v/>
      </c>
      <c r="BN61" s="416" t="str">
        <f t="shared" si="30"/>
        <v/>
      </c>
      <c r="BO61" s="104" t="str">
        <f t="shared" si="31"/>
        <v/>
      </c>
      <c r="BP61" s="104">
        <f t="shared" si="22"/>
        <v>0</v>
      </c>
      <c r="BQ61" s="103">
        <f t="shared" si="23"/>
        <v>0</v>
      </c>
      <c r="BR61" s="419"/>
      <c r="BS61" s="420"/>
      <c r="BT61" s="104"/>
      <c r="BU61" s="104"/>
      <c r="BV61" s="103"/>
      <c r="BW61" s="161"/>
      <c r="BX61" s="161"/>
    </row>
    <row r="62" spans="1:76" ht="24">
      <c r="A62" s="145" t="s">
        <v>125</v>
      </c>
      <c r="B62" s="145" t="str">
        <f t="shared" si="24"/>
        <v>P031.1</v>
      </c>
      <c r="C62" s="146" t="s">
        <v>192</v>
      </c>
      <c r="D62" s="147" t="s">
        <v>193</v>
      </c>
      <c r="E62" s="147"/>
      <c r="F62" s="147"/>
      <c r="G62" s="147"/>
      <c r="H62" s="129">
        <v>0</v>
      </c>
      <c r="I62" s="130">
        <v>0</v>
      </c>
      <c r="J62" s="129"/>
      <c r="K62" s="130"/>
      <c r="L62" s="130">
        <v>4950</v>
      </c>
      <c r="M62" s="130">
        <v>5220</v>
      </c>
      <c r="N62" s="130">
        <v>5220</v>
      </c>
      <c r="O62" s="148">
        <v>5764</v>
      </c>
      <c r="P62" s="149">
        <v>0</v>
      </c>
      <c r="Q62" s="149">
        <v>0</v>
      </c>
      <c r="R62" s="150">
        <v>332</v>
      </c>
      <c r="S62" s="151">
        <v>1641420</v>
      </c>
      <c r="T62" s="150">
        <v>266</v>
      </c>
      <c r="U62" s="151">
        <v>1418857.5999999999</v>
      </c>
      <c r="V62" s="152">
        <v>332</v>
      </c>
      <c r="W62" s="153">
        <f>V62*O62</f>
        <v>1913648</v>
      </c>
      <c r="X62" s="154">
        <v>332</v>
      </c>
      <c r="Y62" s="155">
        <v>5764</v>
      </c>
      <c r="Z62" s="138">
        <f>X62*Y62</f>
        <v>1913648</v>
      </c>
      <c r="AA62" s="156">
        <v>184</v>
      </c>
      <c r="AB62" s="157">
        <v>1051353.6000000001</v>
      </c>
      <c r="AC62" s="177">
        <v>230</v>
      </c>
      <c r="AD62" s="448">
        <v>6000</v>
      </c>
      <c r="AE62" s="159">
        <f t="shared" ref="AE62:AE63" si="61">AC62*AD62</f>
        <v>1380000</v>
      </c>
      <c r="AF62" s="158">
        <v>283</v>
      </c>
      <c r="AG62" s="448">
        <v>6000</v>
      </c>
      <c r="AH62" s="159">
        <f t="shared" si="26"/>
        <v>1698000</v>
      </c>
      <c r="AI62" s="437">
        <f t="shared" si="27"/>
        <v>0</v>
      </c>
      <c r="AJ62" s="23">
        <f>+AF62-X62</f>
        <v>-49</v>
      </c>
      <c r="AK62" s="24">
        <f>+AJ62/X62</f>
        <v>-0.14759036144578314</v>
      </c>
      <c r="AL62" s="23">
        <f>+AF62-AA62</f>
        <v>99</v>
      </c>
      <c r="AM62" s="160">
        <f t="shared" si="28"/>
        <v>-318000</v>
      </c>
      <c r="AN62" s="24">
        <f>+AL62/AA62</f>
        <v>0.53804347826086951</v>
      </c>
      <c r="AO62" s="163">
        <f>+AG62-Y62</f>
        <v>236</v>
      </c>
      <c r="AP62" s="164">
        <f>+AO62/Y62</f>
        <v>4.0943789035392086E-2</v>
      </c>
      <c r="AQ62" s="508" t="s">
        <v>1079</v>
      </c>
      <c r="AR62" s="409">
        <f t="shared" si="13"/>
        <v>4.0943789035392086E-2</v>
      </c>
      <c r="AS62" s="410">
        <f t="shared" si="14"/>
        <v>4.0943789035392086E-2</v>
      </c>
      <c r="AT62" s="409">
        <f t="shared" si="4"/>
        <v>0.53804347826086962</v>
      </c>
      <c r="AU62" s="410">
        <f t="shared" si="5"/>
        <v>0.25</v>
      </c>
      <c r="AV62" s="64" t="b">
        <f t="shared" si="15"/>
        <v>0</v>
      </c>
      <c r="AW62" s="415" t="str">
        <f t="shared" si="16"/>
        <v/>
      </c>
      <c r="AX62" s="415">
        <f t="shared" si="17"/>
        <v>4944.0361445783128</v>
      </c>
      <c r="AY62" s="415">
        <f t="shared" si="18"/>
        <v>5334.0511278195481</v>
      </c>
      <c r="AZ62" s="415">
        <f t="shared" si="19"/>
        <v>5764</v>
      </c>
      <c r="BA62" s="415">
        <f t="shared" si="20"/>
        <v>6000</v>
      </c>
      <c r="BB62" s="416" t="str">
        <f t="shared" si="29"/>
        <v/>
      </c>
      <c r="BC62" s="416">
        <f t="shared" si="29"/>
        <v>7.8885949017369228E-2</v>
      </c>
      <c r="BD62" s="416">
        <f t="shared" si="29"/>
        <v>8.0604565250240956E-2</v>
      </c>
      <c r="BE62" s="416">
        <f t="shared" si="29"/>
        <v>4.0943789035392086E-2</v>
      </c>
      <c r="BF62" s="499">
        <f t="shared" si="6"/>
        <v>0</v>
      </c>
      <c r="BG62" s="499">
        <f t="shared" si="0"/>
        <v>332</v>
      </c>
      <c r="BH62" s="499">
        <f t="shared" si="1"/>
        <v>266</v>
      </c>
      <c r="BI62" s="499">
        <f t="shared" si="7"/>
        <v>184</v>
      </c>
      <c r="BJ62" s="506">
        <f t="shared" si="8"/>
        <v>230</v>
      </c>
      <c r="BK62" s="416" t="str">
        <f t="shared" si="30"/>
        <v/>
      </c>
      <c r="BL62" s="416">
        <f t="shared" si="30"/>
        <v>-0.1987951807228916</v>
      </c>
      <c r="BM62" s="416">
        <f t="shared" si="30"/>
        <v>-0.30827067669172936</v>
      </c>
      <c r="BN62" s="416">
        <f t="shared" si="30"/>
        <v>0.25</v>
      </c>
      <c r="BO62" s="104">
        <f t="shared" si="31"/>
        <v>1913648</v>
      </c>
      <c r="BP62" s="104">
        <f t="shared" si="22"/>
        <v>1992000</v>
      </c>
      <c r="BQ62" s="103">
        <f t="shared" si="23"/>
        <v>1992000</v>
      </c>
      <c r="BR62" s="419" t="s">
        <v>1069</v>
      </c>
      <c r="BS62" s="420"/>
      <c r="BT62" s="104"/>
      <c r="BU62" s="104"/>
      <c r="BV62" s="103"/>
      <c r="BW62" s="161">
        <f t="shared" si="32"/>
        <v>1325720</v>
      </c>
      <c r="BX62" s="161">
        <f t="shared" si="33"/>
        <v>1631212</v>
      </c>
    </row>
    <row r="63" spans="1:76" ht="36">
      <c r="A63" s="145" t="s">
        <v>125</v>
      </c>
      <c r="B63" s="145" t="str">
        <f t="shared" si="24"/>
        <v>P031.2</v>
      </c>
      <c r="C63" s="146" t="s">
        <v>194</v>
      </c>
      <c r="D63" s="175" t="s">
        <v>195</v>
      </c>
      <c r="E63" s="175" t="s">
        <v>102</v>
      </c>
      <c r="F63" s="175"/>
      <c r="G63" s="175"/>
      <c r="H63" s="129">
        <v>0</v>
      </c>
      <c r="I63" s="130">
        <v>0</v>
      </c>
      <c r="J63" s="129"/>
      <c r="K63" s="130"/>
      <c r="L63" s="130">
        <v>5940</v>
      </c>
      <c r="M63" s="130">
        <v>6264</v>
      </c>
      <c r="N63" s="130">
        <v>6264</v>
      </c>
      <c r="O63" s="148">
        <v>6912.4</v>
      </c>
      <c r="P63" s="149">
        <v>0</v>
      </c>
      <c r="Q63" s="149">
        <v>0</v>
      </c>
      <c r="R63" s="150">
        <v>3</v>
      </c>
      <c r="S63" s="151">
        <v>17820</v>
      </c>
      <c r="T63" s="150">
        <v>1</v>
      </c>
      <c r="U63" s="151">
        <v>6264</v>
      </c>
      <c r="V63" s="152">
        <v>3</v>
      </c>
      <c r="W63" s="153">
        <f>V63*O63</f>
        <v>20737.199999999997</v>
      </c>
      <c r="X63" s="154">
        <v>3</v>
      </c>
      <c r="Y63" s="155">
        <v>6912.4</v>
      </c>
      <c r="Z63" s="138">
        <f>X63*Y63</f>
        <v>20737.199999999997</v>
      </c>
      <c r="AA63" s="156">
        <v>1</v>
      </c>
      <c r="AB63" s="157">
        <v>6912.4</v>
      </c>
      <c r="AC63" s="177">
        <v>3</v>
      </c>
      <c r="AD63" s="459">
        <v>7000</v>
      </c>
      <c r="AE63" s="159">
        <f t="shared" si="61"/>
        <v>21000</v>
      </c>
      <c r="AF63" s="158">
        <v>3</v>
      </c>
      <c r="AG63" s="448">
        <v>7000</v>
      </c>
      <c r="AH63" s="159">
        <f t="shared" si="26"/>
        <v>21000</v>
      </c>
      <c r="AI63" s="437">
        <f t="shared" si="27"/>
        <v>0</v>
      </c>
      <c r="AJ63" s="23">
        <f>+AF63-X63</f>
        <v>0</v>
      </c>
      <c r="AK63" s="24">
        <f>+AJ63/X63</f>
        <v>0</v>
      </c>
      <c r="AL63" s="23">
        <f>+AF63-AA63</f>
        <v>2</v>
      </c>
      <c r="AM63" s="160">
        <f t="shared" si="28"/>
        <v>0</v>
      </c>
      <c r="AN63" s="24">
        <f>+AL63/AA63</f>
        <v>2</v>
      </c>
      <c r="AO63" s="163">
        <f>+AG63-Y63</f>
        <v>87.600000000000364</v>
      </c>
      <c r="AP63" s="164">
        <f>+AO63/Y63</f>
        <v>1.2672877726983445E-2</v>
      </c>
      <c r="AQ63" s="487" t="s">
        <v>1081</v>
      </c>
      <c r="AR63" s="409">
        <f t="shared" si="13"/>
        <v>1.2672877726983556E-2</v>
      </c>
      <c r="AS63" s="410">
        <f t="shared" si="14"/>
        <v>1.2672877726983556E-2</v>
      </c>
      <c r="AT63" s="409">
        <f t="shared" si="4"/>
        <v>2</v>
      </c>
      <c r="AU63" s="410">
        <f t="shared" si="5"/>
        <v>2</v>
      </c>
      <c r="AV63" s="64" t="b">
        <f t="shared" si="15"/>
        <v>0</v>
      </c>
      <c r="AW63" s="415" t="str">
        <f t="shared" si="16"/>
        <v/>
      </c>
      <c r="AX63" s="415">
        <f t="shared" si="17"/>
        <v>5940</v>
      </c>
      <c r="AY63" s="415">
        <f t="shared" si="18"/>
        <v>6264</v>
      </c>
      <c r="AZ63" s="415">
        <f t="shared" si="19"/>
        <v>6912.4</v>
      </c>
      <c r="BA63" s="415">
        <f t="shared" si="20"/>
        <v>7000</v>
      </c>
      <c r="BB63" s="416" t="str">
        <f t="shared" si="29"/>
        <v/>
      </c>
      <c r="BC63" s="416">
        <f t="shared" si="29"/>
        <v>5.4545454545454453E-2</v>
      </c>
      <c r="BD63" s="416">
        <f t="shared" si="29"/>
        <v>0.10351213282247751</v>
      </c>
      <c r="BE63" s="416">
        <f t="shared" si="29"/>
        <v>1.2672877726983556E-2</v>
      </c>
      <c r="BF63" s="499">
        <f t="shared" si="6"/>
        <v>0</v>
      </c>
      <c r="BG63" s="499">
        <f t="shared" si="0"/>
        <v>3</v>
      </c>
      <c r="BH63" s="499">
        <f t="shared" si="1"/>
        <v>1</v>
      </c>
      <c r="BI63" s="499">
        <f t="shared" si="7"/>
        <v>1</v>
      </c>
      <c r="BJ63" s="417">
        <f t="shared" si="8"/>
        <v>3</v>
      </c>
      <c r="BK63" s="416" t="str">
        <f t="shared" si="30"/>
        <v/>
      </c>
      <c r="BL63" s="416">
        <f t="shared" si="30"/>
        <v>-0.66666666666666674</v>
      </c>
      <c r="BM63" s="416">
        <f t="shared" si="30"/>
        <v>0</v>
      </c>
      <c r="BN63" s="416">
        <f t="shared" si="30"/>
        <v>2</v>
      </c>
      <c r="BO63" s="104">
        <f t="shared" si="31"/>
        <v>20737.199999999997</v>
      </c>
      <c r="BP63" s="104">
        <f t="shared" si="22"/>
        <v>21000</v>
      </c>
      <c r="BQ63" s="103">
        <f t="shared" si="23"/>
        <v>21000</v>
      </c>
      <c r="BR63" s="419"/>
      <c r="BS63" s="420"/>
      <c r="BT63" s="104"/>
      <c r="BU63" s="104"/>
      <c r="BV63" s="103"/>
      <c r="BW63" s="161">
        <f t="shared" si="32"/>
        <v>20737.199999999997</v>
      </c>
      <c r="BX63" s="161">
        <f t="shared" si="33"/>
        <v>20737.199999999997</v>
      </c>
    </row>
    <row r="64" spans="1:76" hidden="1">
      <c r="A64" s="145" t="s">
        <v>125</v>
      </c>
      <c r="B64" s="145" t="str">
        <f t="shared" si="24"/>
        <v>P032</v>
      </c>
      <c r="C64" s="146" t="s">
        <v>196</v>
      </c>
      <c r="D64" s="165" t="s">
        <v>197</v>
      </c>
      <c r="E64" s="165"/>
      <c r="F64" s="165"/>
      <c r="G64" s="165"/>
      <c r="H64" s="129">
        <v>462</v>
      </c>
      <c r="I64" s="130">
        <v>462</v>
      </c>
      <c r="J64" s="129">
        <v>462</v>
      </c>
      <c r="K64" s="130">
        <v>462</v>
      </c>
      <c r="L64" s="130"/>
      <c r="M64" s="130"/>
      <c r="N64" s="130"/>
      <c r="O64" s="148" t="s">
        <v>88</v>
      </c>
      <c r="P64" s="149">
        <v>2625</v>
      </c>
      <c r="Q64" s="149">
        <v>1211548.8</v>
      </c>
      <c r="R64" s="150"/>
      <c r="S64" s="151"/>
      <c r="T64" s="150"/>
      <c r="U64" s="151"/>
      <c r="V64" s="152"/>
      <c r="W64" s="153"/>
      <c r="X64" s="166"/>
      <c r="Y64" s="155" t="s">
        <v>88</v>
      </c>
      <c r="Z64" s="167"/>
      <c r="AA64" s="168"/>
      <c r="AB64" s="169"/>
      <c r="AC64" s="162">
        <f>AA64*1.05</f>
        <v>0</v>
      </c>
      <c r="AD64" s="449"/>
      <c r="AE64" s="171"/>
      <c r="AF64" s="170"/>
      <c r="AG64" s="449"/>
      <c r="AH64" s="159">
        <f t="shared" si="26"/>
        <v>0</v>
      </c>
      <c r="AI64" s="437">
        <f t="shared" si="27"/>
        <v>0</v>
      </c>
      <c r="AJ64" s="23"/>
      <c r="AK64" s="24"/>
      <c r="AL64" s="23"/>
      <c r="AM64" s="160">
        <f t="shared" si="28"/>
        <v>0</v>
      </c>
      <c r="AN64" s="24"/>
      <c r="AO64" s="163"/>
      <c r="AP64" s="164"/>
      <c r="AQ64" s="487"/>
      <c r="AR64" s="409" t="str">
        <f t="shared" si="13"/>
        <v/>
      </c>
      <c r="AS64" s="410" t="str">
        <f t="shared" si="14"/>
        <v/>
      </c>
      <c r="AT64" s="409" t="str">
        <f t="shared" si="4"/>
        <v/>
      </c>
      <c r="AU64" s="410" t="str">
        <f t="shared" si="5"/>
        <v/>
      </c>
      <c r="AV64" s="64" t="b">
        <f t="shared" si="15"/>
        <v>1</v>
      </c>
      <c r="AW64" s="415">
        <f t="shared" si="16"/>
        <v>461.54240000000004</v>
      </c>
      <c r="AX64" s="415" t="str">
        <f t="shared" si="17"/>
        <v/>
      </c>
      <c r="AY64" s="415" t="str">
        <f t="shared" si="18"/>
        <v/>
      </c>
      <c r="AZ64" s="415" t="str">
        <f t="shared" si="19"/>
        <v/>
      </c>
      <c r="BA64" s="415">
        <f t="shared" si="20"/>
        <v>0</v>
      </c>
      <c r="BB64" s="416" t="str">
        <f t="shared" si="29"/>
        <v/>
      </c>
      <c r="BC64" s="416" t="str">
        <f t="shared" si="29"/>
        <v/>
      </c>
      <c r="BD64" s="416" t="str">
        <f t="shared" si="29"/>
        <v/>
      </c>
      <c r="BE64" s="416" t="str">
        <f t="shared" si="29"/>
        <v/>
      </c>
      <c r="BF64" s="499">
        <f t="shared" si="6"/>
        <v>2625</v>
      </c>
      <c r="BG64" s="499">
        <f t="shared" si="0"/>
        <v>0</v>
      </c>
      <c r="BH64" s="499">
        <f t="shared" si="1"/>
        <v>0</v>
      </c>
      <c r="BI64" s="499">
        <f t="shared" si="7"/>
        <v>0</v>
      </c>
      <c r="BJ64" s="506">
        <f t="shared" si="8"/>
        <v>0</v>
      </c>
      <c r="BK64" s="416">
        <f t="shared" si="30"/>
        <v>-1</v>
      </c>
      <c r="BL64" s="416" t="str">
        <f t="shared" si="30"/>
        <v/>
      </c>
      <c r="BM64" s="416" t="str">
        <f t="shared" si="30"/>
        <v/>
      </c>
      <c r="BN64" s="416" t="str">
        <f t="shared" si="30"/>
        <v/>
      </c>
      <c r="BO64" s="104" t="str">
        <f t="shared" si="31"/>
        <v/>
      </c>
      <c r="BP64" s="104">
        <f t="shared" si="22"/>
        <v>0</v>
      </c>
      <c r="BQ64" s="103">
        <f t="shared" si="23"/>
        <v>0</v>
      </c>
      <c r="BR64" s="419"/>
      <c r="BS64" s="420"/>
      <c r="BT64" s="104"/>
      <c r="BU64" s="104"/>
      <c r="BV64" s="103"/>
      <c r="BW64" s="161"/>
      <c r="BX64" s="161"/>
    </row>
    <row r="65" spans="1:76" ht="24">
      <c r="A65" s="145" t="s">
        <v>125</v>
      </c>
      <c r="B65" s="145" t="str">
        <f t="shared" si="24"/>
        <v>P032.1</v>
      </c>
      <c r="C65" s="146" t="s">
        <v>198</v>
      </c>
      <c r="D65" s="147" t="s">
        <v>199</v>
      </c>
      <c r="E65" s="147"/>
      <c r="F65" s="147"/>
      <c r="G65" s="147"/>
      <c r="H65" s="129">
        <v>0</v>
      </c>
      <c r="I65" s="130">
        <v>0</v>
      </c>
      <c r="J65" s="129"/>
      <c r="K65" s="130"/>
      <c r="L65" s="130">
        <v>462</v>
      </c>
      <c r="M65" s="130">
        <v>589</v>
      </c>
      <c r="N65" s="130">
        <v>589</v>
      </c>
      <c r="O65" s="148">
        <v>669.9</v>
      </c>
      <c r="P65" s="149">
        <v>0</v>
      </c>
      <c r="Q65" s="149">
        <v>0</v>
      </c>
      <c r="R65" s="150">
        <v>2869</v>
      </c>
      <c r="S65" s="151">
        <v>1322724</v>
      </c>
      <c r="T65" s="150">
        <v>2688</v>
      </c>
      <c r="U65" s="151">
        <v>1604406.18</v>
      </c>
      <c r="V65" s="152">
        <v>2885</v>
      </c>
      <c r="W65" s="153">
        <f t="shared" ref="W65:W73" si="62">V65*O65</f>
        <v>1932661.5</v>
      </c>
      <c r="X65" s="154">
        <v>2885</v>
      </c>
      <c r="Y65" s="155">
        <v>669.9</v>
      </c>
      <c r="Z65" s="138">
        <f t="shared" ref="Z65:Z74" si="63">X65*Y65</f>
        <v>1932661.5</v>
      </c>
      <c r="AA65" s="156">
        <v>2422</v>
      </c>
      <c r="AB65" s="157">
        <v>1616944.6599999997</v>
      </c>
      <c r="AC65" s="158">
        <v>2453</v>
      </c>
      <c r="AD65" s="456">
        <v>770</v>
      </c>
      <c r="AE65" s="159">
        <f t="shared" ref="AE65:AE74" si="64">AC65*AD65</f>
        <v>1888810</v>
      </c>
      <c r="AF65" s="158">
        <v>2453</v>
      </c>
      <c r="AG65" s="448">
        <v>859.36</v>
      </c>
      <c r="AH65" s="159">
        <f t="shared" si="26"/>
        <v>2108010.08</v>
      </c>
      <c r="AI65" s="437">
        <f t="shared" si="27"/>
        <v>-89.360000000000014</v>
      </c>
      <c r="AJ65" s="23">
        <f t="shared" ref="AJ65:AJ74" si="65">+AF65-X65</f>
        <v>-432</v>
      </c>
      <c r="AK65" s="24">
        <f t="shared" ref="AK65:AK74" si="66">+AJ65/X65</f>
        <v>-0.14974003466204505</v>
      </c>
      <c r="AL65" s="23">
        <f t="shared" ref="AL65:AL74" si="67">+AF65-AA65</f>
        <v>31</v>
      </c>
      <c r="AM65" s="160">
        <f t="shared" si="28"/>
        <v>-219200.08000000007</v>
      </c>
      <c r="AN65" s="24">
        <f t="shared" ref="AN65:AN74" si="68">+AL65/AA65</f>
        <v>1.2799339388934764E-2</v>
      </c>
      <c r="AO65" s="163">
        <f t="shared" ref="AO65:AO74" si="69">+AG65-Y65</f>
        <v>189.46000000000004</v>
      </c>
      <c r="AP65" s="164">
        <f t="shared" ref="AP65:AP74" si="70">+AO65/Y65</f>
        <v>0.28281833109419324</v>
      </c>
      <c r="AQ65" s="508" t="s">
        <v>1079</v>
      </c>
      <c r="AR65" s="409">
        <f t="shared" si="13"/>
        <v>0.28281833109419319</v>
      </c>
      <c r="AS65" s="410">
        <f t="shared" si="14"/>
        <v>0.14942528735632177</v>
      </c>
      <c r="AT65" s="409">
        <f t="shared" si="4"/>
        <v>1.2799339388934738E-2</v>
      </c>
      <c r="AU65" s="410">
        <f t="shared" si="5"/>
        <v>1.2799339388934738E-2</v>
      </c>
      <c r="AV65" s="64" t="b">
        <f t="shared" si="15"/>
        <v>0</v>
      </c>
      <c r="AW65" s="415" t="str">
        <f t="shared" si="16"/>
        <v/>
      </c>
      <c r="AX65" s="415">
        <f t="shared" si="17"/>
        <v>461.04008365284074</v>
      </c>
      <c r="AY65" s="415">
        <f t="shared" si="18"/>
        <v>596.87729910714279</v>
      </c>
      <c r="AZ65" s="415">
        <f t="shared" si="19"/>
        <v>669.9</v>
      </c>
      <c r="BA65" s="415">
        <f t="shared" si="20"/>
        <v>770</v>
      </c>
      <c r="BB65" s="416" t="str">
        <f t="shared" si="29"/>
        <v/>
      </c>
      <c r="BC65" s="416">
        <f t="shared" si="29"/>
        <v>0.29463211610161499</v>
      </c>
      <c r="BD65" s="416">
        <f t="shared" si="29"/>
        <v>0.12234122658390656</v>
      </c>
      <c r="BE65" s="416">
        <f t="shared" si="29"/>
        <v>0.14942528735632177</v>
      </c>
      <c r="BF65" s="499">
        <f t="shared" si="6"/>
        <v>0</v>
      </c>
      <c r="BG65" s="499">
        <f t="shared" si="0"/>
        <v>2869</v>
      </c>
      <c r="BH65" s="499">
        <f t="shared" si="1"/>
        <v>2688</v>
      </c>
      <c r="BI65" s="499">
        <f t="shared" si="7"/>
        <v>2422</v>
      </c>
      <c r="BJ65" s="506">
        <f t="shared" si="8"/>
        <v>2453</v>
      </c>
      <c r="BK65" s="416" t="str">
        <f t="shared" si="30"/>
        <v/>
      </c>
      <c r="BL65" s="416">
        <f t="shared" si="30"/>
        <v>-6.3088184036249606E-2</v>
      </c>
      <c r="BM65" s="416">
        <f t="shared" si="30"/>
        <v>-9.895833333333337E-2</v>
      </c>
      <c r="BN65" s="416">
        <f t="shared" si="30"/>
        <v>1.2799339388934738E-2</v>
      </c>
      <c r="BO65" s="104">
        <f t="shared" si="31"/>
        <v>1932661.5</v>
      </c>
      <c r="BP65" s="104">
        <f t="shared" si="22"/>
        <v>2221450</v>
      </c>
      <c r="BQ65" s="103">
        <f t="shared" si="23"/>
        <v>2479253.6</v>
      </c>
      <c r="BR65" s="419"/>
      <c r="BS65" s="420"/>
      <c r="BT65" s="104"/>
      <c r="BU65" s="104"/>
      <c r="BV65" s="103"/>
      <c r="BW65" s="161">
        <f t="shared" si="32"/>
        <v>1643264.7</v>
      </c>
      <c r="BX65" s="161">
        <f t="shared" si="33"/>
        <v>1643264.7</v>
      </c>
    </row>
    <row r="66" spans="1:76" ht="36" hidden="1">
      <c r="A66" s="145" t="s">
        <v>125</v>
      </c>
      <c r="B66" s="145" t="str">
        <f t="shared" si="24"/>
        <v>P032.2</v>
      </c>
      <c r="C66" s="146" t="s">
        <v>200</v>
      </c>
      <c r="D66" s="175" t="s">
        <v>201</v>
      </c>
      <c r="E66" s="175" t="s">
        <v>102</v>
      </c>
      <c r="F66" s="175"/>
      <c r="G66" s="175"/>
      <c r="H66" s="129">
        <v>0</v>
      </c>
      <c r="I66" s="130">
        <v>0</v>
      </c>
      <c r="J66" s="129"/>
      <c r="K66" s="130"/>
      <c r="L66" s="130">
        <v>554</v>
      </c>
      <c r="M66" s="130">
        <v>706</v>
      </c>
      <c r="N66" s="130">
        <v>706</v>
      </c>
      <c r="O66" s="148">
        <v>798.6</v>
      </c>
      <c r="P66" s="149">
        <v>0</v>
      </c>
      <c r="Q66" s="149">
        <v>0</v>
      </c>
      <c r="R66" s="150">
        <v>36</v>
      </c>
      <c r="S66" s="151">
        <v>18086</v>
      </c>
      <c r="T66" s="150">
        <v>36</v>
      </c>
      <c r="U66" s="151">
        <v>25407.599999999999</v>
      </c>
      <c r="V66" s="152">
        <v>37</v>
      </c>
      <c r="W66" s="153">
        <f t="shared" si="62"/>
        <v>29548.2</v>
      </c>
      <c r="X66" s="154">
        <v>37</v>
      </c>
      <c r="Y66" s="155">
        <v>798.6</v>
      </c>
      <c r="Z66" s="138">
        <f t="shared" si="63"/>
        <v>29548.2</v>
      </c>
      <c r="AA66" s="156">
        <v>60</v>
      </c>
      <c r="AB66" s="157">
        <v>47916</v>
      </c>
      <c r="AC66" s="162">
        <f>AA66*1.05</f>
        <v>63</v>
      </c>
      <c r="AD66" s="456">
        <v>950</v>
      </c>
      <c r="AE66" s="159">
        <f t="shared" si="64"/>
        <v>59850</v>
      </c>
      <c r="AF66" s="158">
        <v>32</v>
      </c>
      <c r="AG66" s="448">
        <v>988.06</v>
      </c>
      <c r="AH66" s="159">
        <f t="shared" si="26"/>
        <v>31617.919999999998</v>
      </c>
      <c r="AI66" s="437">
        <f t="shared" si="27"/>
        <v>-38.059999999999945</v>
      </c>
      <c r="AJ66" s="23">
        <f t="shared" si="65"/>
        <v>-5</v>
      </c>
      <c r="AK66" s="24">
        <f t="shared" si="66"/>
        <v>-0.13513513513513514</v>
      </c>
      <c r="AL66" s="23">
        <f t="shared" si="67"/>
        <v>-28</v>
      </c>
      <c r="AM66" s="160">
        <f t="shared" si="28"/>
        <v>28232.080000000002</v>
      </c>
      <c r="AN66" s="24">
        <f t="shared" si="68"/>
        <v>-0.46666666666666667</v>
      </c>
      <c r="AO66" s="163">
        <f t="shared" si="69"/>
        <v>189.45999999999992</v>
      </c>
      <c r="AP66" s="164">
        <f t="shared" si="70"/>
        <v>0.23724017029802144</v>
      </c>
      <c r="AQ66" s="508" t="s">
        <v>1079</v>
      </c>
      <c r="AR66" s="409">
        <f t="shared" si="13"/>
        <v>0.23724017029802136</v>
      </c>
      <c r="AS66" s="410">
        <f t="shared" si="14"/>
        <v>0.18958176809416472</v>
      </c>
      <c r="AT66" s="409">
        <f t="shared" si="4"/>
        <v>-0.46666666666666667</v>
      </c>
      <c r="AU66" s="410">
        <f t="shared" si="5"/>
        <v>5.0000000000000044E-2</v>
      </c>
      <c r="AV66" s="64" t="b">
        <f t="shared" si="15"/>
        <v>0</v>
      </c>
      <c r="AW66" s="415" t="str">
        <f t="shared" si="16"/>
        <v/>
      </c>
      <c r="AX66" s="415">
        <f t="shared" si="17"/>
        <v>502.38888888888891</v>
      </c>
      <c r="AY66" s="415">
        <f t="shared" si="18"/>
        <v>705.76666666666665</v>
      </c>
      <c r="AZ66" s="415">
        <f t="shared" si="19"/>
        <v>798.6</v>
      </c>
      <c r="BA66" s="415">
        <f t="shared" si="20"/>
        <v>950</v>
      </c>
      <c r="BB66" s="416" t="str">
        <f t="shared" si="29"/>
        <v/>
      </c>
      <c r="BC66" s="416">
        <f t="shared" si="29"/>
        <v>0.40482140882450501</v>
      </c>
      <c r="BD66" s="416">
        <f t="shared" si="29"/>
        <v>0.13153544608699774</v>
      </c>
      <c r="BE66" s="416">
        <f t="shared" si="29"/>
        <v>0.18958176809416472</v>
      </c>
      <c r="BF66" s="499">
        <f t="shared" si="6"/>
        <v>0</v>
      </c>
      <c r="BG66" s="499">
        <f t="shared" si="0"/>
        <v>36</v>
      </c>
      <c r="BH66" s="499">
        <f t="shared" si="1"/>
        <v>36</v>
      </c>
      <c r="BI66" s="499">
        <f t="shared" si="7"/>
        <v>60</v>
      </c>
      <c r="BJ66" s="506">
        <f t="shared" si="8"/>
        <v>63</v>
      </c>
      <c r="BK66" s="416" t="str">
        <f t="shared" si="30"/>
        <v/>
      </c>
      <c r="BL66" s="416">
        <f t="shared" si="30"/>
        <v>0</v>
      </c>
      <c r="BM66" s="416">
        <f t="shared" si="30"/>
        <v>0.66666666666666674</v>
      </c>
      <c r="BN66" s="416">
        <f t="shared" si="30"/>
        <v>5.0000000000000044E-2</v>
      </c>
      <c r="BO66" s="104">
        <f t="shared" si="31"/>
        <v>29548.2</v>
      </c>
      <c r="BP66" s="104">
        <f t="shared" si="22"/>
        <v>35150</v>
      </c>
      <c r="BQ66" s="103">
        <f t="shared" si="23"/>
        <v>36558.22</v>
      </c>
      <c r="BR66" s="419"/>
      <c r="BS66" s="420"/>
      <c r="BT66" s="104"/>
      <c r="BU66" s="104"/>
      <c r="BV66" s="103"/>
      <c r="BW66" s="161">
        <f t="shared" si="32"/>
        <v>50311.8</v>
      </c>
      <c r="BX66" s="161">
        <f t="shared" si="33"/>
        <v>25555.200000000001</v>
      </c>
    </row>
    <row r="67" spans="1:76">
      <c r="A67" s="145" t="s">
        <v>125</v>
      </c>
      <c r="B67" s="145" t="str">
        <f t="shared" si="24"/>
        <v>P033</v>
      </c>
      <c r="C67" s="146" t="s">
        <v>202</v>
      </c>
      <c r="D67" s="172" t="s">
        <v>203</v>
      </c>
      <c r="E67" s="178" t="s">
        <v>142</v>
      </c>
      <c r="F67" s="147" t="s">
        <v>81</v>
      </c>
      <c r="G67" s="178"/>
      <c r="H67" s="129">
        <v>345</v>
      </c>
      <c r="I67" s="130">
        <v>435</v>
      </c>
      <c r="J67" s="129">
        <v>435</v>
      </c>
      <c r="K67" s="130">
        <v>479</v>
      </c>
      <c r="L67" s="130">
        <v>479</v>
      </c>
      <c r="M67" s="130">
        <v>479</v>
      </c>
      <c r="N67" s="130">
        <v>479</v>
      </c>
      <c r="O67" s="148">
        <v>548.9</v>
      </c>
      <c r="P67" s="149">
        <v>32884</v>
      </c>
      <c r="Q67" s="149">
        <v>13274310</v>
      </c>
      <c r="R67" s="150">
        <v>33886</v>
      </c>
      <c r="S67" s="151">
        <v>15493823</v>
      </c>
      <c r="T67" s="150">
        <v>27167</v>
      </c>
      <c r="U67" s="151">
        <v>13648736.949999999</v>
      </c>
      <c r="V67" s="152">
        <v>33886</v>
      </c>
      <c r="W67" s="153">
        <f t="shared" si="62"/>
        <v>18600025.399999999</v>
      </c>
      <c r="X67" s="154">
        <v>33886</v>
      </c>
      <c r="Y67" s="155">
        <v>548.9</v>
      </c>
      <c r="Z67" s="138">
        <f t="shared" si="63"/>
        <v>18600025.399999999</v>
      </c>
      <c r="AA67" s="156">
        <v>21236</v>
      </c>
      <c r="AB67" s="157">
        <v>11656910.900000002</v>
      </c>
      <c r="AC67" s="162">
        <v>27200</v>
      </c>
      <c r="AD67" s="458">
        <v>600</v>
      </c>
      <c r="AE67" s="159">
        <f t="shared" si="64"/>
        <v>16320000</v>
      </c>
      <c r="AF67" s="158">
        <v>28804</v>
      </c>
      <c r="AG67" s="448">
        <v>647.92999999999995</v>
      </c>
      <c r="AH67" s="159">
        <f t="shared" si="26"/>
        <v>18662975.719999999</v>
      </c>
      <c r="AI67" s="437">
        <f t="shared" si="27"/>
        <v>-47.92999999999995</v>
      </c>
      <c r="AJ67" s="23">
        <f t="shared" si="65"/>
        <v>-5082</v>
      </c>
      <c r="AK67" s="24">
        <f t="shared" si="66"/>
        <v>-0.14997344035885027</v>
      </c>
      <c r="AL67" s="23">
        <f t="shared" si="67"/>
        <v>7568</v>
      </c>
      <c r="AM67" s="160">
        <f t="shared" si="28"/>
        <v>-2342975.7199999988</v>
      </c>
      <c r="AN67" s="24">
        <f t="shared" si="68"/>
        <v>0.35637596534187227</v>
      </c>
      <c r="AO67" s="163">
        <f t="shared" si="69"/>
        <v>99.029999999999973</v>
      </c>
      <c r="AP67" s="164">
        <f t="shared" si="70"/>
        <v>0.18041537620695933</v>
      </c>
      <c r="AQ67" s="487" t="s">
        <v>1079</v>
      </c>
      <c r="AR67" s="409">
        <f t="shared" si="13"/>
        <v>0.18041537620695935</v>
      </c>
      <c r="AS67" s="410">
        <f t="shared" si="14"/>
        <v>9.3095281472034941E-2</v>
      </c>
      <c r="AT67" s="409">
        <f t="shared" si="4"/>
        <v>0.35637596534187232</v>
      </c>
      <c r="AU67" s="410">
        <f t="shared" si="5"/>
        <v>0.28084385006592583</v>
      </c>
      <c r="AV67" s="64" t="b">
        <f t="shared" si="15"/>
        <v>0</v>
      </c>
      <c r="AW67" s="415">
        <f t="shared" si="16"/>
        <v>403.67078214329155</v>
      </c>
      <c r="AX67" s="415">
        <f t="shared" si="17"/>
        <v>457.23375435283009</v>
      </c>
      <c r="AY67" s="415">
        <f t="shared" si="18"/>
        <v>502.4013306585195</v>
      </c>
      <c r="AZ67" s="415">
        <f t="shared" si="19"/>
        <v>548.9</v>
      </c>
      <c r="BA67" s="415">
        <f t="shared" si="20"/>
        <v>600</v>
      </c>
      <c r="BB67" s="416">
        <f t="shared" si="29"/>
        <v>0.1326897426787883</v>
      </c>
      <c r="BC67" s="416">
        <f t="shared" si="29"/>
        <v>9.8784431104872672E-2</v>
      </c>
      <c r="BD67" s="416">
        <f t="shared" si="29"/>
        <v>9.2552838744540455E-2</v>
      </c>
      <c r="BE67" s="416">
        <f t="shared" si="29"/>
        <v>9.3095281472034941E-2</v>
      </c>
      <c r="BF67" s="499">
        <f t="shared" si="6"/>
        <v>32884</v>
      </c>
      <c r="BG67" s="499">
        <f t="shared" si="0"/>
        <v>33886</v>
      </c>
      <c r="BH67" s="499">
        <f t="shared" si="1"/>
        <v>27167</v>
      </c>
      <c r="BI67" s="499">
        <f t="shared" si="7"/>
        <v>21236</v>
      </c>
      <c r="BJ67" s="506">
        <f t="shared" si="8"/>
        <v>27200</v>
      </c>
      <c r="BK67" s="416">
        <f t="shared" si="30"/>
        <v>3.0470745651380637E-2</v>
      </c>
      <c r="BL67" s="416">
        <f t="shared" si="30"/>
        <v>-0.19828247653898368</v>
      </c>
      <c r="BM67" s="416">
        <f t="shared" si="30"/>
        <v>-0.21831633967681374</v>
      </c>
      <c r="BN67" s="416">
        <f t="shared" si="30"/>
        <v>0.28084385006592583</v>
      </c>
      <c r="BO67" s="104">
        <f t="shared" si="31"/>
        <v>18600025.399999999</v>
      </c>
      <c r="BP67" s="104">
        <f t="shared" si="22"/>
        <v>20331600</v>
      </c>
      <c r="BQ67" s="103">
        <f t="shared" si="23"/>
        <v>21955755.979999997</v>
      </c>
      <c r="BR67" s="419" t="s">
        <v>1069</v>
      </c>
      <c r="BS67" s="420"/>
      <c r="BT67" s="104"/>
      <c r="BU67" s="104"/>
      <c r="BV67" s="103"/>
      <c r="BW67" s="161">
        <f t="shared" si="32"/>
        <v>14930080</v>
      </c>
      <c r="BX67" s="161">
        <f t="shared" si="33"/>
        <v>15810515.6</v>
      </c>
    </row>
    <row r="68" spans="1:76" ht="36">
      <c r="A68" s="145" t="s">
        <v>125</v>
      </c>
      <c r="B68" s="145" t="str">
        <f t="shared" si="24"/>
        <v>P034</v>
      </c>
      <c r="C68" s="146" t="s">
        <v>204</v>
      </c>
      <c r="D68" s="175" t="s">
        <v>205</v>
      </c>
      <c r="E68" s="175" t="s">
        <v>102</v>
      </c>
      <c r="F68" s="175"/>
      <c r="G68" s="175"/>
      <c r="H68" s="129">
        <v>600</v>
      </c>
      <c r="I68" s="130">
        <v>700</v>
      </c>
      <c r="J68" s="129">
        <v>700</v>
      </c>
      <c r="K68" s="130">
        <v>840</v>
      </c>
      <c r="L68" s="130">
        <v>840</v>
      </c>
      <c r="M68" s="130">
        <v>840</v>
      </c>
      <c r="N68" s="130">
        <v>840</v>
      </c>
      <c r="O68" s="148">
        <v>946</v>
      </c>
      <c r="P68" s="149">
        <v>392</v>
      </c>
      <c r="Q68" s="149">
        <v>258140</v>
      </c>
      <c r="R68" s="150">
        <v>349</v>
      </c>
      <c r="S68" s="151">
        <v>261912</v>
      </c>
      <c r="T68" s="150">
        <v>253</v>
      </c>
      <c r="U68" s="151">
        <v>221330.8</v>
      </c>
      <c r="V68" s="152">
        <v>349</v>
      </c>
      <c r="W68" s="153">
        <f t="shared" si="62"/>
        <v>330154</v>
      </c>
      <c r="X68" s="154">
        <v>349</v>
      </c>
      <c r="Y68" s="155">
        <v>946</v>
      </c>
      <c r="Z68" s="138">
        <f t="shared" si="63"/>
        <v>330154</v>
      </c>
      <c r="AA68" s="156">
        <v>213</v>
      </c>
      <c r="AB68" s="157">
        <v>200362.8</v>
      </c>
      <c r="AC68" s="162">
        <v>350</v>
      </c>
      <c r="AD68" s="448">
        <v>993.73</v>
      </c>
      <c r="AE68" s="159">
        <f t="shared" si="64"/>
        <v>347805.5</v>
      </c>
      <c r="AF68" s="158">
        <v>297</v>
      </c>
      <c r="AG68" s="448">
        <v>993.73</v>
      </c>
      <c r="AH68" s="159">
        <f t="shared" si="26"/>
        <v>295137.81</v>
      </c>
      <c r="AI68" s="437">
        <f t="shared" si="27"/>
        <v>0</v>
      </c>
      <c r="AJ68" s="23">
        <f t="shared" si="65"/>
        <v>-52</v>
      </c>
      <c r="AK68" s="24">
        <f t="shared" si="66"/>
        <v>-0.14899713467048711</v>
      </c>
      <c r="AL68" s="23">
        <f t="shared" si="67"/>
        <v>84</v>
      </c>
      <c r="AM68" s="160">
        <f t="shared" si="28"/>
        <v>52667.69</v>
      </c>
      <c r="AN68" s="24">
        <f t="shared" si="68"/>
        <v>0.39436619718309857</v>
      </c>
      <c r="AO68" s="163">
        <f t="shared" si="69"/>
        <v>47.730000000000018</v>
      </c>
      <c r="AP68" s="164">
        <f t="shared" si="70"/>
        <v>5.0454545454545474E-2</v>
      </c>
      <c r="AQ68" s="487" t="s">
        <v>1079</v>
      </c>
      <c r="AR68" s="409">
        <f t="shared" si="13"/>
        <v>5.045454545454553E-2</v>
      </c>
      <c r="AS68" s="410">
        <f t="shared" si="14"/>
        <v>5.045454545454553E-2</v>
      </c>
      <c r="AT68" s="409">
        <f t="shared" si="4"/>
        <v>0.39436619718309851</v>
      </c>
      <c r="AU68" s="410">
        <f t="shared" si="5"/>
        <v>0.64319248826291076</v>
      </c>
      <c r="AV68" s="64" t="b">
        <f t="shared" si="15"/>
        <v>0</v>
      </c>
      <c r="AW68" s="415">
        <f t="shared" si="16"/>
        <v>658.5204081632653</v>
      </c>
      <c r="AX68" s="415">
        <f t="shared" si="17"/>
        <v>750.46418338108879</v>
      </c>
      <c r="AY68" s="415">
        <f t="shared" si="18"/>
        <v>874.82529644268766</v>
      </c>
      <c r="AZ68" s="415">
        <f t="shared" si="19"/>
        <v>946</v>
      </c>
      <c r="BA68" s="415">
        <f t="shared" si="20"/>
        <v>993.73</v>
      </c>
      <c r="BB68" s="416">
        <f t="shared" si="29"/>
        <v>0.1396217551924801</v>
      </c>
      <c r="BC68" s="416">
        <f t="shared" si="29"/>
        <v>0.16571225624827424</v>
      </c>
      <c r="BD68" s="416">
        <f t="shared" si="29"/>
        <v>8.1358762540053364E-2</v>
      </c>
      <c r="BE68" s="416">
        <f t="shared" si="29"/>
        <v>5.045454545454553E-2</v>
      </c>
      <c r="BF68" s="499">
        <f t="shared" si="6"/>
        <v>392</v>
      </c>
      <c r="BG68" s="499">
        <f t="shared" si="0"/>
        <v>349</v>
      </c>
      <c r="BH68" s="499">
        <f t="shared" si="1"/>
        <v>253</v>
      </c>
      <c r="BI68" s="499">
        <f t="shared" si="7"/>
        <v>213</v>
      </c>
      <c r="BJ68" s="506">
        <f t="shared" si="8"/>
        <v>350</v>
      </c>
      <c r="BK68" s="416">
        <f t="shared" si="30"/>
        <v>-0.10969387755102045</v>
      </c>
      <c r="BL68" s="416">
        <f t="shared" si="30"/>
        <v>-0.27507163323782235</v>
      </c>
      <c r="BM68" s="416">
        <f t="shared" si="30"/>
        <v>-0.15810276679841895</v>
      </c>
      <c r="BN68" s="416">
        <f t="shared" si="30"/>
        <v>0.64319248826291076</v>
      </c>
      <c r="BO68" s="104">
        <f t="shared" si="31"/>
        <v>330154</v>
      </c>
      <c r="BP68" s="104">
        <f t="shared" si="22"/>
        <v>346811.77</v>
      </c>
      <c r="BQ68" s="103">
        <f t="shared" si="23"/>
        <v>346811.77</v>
      </c>
      <c r="BR68" s="419" t="s">
        <v>1071</v>
      </c>
      <c r="BS68" s="420"/>
      <c r="BT68" s="104"/>
      <c r="BU68" s="104"/>
      <c r="BV68" s="103"/>
      <c r="BW68" s="161">
        <f t="shared" si="32"/>
        <v>331100</v>
      </c>
      <c r="BX68" s="161">
        <f t="shared" si="33"/>
        <v>280962</v>
      </c>
    </row>
    <row r="69" spans="1:76" ht="36">
      <c r="A69" s="145" t="s">
        <v>125</v>
      </c>
      <c r="B69" s="145" t="str">
        <f t="shared" si="24"/>
        <v>P035</v>
      </c>
      <c r="C69" s="146" t="s">
        <v>206</v>
      </c>
      <c r="D69" s="175" t="s">
        <v>207</v>
      </c>
      <c r="E69" s="175" t="s">
        <v>102</v>
      </c>
      <c r="F69" s="175"/>
      <c r="G69" s="175"/>
      <c r="H69" s="129">
        <v>600</v>
      </c>
      <c r="I69" s="130">
        <v>750</v>
      </c>
      <c r="J69" s="129">
        <v>750</v>
      </c>
      <c r="K69" s="130">
        <v>900</v>
      </c>
      <c r="L69" s="130">
        <v>900</v>
      </c>
      <c r="M69" s="130">
        <v>972</v>
      </c>
      <c r="N69" s="130">
        <v>972</v>
      </c>
      <c r="O69" s="148">
        <v>1091.2</v>
      </c>
      <c r="P69" s="149">
        <v>10</v>
      </c>
      <c r="Q69" s="149">
        <v>6750</v>
      </c>
      <c r="R69" s="150">
        <v>16</v>
      </c>
      <c r="S69" s="151">
        <v>13170</v>
      </c>
      <c r="T69" s="150">
        <v>21</v>
      </c>
      <c r="U69" s="151">
        <v>20764</v>
      </c>
      <c r="V69" s="152">
        <v>21</v>
      </c>
      <c r="W69" s="153">
        <f t="shared" si="62"/>
        <v>22915.200000000001</v>
      </c>
      <c r="X69" s="154">
        <v>21</v>
      </c>
      <c r="Y69" s="155">
        <v>1091.2</v>
      </c>
      <c r="Z69" s="138">
        <f t="shared" si="63"/>
        <v>22915.200000000001</v>
      </c>
      <c r="AA69" s="156">
        <v>13</v>
      </c>
      <c r="AB69" s="157">
        <v>13749.119999999999</v>
      </c>
      <c r="AC69" s="158">
        <v>18</v>
      </c>
      <c r="AD69" s="456">
        <v>1800</v>
      </c>
      <c r="AE69" s="159">
        <f t="shared" si="64"/>
        <v>32400</v>
      </c>
      <c r="AF69" s="158">
        <v>18</v>
      </c>
      <c r="AG69" s="448">
        <v>2303.79</v>
      </c>
      <c r="AH69" s="159">
        <f t="shared" si="26"/>
        <v>41468.22</v>
      </c>
      <c r="AI69" s="437">
        <f t="shared" si="27"/>
        <v>-503.78999999999996</v>
      </c>
      <c r="AJ69" s="23">
        <f t="shared" si="65"/>
        <v>-3</v>
      </c>
      <c r="AK69" s="24">
        <f t="shared" si="66"/>
        <v>-0.14285714285714285</v>
      </c>
      <c r="AL69" s="23">
        <f t="shared" si="67"/>
        <v>5</v>
      </c>
      <c r="AM69" s="160">
        <f t="shared" si="28"/>
        <v>-9068.2200000000012</v>
      </c>
      <c r="AN69" s="24">
        <f t="shared" si="68"/>
        <v>0.38461538461538464</v>
      </c>
      <c r="AO69" s="163">
        <f t="shared" si="69"/>
        <v>1212.5899999999999</v>
      </c>
      <c r="AP69" s="164">
        <f t="shared" si="70"/>
        <v>1.1112445014662755</v>
      </c>
      <c r="AQ69" s="487" t="s">
        <v>1079</v>
      </c>
      <c r="AR69" s="409">
        <f t="shared" si="13"/>
        <v>1.1112445014662757</v>
      </c>
      <c r="AS69" s="410">
        <f t="shared" si="14"/>
        <v>0.64956011730205265</v>
      </c>
      <c r="AT69" s="409">
        <f t="shared" si="4"/>
        <v>0.38461538461538458</v>
      </c>
      <c r="AU69" s="410">
        <f t="shared" si="5"/>
        <v>0.38461538461538458</v>
      </c>
      <c r="AV69" s="64" t="b">
        <f t="shared" si="15"/>
        <v>0</v>
      </c>
      <c r="AW69" s="415">
        <f t="shared" si="16"/>
        <v>675</v>
      </c>
      <c r="AX69" s="415">
        <f t="shared" si="17"/>
        <v>823.125</v>
      </c>
      <c r="AY69" s="415">
        <f t="shared" si="18"/>
        <v>988.76190476190482</v>
      </c>
      <c r="AZ69" s="415">
        <f t="shared" si="19"/>
        <v>1091.2</v>
      </c>
      <c r="BA69" s="415">
        <f t="shared" si="20"/>
        <v>1800</v>
      </c>
      <c r="BB69" s="416">
        <f t="shared" si="29"/>
        <v>0.21944444444444455</v>
      </c>
      <c r="BC69" s="416">
        <f t="shared" si="29"/>
        <v>0.20122934519289881</v>
      </c>
      <c r="BD69" s="416">
        <f t="shared" si="29"/>
        <v>0.10360238874975924</v>
      </c>
      <c r="BE69" s="416">
        <f t="shared" si="29"/>
        <v>0.64956011730205265</v>
      </c>
      <c r="BF69" s="499">
        <f t="shared" si="6"/>
        <v>10</v>
      </c>
      <c r="BG69" s="499">
        <f t="shared" si="0"/>
        <v>16</v>
      </c>
      <c r="BH69" s="499">
        <f t="shared" si="1"/>
        <v>21</v>
      </c>
      <c r="BI69" s="499">
        <f t="shared" si="7"/>
        <v>13</v>
      </c>
      <c r="BJ69" s="506">
        <f t="shared" si="8"/>
        <v>18</v>
      </c>
      <c r="BK69" s="416">
        <f t="shared" si="30"/>
        <v>0.60000000000000009</v>
      </c>
      <c r="BL69" s="416">
        <f t="shared" si="30"/>
        <v>0.3125</v>
      </c>
      <c r="BM69" s="416">
        <f t="shared" si="30"/>
        <v>-0.38095238095238093</v>
      </c>
      <c r="BN69" s="416">
        <f t="shared" si="30"/>
        <v>0.38461538461538458</v>
      </c>
      <c r="BO69" s="104">
        <f t="shared" si="31"/>
        <v>22915.200000000001</v>
      </c>
      <c r="BP69" s="104">
        <f t="shared" si="22"/>
        <v>37800</v>
      </c>
      <c r="BQ69" s="103">
        <f t="shared" si="23"/>
        <v>48379.59</v>
      </c>
      <c r="BR69" s="419"/>
      <c r="BS69" s="420"/>
      <c r="BT69" s="104"/>
      <c r="BU69" s="104"/>
      <c r="BV69" s="103"/>
      <c r="BW69" s="161">
        <f t="shared" si="32"/>
        <v>19641.600000000002</v>
      </c>
      <c r="BX69" s="161">
        <f t="shared" si="33"/>
        <v>19641.600000000002</v>
      </c>
    </row>
    <row r="70" spans="1:76" ht="24">
      <c r="A70" s="145" t="s">
        <v>208</v>
      </c>
      <c r="B70" s="145" t="str">
        <f t="shared" si="24"/>
        <v>P036</v>
      </c>
      <c r="C70" s="146" t="s">
        <v>209</v>
      </c>
      <c r="D70" s="172" t="s">
        <v>210</v>
      </c>
      <c r="E70" s="178" t="s">
        <v>142</v>
      </c>
      <c r="F70" s="178"/>
      <c r="G70" s="178"/>
      <c r="H70" s="129">
        <v>700</v>
      </c>
      <c r="I70" s="130">
        <v>700</v>
      </c>
      <c r="J70" s="129">
        <v>700</v>
      </c>
      <c r="K70" s="130">
        <v>770</v>
      </c>
      <c r="L70" s="130">
        <v>770</v>
      </c>
      <c r="M70" s="130">
        <v>778</v>
      </c>
      <c r="N70" s="130">
        <v>778</v>
      </c>
      <c r="O70" s="148">
        <v>877.8</v>
      </c>
      <c r="P70" s="149">
        <v>4778</v>
      </c>
      <c r="Q70" s="149">
        <v>3344600</v>
      </c>
      <c r="R70" s="150">
        <v>4904</v>
      </c>
      <c r="S70" s="151">
        <v>3595858</v>
      </c>
      <c r="T70" s="150">
        <v>3863</v>
      </c>
      <c r="U70" s="151">
        <v>3109744.8400000003</v>
      </c>
      <c r="V70" s="152">
        <v>4904</v>
      </c>
      <c r="W70" s="153">
        <f t="shared" si="62"/>
        <v>4304731.2</v>
      </c>
      <c r="X70" s="154">
        <v>4904</v>
      </c>
      <c r="Y70" s="155">
        <v>877.8</v>
      </c>
      <c r="Z70" s="138">
        <f t="shared" si="63"/>
        <v>4304731.2</v>
      </c>
      <c r="AA70" s="156">
        <v>3154</v>
      </c>
      <c r="AB70" s="157">
        <v>2765596.6799999997</v>
      </c>
      <c r="AC70" s="158">
        <v>4169</v>
      </c>
      <c r="AD70" s="456">
        <v>1060</v>
      </c>
      <c r="AE70" s="159">
        <f t="shared" si="64"/>
        <v>4419140</v>
      </c>
      <c r="AF70" s="158">
        <v>4169</v>
      </c>
      <c r="AG70" s="448">
        <v>1065.4000000000001</v>
      </c>
      <c r="AH70" s="159">
        <f t="shared" si="26"/>
        <v>4441652.6000000006</v>
      </c>
      <c r="AI70" s="437">
        <f t="shared" si="27"/>
        <v>-5.4000000000000909</v>
      </c>
      <c r="AJ70" s="23">
        <f t="shared" si="65"/>
        <v>-735</v>
      </c>
      <c r="AK70" s="24">
        <f t="shared" si="66"/>
        <v>-0.14987765089722677</v>
      </c>
      <c r="AL70" s="23">
        <f t="shared" si="67"/>
        <v>1015</v>
      </c>
      <c r="AM70" s="160">
        <f t="shared" si="28"/>
        <v>-22512.600000000559</v>
      </c>
      <c r="AN70" s="24">
        <f t="shared" si="68"/>
        <v>0.3218135700697527</v>
      </c>
      <c r="AO70" s="163">
        <f t="shared" si="69"/>
        <v>187.60000000000014</v>
      </c>
      <c r="AP70" s="164">
        <f t="shared" si="70"/>
        <v>0.21371610845295072</v>
      </c>
      <c r="AQ70" s="487" t="s">
        <v>1081</v>
      </c>
      <c r="AR70" s="409">
        <f t="shared" si="13"/>
        <v>0.21371610845295064</v>
      </c>
      <c r="AS70" s="410">
        <f t="shared" si="14"/>
        <v>0.2075643654591024</v>
      </c>
      <c r="AT70" s="409">
        <f t="shared" si="4"/>
        <v>0.32181357006975264</v>
      </c>
      <c r="AU70" s="410">
        <f t="shared" si="5"/>
        <v>0.32181357006975264</v>
      </c>
      <c r="AV70" s="64" t="b">
        <f t="shared" si="15"/>
        <v>0</v>
      </c>
      <c r="AW70" s="415">
        <f t="shared" si="16"/>
        <v>700</v>
      </c>
      <c r="AX70" s="415">
        <f t="shared" si="17"/>
        <v>733.25</v>
      </c>
      <c r="AY70" s="415">
        <f t="shared" si="18"/>
        <v>805.00772456639925</v>
      </c>
      <c r="AZ70" s="415">
        <f t="shared" si="19"/>
        <v>877.8</v>
      </c>
      <c r="BA70" s="415">
        <f t="shared" si="20"/>
        <v>1060</v>
      </c>
      <c r="BB70" s="416">
        <f t="shared" si="29"/>
        <v>4.7500000000000098E-2</v>
      </c>
      <c r="BC70" s="416">
        <f t="shared" si="29"/>
        <v>9.7862563336378106E-2</v>
      </c>
      <c r="BD70" s="416">
        <f t="shared" si="29"/>
        <v>9.042431918626459E-2</v>
      </c>
      <c r="BE70" s="416">
        <f t="shared" si="29"/>
        <v>0.2075643654591024</v>
      </c>
      <c r="BF70" s="499">
        <f t="shared" si="6"/>
        <v>4778</v>
      </c>
      <c r="BG70" s="499">
        <f t="shared" ref="BG70:BG133" si="71">R70</f>
        <v>4904</v>
      </c>
      <c r="BH70" s="499">
        <f t="shared" ref="BH70:BH133" si="72">T70</f>
        <v>3863</v>
      </c>
      <c r="BI70" s="499">
        <f t="shared" si="7"/>
        <v>3154</v>
      </c>
      <c r="BJ70" s="417">
        <f t="shared" si="8"/>
        <v>4169</v>
      </c>
      <c r="BK70" s="416">
        <f t="shared" si="30"/>
        <v>2.6370866471326915E-2</v>
      </c>
      <c r="BL70" s="416">
        <f t="shared" si="30"/>
        <v>-0.21227569331158236</v>
      </c>
      <c r="BM70" s="416">
        <f t="shared" si="30"/>
        <v>-0.18353611183018381</v>
      </c>
      <c r="BN70" s="416">
        <f t="shared" si="30"/>
        <v>0.32181357006975264</v>
      </c>
      <c r="BO70" s="104">
        <f t="shared" si="31"/>
        <v>4304731.2</v>
      </c>
      <c r="BP70" s="104">
        <f t="shared" si="22"/>
        <v>5198240</v>
      </c>
      <c r="BQ70" s="103">
        <f t="shared" si="23"/>
        <v>5224721.6000000006</v>
      </c>
      <c r="BR70" s="419"/>
      <c r="BS70" s="420"/>
      <c r="BT70" s="104"/>
      <c r="BU70" s="104"/>
      <c r="BV70" s="103"/>
      <c r="BW70" s="161">
        <f t="shared" si="32"/>
        <v>3659548.1999999997</v>
      </c>
      <c r="BX70" s="161">
        <f t="shared" si="33"/>
        <v>3659548.1999999997</v>
      </c>
    </row>
    <row r="71" spans="1:76" ht="24" hidden="1">
      <c r="A71" s="145" t="s">
        <v>208</v>
      </c>
      <c r="B71" s="145" t="str">
        <f t="shared" si="24"/>
        <v>P037</v>
      </c>
      <c r="C71" s="146" t="s">
        <v>211</v>
      </c>
      <c r="D71" s="172" t="s">
        <v>212</v>
      </c>
      <c r="E71" s="178" t="s">
        <v>142</v>
      </c>
      <c r="F71" s="178"/>
      <c r="G71" s="178"/>
      <c r="H71" s="129">
        <v>2481</v>
      </c>
      <c r="I71" s="130">
        <v>2600</v>
      </c>
      <c r="J71" s="129">
        <v>2600</v>
      </c>
      <c r="K71" s="130">
        <v>2860</v>
      </c>
      <c r="L71" s="130">
        <v>2860</v>
      </c>
      <c r="M71" s="130">
        <v>2944</v>
      </c>
      <c r="N71" s="130">
        <v>2944</v>
      </c>
      <c r="O71" s="148">
        <v>3260.4</v>
      </c>
      <c r="P71" s="149">
        <v>234</v>
      </c>
      <c r="Q71" s="149">
        <v>597214</v>
      </c>
      <c r="R71" s="150">
        <v>250</v>
      </c>
      <c r="S71" s="151">
        <v>680680</v>
      </c>
      <c r="T71" s="150">
        <v>288</v>
      </c>
      <c r="U71" s="151">
        <v>872394.4</v>
      </c>
      <c r="V71" s="152">
        <v>301</v>
      </c>
      <c r="W71" s="153">
        <f t="shared" si="62"/>
        <v>981380.4</v>
      </c>
      <c r="X71" s="154">
        <v>301</v>
      </c>
      <c r="Y71" s="155">
        <v>3260.4</v>
      </c>
      <c r="Z71" s="138">
        <f t="shared" si="63"/>
        <v>981380.4</v>
      </c>
      <c r="AA71" s="156">
        <v>309</v>
      </c>
      <c r="AB71" s="157">
        <v>1006811.5199999999</v>
      </c>
      <c r="AC71" s="162">
        <f>AA71*1.05</f>
        <v>324.45</v>
      </c>
      <c r="AD71" s="448">
        <v>3656.68</v>
      </c>
      <c r="AE71" s="159">
        <f t="shared" si="64"/>
        <v>1186409.8259999999</v>
      </c>
      <c r="AF71" s="158">
        <v>256</v>
      </c>
      <c r="AG71" s="448">
        <v>3656.68</v>
      </c>
      <c r="AH71" s="159">
        <f t="shared" si="26"/>
        <v>936110.07999999996</v>
      </c>
      <c r="AI71" s="437">
        <f t="shared" si="27"/>
        <v>0</v>
      </c>
      <c r="AJ71" s="23">
        <f t="shared" si="65"/>
        <v>-45</v>
      </c>
      <c r="AK71" s="24">
        <f t="shared" si="66"/>
        <v>-0.14950166112956811</v>
      </c>
      <c r="AL71" s="23">
        <f t="shared" si="67"/>
        <v>-53</v>
      </c>
      <c r="AM71" s="160">
        <f t="shared" si="28"/>
        <v>250299.74599999993</v>
      </c>
      <c r="AN71" s="24">
        <f t="shared" si="68"/>
        <v>-0.17152103559870549</v>
      </c>
      <c r="AO71" s="163">
        <f t="shared" si="69"/>
        <v>396.27999999999975</v>
      </c>
      <c r="AP71" s="164">
        <f t="shared" si="70"/>
        <v>0.12154336891178988</v>
      </c>
      <c r="AQ71" s="487" t="s">
        <v>1079</v>
      </c>
      <c r="AR71" s="409">
        <f t="shared" si="13"/>
        <v>0.12154336891178996</v>
      </c>
      <c r="AS71" s="410">
        <f t="shared" si="14"/>
        <v>0.12154336891178996</v>
      </c>
      <c r="AT71" s="409">
        <f t="shared" ref="AT71:AT134" si="73">IFERROR(AF71/AA71-1,"")</f>
        <v>-0.17152103559870546</v>
      </c>
      <c r="AU71" s="410">
        <f t="shared" ref="AU71:AU134" si="74">IFERROR(AC71/AA71-1,"")</f>
        <v>5.0000000000000044E-2</v>
      </c>
      <c r="AV71" s="64" t="b">
        <f t="shared" si="15"/>
        <v>0</v>
      </c>
      <c r="AW71" s="415">
        <f t="shared" si="16"/>
        <v>2552.1965811965811</v>
      </c>
      <c r="AX71" s="415">
        <f t="shared" si="17"/>
        <v>2722.72</v>
      </c>
      <c r="AY71" s="415">
        <f t="shared" si="18"/>
        <v>3029.1472222222224</v>
      </c>
      <c r="AZ71" s="415">
        <f t="shared" si="19"/>
        <v>3260.4</v>
      </c>
      <c r="BA71" s="415">
        <f t="shared" si="20"/>
        <v>3656.68</v>
      </c>
      <c r="BB71" s="416">
        <f t="shared" si="29"/>
        <v>6.6814374746740679E-2</v>
      </c>
      <c r="BC71" s="416">
        <f t="shared" si="29"/>
        <v>0.11254452247099311</v>
      </c>
      <c r="BD71" s="416">
        <f t="shared" si="29"/>
        <v>7.6342534981884258E-2</v>
      </c>
      <c r="BE71" s="416">
        <f t="shared" si="29"/>
        <v>0.12154336891178996</v>
      </c>
      <c r="BF71" s="499">
        <f t="shared" ref="BF71:BF134" si="75">P71</f>
        <v>234</v>
      </c>
      <c r="BG71" s="499">
        <f t="shared" si="71"/>
        <v>250</v>
      </c>
      <c r="BH71" s="499">
        <f t="shared" si="72"/>
        <v>288</v>
      </c>
      <c r="BI71" s="499">
        <f t="shared" ref="BI71:BI134" si="76">AA71</f>
        <v>309</v>
      </c>
      <c r="BJ71" s="506">
        <f t="shared" ref="BJ71:BJ134" si="77">AC71</f>
        <v>324.45</v>
      </c>
      <c r="BK71" s="416">
        <f t="shared" si="30"/>
        <v>6.8376068376068355E-2</v>
      </c>
      <c r="BL71" s="416">
        <f t="shared" si="30"/>
        <v>0.15199999999999991</v>
      </c>
      <c r="BM71" s="416">
        <f t="shared" si="30"/>
        <v>7.2916666666666741E-2</v>
      </c>
      <c r="BN71" s="416">
        <f t="shared" si="30"/>
        <v>5.0000000000000044E-2</v>
      </c>
      <c r="BO71" s="104">
        <f t="shared" si="31"/>
        <v>981380.4</v>
      </c>
      <c r="BP71" s="104">
        <f t="shared" si="22"/>
        <v>1100660.68</v>
      </c>
      <c r="BQ71" s="103">
        <f t="shared" si="23"/>
        <v>1100660.68</v>
      </c>
      <c r="BR71" s="419"/>
      <c r="BS71" s="420"/>
      <c r="BT71" s="104"/>
      <c r="BU71" s="104"/>
      <c r="BV71" s="103"/>
      <c r="BW71" s="161">
        <f t="shared" si="32"/>
        <v>1057836.78</v>
      </c>
      <c r="BX71" s="161">
        <f t="shared" si="33"/>
        <v>834662.40000000002</v>
      </c>
    </row>
    <row r="72" spans="1:76" ht="26.25" customHeight="1">
      <c r="A72" s="145" t="s">
        <v>208</v>
      </c>
      <c r="B72" s="145" t="str">
        <f t="shared" si="24"/>
        <v>P038</v>
      </c>
      <c r="C72" s="146" t="s">
        <v>213</v>
      </c>
      <c r="D72" s="172" t="s">
        <v>214</v>
      </c>
      <c r="E72" s="178" t="s">
        <v>142</v>
      </c>
      <c r="F72" s="178"/>
      <c r="G72" s="178"/>
      <c r="H72" s="129">
        <v>420</v>
      </c>
      <c r="I72" s="130">
        <v>550</v>
      </c>
      <c r="J72" s="129">
        <v>550</v>
      </c>
      <c r="K72" s="130">
        <v>605</v>
      </c>
      <c r="L72" s="130">
        <v>605</v>
      </c>
      <c r="M72" s="130">
        <v>678</v>
      </c>
      <c r="N72" s="130">
        <v>678</v>
      </c>
      <c r="O72" s="148">
        <v>767.8</v>
      </c>
      <c r="P72" s="149">
        <v>13256</v>
      </c>
      <c r="Q72" s="149">
        <v>6624550</v>
      </c>
      <c r="R72" s="150">
        <v>13892</v>
      </c>
      <c r="S72" s="151">
        <v>7976924</v>
      </c>
      <c r="T72" s="150">
        <v>8844</v>
      </c>
      <c r="U72" s="151">
        <v>6092798.2400000002</v>
      </c>
      <c r="V72" s="152">
        <v>13892</v>
      </c>
      <c r="W72" s="153">
        <f t="shared" si="62"/>
        <v>10666277.6</v>
      </c>
      <c r="X72" s="154">
        <v>13892</v>
      </c>
      <c r="Y72" s="155">
        <v>767.8</v>
      </c>
      <c r="Z72" s="138">
        <f t="shared" si="63"/>
        <v>10666277.6</v>
      </c>
      <c r="AA72" s="156">
        <v>3682</v>
      </c>
      <c r="AB72" s="157">
        <v>2823661.28</v>
      </c>
      <c r="AC72" s="158">
        <v>11809</v>
      </c>
      <c r="AD72" s="456">
        <v>1000</v>
      </c>
      <c r="AE72" s="159">
        <f t="shared" si="64"/>
        <v>11809000</v>
      </c>
      <c r="AF72" s="158">
        <v>11809</v>
      </c>
      <c r="AG72" s="448">
        <v>1091.99</v>
      </c>
      <c r="AH72" s="159">
        <f t="shared" si="26"/>
        <v>12895309.91</v>
      </c>
      <c r="AI72" s="437">
        <f t="shared" si="27"/>
        <v>-91.990000000000009</v>
      </c>
      <c r="AJ72" s="23">
        <f t="shared" si="65"/>
        <v>-2083</v>
      </c>
      <c r="AK72" s="24">
        <f t="shared" si="66"/>
        <v>-0.14994241289951052</v>
      </c>
      <c r="AL72" s="23">
        <f t="shared" si="67"/>
        <v>8127</v>
      </c>
      <c r="AM72" s="160">
        <f t="shared" si="28"/>
        <v>-1086309.9100000001</v>
      </c>
      <c r="AN72" s="24">
        <f t="shared" si="68"/>
        <v>2.2072243346007605</v>
      </c>
      <c r="AO72" s="163">
        <f t="shared" si="69"/>
        <v>324.19000000000005</v>
      </c>
      <c r="AP72" s="164">
        <f t="shared" si="70"/>
        <v>0.42223235217504568</v>
      </c>
      <c r="AQ72" s="487" t="s">
        <v>1079</v>
      </c>
      <c r="AR72" s="409">
        <f t="shared" si="13"/>
        <v>0.42223235217504573</v>
      </c>
      <c r="AS72" s="410">
        <f t="shared" si="14"/>
        <v>0.30242250586090136</v>
      </c>
      <c r="AT72" s="409">
        <f t="shared" si="73"/>
        <v>2.2072243346007605</v>
      </c>
      <c r="AU72" s="410">
        <f t="shared" si="74"/>
        <v>2.2072243346007605</v>
      </c>
      <c r="AV72" s="64" t="b">
        <f t="shared" si="15"/>
        <v>0</v>
      </c>
      <c r="AW72" s="415">
        <f t="shared" si="16"/>
        <v>499.73974049487026</v>
      </c>
      <c r="AX72" s="415">
        <f t="shared" si="17"/>
        <v>574.20990498128424</v>
      </c>
      <c r="AY72" s="415">
        <f t="shared" si="18"/>
        <v>688.918842152872</v>
      </c>
      <c r="AZ72" s="415">
        <f t="shared" si="19"/>
        <v>767.8</v>
      </c>
      <c r="BA72" s="415">
        <f t="shared" si="20"/>
        <v>1000</v>
      </c>
      <c r="BB72" s="416">
        <f t="shared" si="29"/>
        <v>0.14901789562036716</v>
      </c>
      <c r="BC72" s="416">
        <f t="shared" si="29"/>
        <v>0.19976830106287791</v>
      </c>
      <c r="BD72" s="416">
        <f t="shared" si="29"/>
        <v>0.11449992803306741</v>
      </c>
      <c r="BE72" s="416">
        <f t="shared" si="29"/>
        <v>0.30242250586090136</v>
      </c>
      <c r="BF72" s="499">
        <f t="shared" si="75"/>
        <v>13256</v>
      </c>
      <c r="BG72" s="499">
        <f t="shared" si="71"/>
        <v>13892</v>
      </c>
      <c r="BH72" s="499">
        <f t="shared" si="72"/>
        <v>8844</v>
      </c>
      <c r="BI72" s="499">
        <f t="shared" si="76"/>
        <v>3682</v>
      </c>
      <c r="BJ72" s="506">
        <f t="shared" si="77"/>
        <v>11809</v>
      </c>
      <c r="BK72" s="416">
        <f t="shared" si="30"/>
        <v>4.797827398913701E-2</v>
      </c>
      <c r="BL72" s="416">
        <f t="shared" si="30"/>
        <v>-0.36337460408868416</v>
      </c>
      <c r="BM72" s="416">
        <f t="shared" si="30"/>
        <v>-0.58367254635911348</v>
      </c>
      <c r="BN72" s="416">
        <f t="shared" si="30"/>
        <v>2.2072243346007605</v>
      </c>
      <c r="BO72" s="104">
        <f t="shared" si="31"/>
        <v>10666277.6</v>
      </c>
      <c r="BP72" s="104">
        <f t="shared" si="22"/>
        <v>13892000</v>
      </c>
      <c r="BQ72" s="103">
        <f t="shared" si="23"/>
        <v>15169925.08</v>
      </c>
      <c r="BR72" s="419"/>
      <c r="BS72" s="420"/>
      <c r="BT72" s="104"/>
      <c r="BU72" s="104"/>
      <c r="BV72" s="103"/>
      <c r="BW72" s="161">
        <f t="shared" si="32"/>
        <v>9066950.1999999993</v>
      </c>
      <c r="BX72" s="161">
        <f t="shared" si="33"/>
        <v>9066950.1999999993</v>
      </c>
    </row>
    <row r="73" spans="1:76" ht="27.75" customHeight="1">
      <c r="A73" s="145" t="s">
        <v>208</v>
      </c>
      <c r="B73" s="145" t="str">
        <f t="shared" si="24"/>
        <v>P039</v>
      </c>
      <c r="C73" s="146" t="s">
        <v>215</v>
      </c>
      <c r="D73" s="147" t="s">
        <v>216</v>
      </c>
      <c r="E73" s="147"/>
      <c r="F73" s="147" t="s">
        <v>81</v>
      </c>
      <c r="G73" s="147"/>
      <c r="H73" s="129">
        <v>450</v>
      </c>
      <c r="I73" s="130">
        <v>580</v>
      </c>
      <c r="J73" s="129">
        <v>580</v>
      </c>
      <c r="K73" s="130">
        <v>638</v>
      </c>
      <c r="L73" s="130">
        <v>638</v>
      </c>
      <c r="M73" s="130">
        <v>677</v>
      </c>
      <c r="N73" s="130">
        <v>677</v>
      </c>
      <c r="O73" s="148">
        <v>766.7</v>
      </c>
      <c r="P73" s="149">
        <v>40658</v>
      </c>
      <c r="Q73" s="149">
        <v>20983590</v>
      </c>
      <c r="R73" s="150">
        <v>40936</v>
      </c>
      <c r="S73" s="151">
        <v>24574554.800000004</v>
      </c>
      <c r="T73" s="150">
        <v>37297</v>
      </c>
      <c r="U73" s="151">
        <v>27968754.420000002</v>
      </c>
      <c r="V73" s="152">
        <v>40936</v>
      </c>
      <c r="W73" s="153">
        <f t="shared" si="62"/>
        <v>31385631.200000003</v>
      </c>
      <c r="X73" s="154">
        <v>40936</v>
      </c>
      <c r="Y73" s="155">
        <v>766.7</v>
      </c>
      <c r="Z73" s="138">
        <f t="shared" si="63"/>
        <v>31385631.200000003</v>
      </c>
      <c r="AA73" s="156">
        <f>71735-46969</f>
        <v>24766</v>
      </c>
      <c r="AB73" s="157">
        <f>78596950.63-59584400</f>
        <v>19012550.629999995</v>
      </c>
      <c r="AC73" s="158">
        <v>29000</v>
      </c>
      <c r="AD73" s="456">
        <v>950</v>
      </c>
      <c r="AE73" s="159">
        <f t="shared" si="64"/>
        <v>27550000</v>
      </c>
      <c r="AF73" s="158">
        <v>29000</v>
      </c>
      <c r="AG73" s="448">
        <v>1063.99</v>
      </c>
      <c r="AH73" s="159">
        <f t="shared" si="26"/>
        <v>30855710</v>
      </c>
      <c r="AI73" s="437">
        <f t="shared" si="27"/>
        <v>-113.99000000000001</v>
      </c>
      <c r="AJ73" s="23">
        <f t="shared" si="65"/>
        <v>-11936</v>
      </c>
      <c r="AK73" s="24">
        <f t="shared" si="66"/>
        <v>-0.29157709595466091</v>
      </c>
      <c r="AL73" s="23">
        <f t="shared" si="67"/>
        <v>4234</v>
      </c>
      <c r="AM73" s="160">
        <f t="shared" si="28"/>
        <v>-3305710</v>
      </c>
      <c r="AN73" s="24">
        <f t="shared" si="68"/>
        <v>0.17096018735362997</v>
      </c>
      <c r="AO73" s="163">
        <f t="shared" si="69"/>
        <v>297.28999999999996</v>
      </c>
      <c r="AP73" s="164">
        <f t="shared" si="70"/>
        <v>0.38775270640406934</v>
      </c>
      <c r="AQ73" s="487" t="s">
        <v>1079</v>
      </c>
      <c r="AR73" s="409">
        <f t="shared" ref="AR73:AR136" si="78">IFERROR(AG73/Y73-1,"")</f>
        <v>0.38775270640406934</v>
      </c>
      <c r="AS73" s="410">
        <f t="shared" ref="AS73:AS136" si="79">IFERROR(AD73/Y73-1,"")</f>
        <v>0.23907656188861348</v>
      </c>
      <c r="AT73" s="409">
        <f t="shared" si="73"/>
        <v>0.17096018735362994</v>
      </c>
      <c r="AU73" s="410">
        <f t="shared" si="74"/>
        <v>0.17096018735362994</v>
      </c>
      <c r="AV73" s="64" t="b">
        <f t="shared" ref="AV73:AV136" si="80">AC73=AA73</f>
        <v>0</v>
      </c>
      <c r="AW73" s="415">
        <f t="shared" ref="AW73:AW136" si="81">IFERROR(Q73/P73,"")</f>
        <v>516.09990653745876</v>
      </c>
      <c r="AX73" s="415">
        <f t="shared" ref="AX73:AX136" si="82">IFERROR(S73/R73,"")</f>
        <v>600.31646472542513</v>
      </c>
      <c r="AY73" s="415">
        <f t="shared" ref="AY73:AY136" si="83">IFERROR(U73/T73,"")</f>
        <v>749.89287127651028</v>
      </c>
      <c r="AZ73" s="415">
        <f t="shared" ref="AZ73:AZ136" si="84">Y73</f>
        <v>766.7</v>
      </c>
      <c r="BA73" s="415">
        <f t="shared" ref="BA73:BA136" si="85">AD73</f>
        <v>950</v>
      </c>
      <c r="BB73" s="416">
        <f t="shared" si="29"/>
        <v>0.16317878984512846</v>
      </c>
      <c r="BC73" s="416">
        <f t="shared" si="29"/>
        <v>0.24916259229954485</v>
      </c>
      <c r="BD73" s="416">
        <f t="shared" si="29"/>
        <v>2.2412706357482381E-2</v>
      </c>
      <c r="BE73" s="416">
        <f t="shared" si="29"/>
        <v>0.23907656188861348</v>
      </c>
      <c r="BF73" s="499">
        <f t="shared" si="75"/>
        <v>40658</v>
      </c>
      <c r="BG73" s="499">
        <f t="shared" si="71"/>
        <v>40936</v>
      </c>
      <c r="BH73" s="499">
        <f t="shared" si="72"/>
        <v>37297</v>
      </c>
      <c r="BI73" s="499">
        <f t="shared" si="76"/>
        <v>24766</v>
      </c>
      <c r="BJ73" s="506">
        <f t="shared" si="77"/>
        <v>29000</v>
      </c>
      <c r="BK73" s="416">
        <f t="shared" si="30"/>
        <v>6.8375227507502245E-3</v>
      </c>
      <c r="BL73" s="416">
        <f t="shared" si="30"/>
        <v>-8.8894860269689291E-2</v>
      </c>
      <c r="BM73" s="416">
        <f t="shared" si="30"/>
        <v>-0.33597876504812718</v>
      </c>
      <c r="BN73" s="416">
        <f t="shared" si="30"/>
        <v>0.17096018735362994</v>
      </c>
      <c r="BO73" s="104">
        <f t="shared" si="31"/>
        <v>31385631.200000003</v>
      </c>
      <c r="BP73" s="104">
        <f t="shared" ref="BP73:BP136" si="86">X73*AD73</f>
        <v>38889200</v>
      </c>
      <c r="BQ73" s="103">
        <f t="shared" ref="BQ73:BQ136" si="87">X73*AG73</f>
        <v>43555494.640000001</v>
      </c>
      <c r="BR73" s="419"/>
      <c r="BS73" s="420"/>
      <c r="BT73" s="104"/>
      <c r="BU73" s="104"/>
      <c r="BV73" s="103"/>
      <c r="BW73" s="161">
        <f t="shared" si="32"/>
        <v>22234300</v>
      </c>
      <c r="BX73" s="161">
        <f t="shared" si="33"/>
        <v>22234300</v>
      </c>
    </row>
    <row r="74" spans="1:76" s="184" customFormat="1" ht="24" hidden="1">
      <c r="A74" s="145" t="s">
        <v>208</v>
      </c>
      <c r="B74" s="145" t="str">
        <f t="shared" si="24"/>
        <v>P039.2</v>
      </c>
      <c r="C74" s="179" t="s">
        <v>217</v>
      </c>
      <c r="D74" s="180" t="s">
        <v>218</v>
      </c>
      <c r="E74" s="180"/>
      <c r="F74" s="147" t="s">
        <v>81</v>
      </c>
      <c r="G74" s="180"/>
      <c r="H74" s="129">
        <v>0</v>
      </c>
      <c r="I74" s="130">
        <v>0</v>
      </c>
      <c r="J74" s="129"/>
      <c r="K74" s="130"/>
      <c r="L74" s="130"/>
      <c r="M74" s="130"/>
      <c r="N74" s="130"/>
      <c r="O74" s="148">
        <v>1400</v>
      </c>
      <c r="P74" s="149">
        <v>0</v>
      </c>
      <c r="Q74" s="149">
        <v>0</v>
      </c>
      <c r="R74" s="150"/>
      <c r="S74" s="151"/>
      <c r="T74" s="150"/>
      <c r="U74" s="151"/>
      <c r="V74" s="152"/>
      <c r="W74" s="153"/>
      <c r="X74" s="166">
        <v>0</v>
      </c>
      <c r="Y74" s="155">
        <v>1400</v>
      </c>
      <c r="Z74" s="167">
        <f t="shared" si="63"/>
        <v>0</v>
      </c>
      <c r="AA74" s="168">
        <v>46969</v>
      </c>
      <c r="AB74" s="169">
        <v>59584400</v>
      </c>
      <c r="AC74" s="181">
        <v>20000</v>
      </c>
      <c r="AD74" s="460">
        <v>1400</v>
      </c>
      <c r="AE74" s="171">
        <f t="shared" si="64"/>
        <v>28000000</v>
      </c>
      <c r="AF74" s="170">
        <v>20000</v>
      </c>
      <c r="AG74" s="449">
        <v>1400</v>
      </c>
      <c r="AH74" s="159">
        <f t="shared" ref="AH74:AH137" si="88">AF74*AG74</f>
        <v>28000000</v>
      </c>
      <c r="AI74" s="437">
        <f t="shared" ref="AI74:AI137" si="89">AD74-AG74</f>
        <v>0</v>
      </c>
      <c r="AJ74" s="23">
        <f t="shared" si="65"/>
        <v>20000</v>
      </c>
      <c r="AK74" s="24" t="e">
        <f t="shared" si="66"/>
        <v>#DIV/0!</v>
      </c>
      <c r="AL74" s="23">
        <f t="shared" si="67"/>
        <v>-26969</v>
      </c>
      <c r="AM74" s="160">
        <f t="shared" ref="AM74:AM137" si="90">AE74-AH74</f>
        <v>0</v>
      </c>
      <c r="AN74" s="24">
        <f t="shared" si="68"/>
        <v>-0.57418722987502391</v>
      </c>
      <c r="AO74" s="182">
        <f t="shared" si="69"/>
        <v>0</v>
      </c>
      <c r="AP74" s="183">
        <f t="shared" si="70"/>
        <v>0</v>
      </c>
      <c r="AQ74" s="487" t="s">
        <v>1081</v>
      </c>
      <c r="AR74" s="409">
        <f t="shared" si="78"/>
        <v>0</v>
      </c>
      <c r="AS74" s="410">
        <f t="shared" si="79"/>
        <v>0</v>
      </c>
      <c r="AT74" s="409">
        <f t="shared" si="73"/>
        <v>-0.57418722987502391</v>
      </c>
      <c r="AU74" s="410">
        <f t="shared" si="74"/>
        <v>-0.57418722987502391</v>
      </c>
      <c r="AV74" s="64" t="b">
        <f t="shared" si="80"/>
        <v>0</v>
      </c>
      <c r="AW74" s="415" t="str">
        <f t="shared" si="81"/>
        <v/>
      </c>
      <c r="AX74" s="415" t="str">
        <f t="shared" si="82"/>
        <v/>
      </c>
      <c r="AY74" s="415" t="str">
        <f t="shared" si="83"/>
        <v/>
      </c>
      <c r="AZ74" s="415">
        <f t="shared" si="84"/>
        <v>1400</v>
      </c>
      <c r="BA74" s="415">
        <f t="shared" si="85"/>
        <v>1400</v>
      </c>
      <c r="BB74" s="416" t="str">
        <f t="shared" ref="BB74:BE137" si="91">IFERROR(AX74/AW74-1,"")</f>
        <v/>
      </c>
      <c r="BC74" s="416" t="str">
        <f t="shared" si="91"/>
        <v/>
      </c>
      <c r="BD74" s="416" t="str">
        <f t="shared" si="91"/>
        <v/>
      </c>
      <c r="BE74" s="416">
        <f t="shared" si="91"/>
        <v>0</v>
      </c>
      <c r="BF74" s="499">
        <f t="shared" si="75"/>
        <v>0</v>
      </c>
      <c r="BG74" s="499">
        <f t="shared" si="71"/>
        <v>0</v>
      </c>
      <c r="BH74" s="499">
        <f t="shared" si="72"/>
        <v>0</v>
      </c>
      <c r="BI74" s="499">
        <f t="shared" si="76"/>
        <v>46969</v>
      </c>
      <c r="BJ74" s="417">
        <f t="shared" si="77"/>
        <v>20000</v>
      </c>
      <c r="BK74" s="416" t="str">
        <f t="shared" ref="BK74:BN137" si="92">IFERROR(BG74/BF74-1,"")</f>
        <v/>
      </c>
      <c r="BL74" s="416" t="str">
        <f t="shared" si="92"/>
        <v/>
      </c>
      <c r="BM74" s="416" t="str">
        <f t="shared" si="92"/>
        <v/>
      </c>
      <c r="BN74" s="416">
        <f t="shared" si="92"/>
        <v>-0.57418722987502391</v>
      </c>
      <c r="BO74" s="104">
        <f t="shared" ref="BO74:BO137" si="93">IFERROR(X74*Y74,"")</f>
        <v>0</v>
      </c>
      <c r="BP74" s="104">
        <f t="shared" si="86"/>
        <v>0</v>
      </c>
      <c r="BQ74" s="103">
        <f t="shared" si="87"/>
        <v>0</v>
      </c>
      <c r="BR74" s="419"/>
      <c r="BS74" s="420"/>
      <c r="BT74" s="104"/>
      <c r="BU74" s="104"/>
      <c r="BV74" s="103"/>
      <c r="BW74" s="161">
        <f t="shared" ref="BW74:BW137" si="94">AC74*Y74</f>
        <v>28000000</v>
      </c>
      <c r="BX74" s="161">
        <f t="shared" ref="BX74:BX137" si="95">AF74*Y74</f>
        <v>28000000</v>
      </c>
    </row>
    <row r="75" spans="1:76" hidden="1">
      <c r="A75" s="145" t="s">
        <v>208</v>
      </c>
      <c r="B75" s="145" t="str">
        <f t="shared" si="24"/>
        <v>P040</v>
      </c>
      <c r="C75" s="146" t="s">
        <v>219</v>
      </c>
      <c r="D75" s="185" t="s">
        <v>220</v>
      </c>
      <c r="E75" s="185"/>
      <c r="F75" s="185"/>
      <c r="G75" s="185"/>
      <c r="H75" s="129">
        <v>0</v>
      </c>
      <c r="I75" s="130">
        <v>0</v>
      </c>
      <c r="J75" s="129"/>
      <c r="K75" s="130"/>
      <c r="L75" s="130"/>
      <c r="M75" s="130"/>
      <c r="N75" s="130"/>
      <c r="O75" s="148" t="s">
        <v>88</v>
      </c>
      <c r="P75" s="149">
        <v>0</v>
      </c>
      <c r="Q75" s="149">
        <v>0</v>
      </c>
      <c r="R75" s="150"/>
      <c r="S75" s="151"/>
      <c r="T75" s="150"/>
      <c r="U75" s="151"/>
      <c r="V75" s="152"/>
      <c r="W75" s="153"/>
      <c r="X75" s="166"/>
      <c r="Y75" s="155" t="s">
        <v>88</v>
      </c>
      <c r="Z75" s="167"/>
      <c r="AA75" s="168"/>
      <c r="AB75" s="169"/>
      <c r="AC75" s="170"/>
      <c r="AD75" s="449"/>
      <c r="AE75" s="171"/>
      <c r="AF75" s="170"/>
      <c r="AG75" s="449"/>
      <c r="AH75" s="159">
        <f t="shared" si="88"/>
        <v>0</v>
      </c>
      <c r="AI75" s="437">
        <f t="shared" si="89"/>
        <v>0</v>
      </c>
      <c r="AJ75" s="23"/>
      <c r="AK75" s="24"/>
      <c r="AL75" s="23"/>
      <c r="AM75" s="160">
        <f t="shared" si="90"/>
        <v>0</v>
      </c>
      <c r="AN75" s="24"/>
      <c r="AO75" s="163"/>
      <c r="AP75" s="164"/>
      <c r="AQ75" s="487"/>
      <c r="AR75" s="409" t="str">
        <f t="shared" si="78"/>
        <v/>
      </c>
      <c r="AS75" s="410" t="str">
        <f t="shared" si="79"/>
        <v/>
      </c>
      <c r="AT75" s="409" t="str">
        <f t="shared" si="73"/>
        <v/>
      </c>
      <c r="AU75" s="410" t="str">
        <f t="shared" si="74"/>
        <v/>
      </c>
      <c r="AV75" s="64" t="b">
        <f t="shared" si="80"/>
        <v>1</v>
      </c>
      <c r="AW75" s="415" t="str">
        <f t="shared" si="81"/>
        <v/>
      </c>
      <c r="AX75" s="415" t="str">
        <f t="shared" si="82"/>
        <v/>
      </c>
      <c r="AY75" s="415" t="str">
        <f t="shared" si="83"/>
        <v/>
      </c>
      <c r="AZ75" s="415" t="str">
        <f t="shared" si="84"/>
        <v/>
      </c>
      <c r="BA75" s="415">
        <f t="shared" si="85"/>
        <v>0</v>
      </c>
      <c r="BB75" s="416" t="str">
        <f t="shared" si="91"/>
        <v/>
      </c>
      <c r="BC75" s="416" t="str">
        <f t="shared" si="91"/>
        <v/>
      </c>
      <c r="BD75" s="416" t="str">
        <f t="shared" si="91"/>
        <v/>
      </c>
      <c r="BE75" s="416" t="str">
        <f t="shared" si="91"/>
        <v/>
      </c>
      <c r="BF75" s="499">
        <f t="shared" si="75"/>
        <v>0</v>
      </c>
      <c r="BG75" s="499">
        <f t="shared" si="71"/>
        <v>0</v>
      </c>
      <c r="BH75" s="499">
        <f t="shared" si="72"/>
        <v>0</v>
      </c>
      <c r="BI75" s="499">
        <f t="shared" si="76"/>
        <v>0</v>
      </c>
      <c r="BJ75" s="506">
        <f t="shared" si="77"/>
        <v>0</v>
      </c>
      <c r="BK75" s="416" t="str">
        <f t="shared" si="92"/>
        <v/>
      </c>
      <c r="BL75" s="416" t="str">
        <f t="shared" si="92"/>
        <v/>
      </c>
      <c r="BM75" s="416" t="str">
        <f t="shared" si="92"/>
        <v/>
      </c>
      <c r="BN75" s="416" t="str">
        <f t="shared" si="92"/>
        <v/>
      </c>
      <c r="BO75" s="104" t="str">
        <f t="shared" si="93"/>
        <v/>
      </c>
      <c r="BP75" s="104">
        <f t="shared" si="86"/>
        <v>0</v>
      </c>
      <c r="BQ75" s="103">
        <f t="shared" si="87"/>
        <v>0</v>
      </c>
      <c r="BR75" s="419"/>
      <c r="BS75" s="420"/>
      <c r="BT75" s="104"/>
      <c r="BU75" s="104"/>
      <c r="BV75" s="103"/>
      <c r="BW75" s="161"/>
      <c r="BX75" s="161"/>
    </row>
    <row r="76" spans="1:76" ht="24">
      <c r="A76" s="145" t="s">
        <v>208</v>
      </c>
      <c r="B76" s="145" t="str">
        <f t="shared" si="24"/>
        <v>P040.1</v>
      </c>
      <c r="C76" s="146" t="s">
        <v>221</v>
      </c>
      <c r="D76" s="186" t="s">
        <v>222</v>
      </c>
      <c r="E76" s="186"/>
      <c r="F76" s="186"/>
      <c r="G76" s="186"/>
      <c r="H76" s="129">
        <v>426</v>
      </c>
      <c r="I76" s="130">
        <v>550</v>
      </c>
      <c r="J76" s="129">
        <v>550</v>
      </c>
      <c r="K76" s="130">
        <v>605</v>
      </c>
      <c r="L76" s="130">
        <v>605</v>
      </c>
      <c r="M76" s="130">
        <v>606</v>
      </c>
      <c r="N76" s="130">
        <v>606</v>
      </c>
      <c r="O76" s="148">
        <v>688.6</v>
      </c>
      <c r="P76" s="149">
        <v>7811</v>
      </c>
      <c r="Q76" s="149">
        <v>3940666</v>
      </c>
      <c r="R76" s="150">
        <v>8303</v>
      </c>
      <c r="S76" s="151">
        <v>4785465</v>
      </c>
      <c r="T76" s="150">
        <v>5573</v>
      </c>
      <c r="U76" s="151">
        <v>3481502.6800000006</v>
      </c>
      <c r="V76" s="152">
        <v>8303</v>
      </c>
      <c r="W76" s="153">
        <f>V76*O76</f>
        <v>5717445.7999999998</v>
      </c>
      <c r="X76" s="154">
        <v>8303</v>
      </c>
      <c r="Y76" s="155">
        <v>688.6</v>
      </c>
      <c r="Z76" s="138">
        <f>X76*Y76</f>
        <v>5717445.7999999998</v>
      </c>
      <c r="AA76" s="156">
        <v>2784</v>
      </c>
      <c r="AB76" s="157">
        <v>1916594.12</v>
      </c>
      <c r="AC76" s="158">
        <v>7058</v>
      </c>
      <c r="AD76" s="448">
        <v>833.94</v>
      </c>
      <c r="AE76" s="159">
        <f t="shared" ref="AE76:AE77" si="96">AC76*AD76</f>
        <v>5885948.5200000005</v>
      </c>
      <c r="AF76" s="158">
        <v>7058</v>
      </c>
      <c r="AG76" s="448">
        <v>833.94</v>
      </c>
      <c r="AH76" s="159">
        <f t="shared" si="88"/>
        <v>5885948.5200000005</v>
      </c>
      <c r="AI76" s="437">
        <f t="shared" si="89"/>
        <v>0</v>
      </c>
      <c r="AJ76" s="23">
        <f>+AF76-X76</f>
        <v>-1245</v>
      </c>
      <c r="AK76" s="24">
        <f>+AJ76/X76</f>
        <v>-0.14994580272190774</v>
      </c>
      <c r="AL76" s="23">
        <f>+AF76-AA76</f>
        <v>4274</v>
      </c>
      <c r="AM76" s="160">
        <f t="shared" si="90"/>
        <v>0</v>
      </c>
      <c r="AN76" s="24">
        <f>+AL76/AA76</f>
        <v>1.5352011494252873</v>
      </c>
      <c r="AO76" s="163">
        <f>+AG76-Y76</f>
        <v>145.34000000000003</v>
      </c>
      <c r="AP76" s="164">
        <f>+AO76/Y76</f>
        <v>0.21106593087423761</v>
      </c>
      <c r="AQ76" s="487" t="s">
        <v>1079</v>
      </c>
      <c r="AR76" s="409">
        <f t="shared" si="78"/>
        <v>0.21106593087423753</v>
      </c>
      <c r="AS76" s="410">
        <f t="shared" si="79"/>
        <v>0.21106593087423753</v>
      </c>
      <c r="AT76" s="409">
        <f t="shared" si="73"/>
        <v>1.5352011494252875</v>
      </c>
      <c r="AU76" s="410">
        <f t="shared" si="74"/>
        <v>1.5352011494252875</v>
      </c>
      <c r="AV76" s="64" t="b">
        <f t="shared" si="80"/>
        <v>0</v>
      </c>
      <c r="AW76" s="415">
        <f t="shared" si="81"/>
        <v>504.5021124055819</v>
      </c>
      <c r="AX76" s="415">
        <f t="shared" si="82"/>
        <v>576.35372756834875</v>
      </c>
      <c r="AY76" s="415">
        <f t="shared" si="83"/>
        <v>624.70889646509966</v>
      </c>
      <c r="AZ76" s="415">
        <f t="shared" si="84"/>
        <v>688.6</v>
      </c>
      <c r="BA76" s="415">
        <f t="shared" si="85"/>
        <v>833.94</v>
      </c>
      <c r="BB76" s="416">
        <f t="shared" si="91"/>
        <v>0.14242084105488062</v>
      </c>
      <c r="BC76" s="416">
        <f t="shared" si="91"/>
        <v>8.3898423110339904E-2</v>
      </c>
      <c r="BD76" s="416">
        <f t="shared" si="91"/>
        <v>0.10227340109357597</v>
      </c>
      <c r="BE76" s="416">
        <f t="shared" si="91"/>
        <v>0.21106593087423753</v>
      </c>
      <c r="BF76" s="499">
        <f t="shared" si="75"/>
        <v>7811</v>
      </c>
      <c r="BG76" s="499">
        <f t="shared" si="71"/>
        <v>8303</v>
      </c>
      <c r="BH76" s="499">
        <f t="shared" si="72"/>
        <v>5573</v>
      </c>
      <c r="BI76" s="499">
        <f t="shared" si="76"/>
        <v>2784</v>
      </c>
      <c r="BJ76" s="417">
        <f t="shared" si="77"/>
        <v>7058</v>
      </c>
      <c r="BK76" s="416">
        <f t="shared" si="92"/>
        <v>6.2988093713993054E-2</v>
      </c>
      <c r="BL76" s="416">
        <f t="shared" si="92"/>
        <v>-0.32879682042635194</v>
      </c>
      <c r="BM76" s="416">
        <f t="shared" si="92"/>
        <v>-0.50044859142293197</v>
      </c>
      <c r="BN76" s="416">
        <f t="shared" si="92"/>
        <v>1.5352011494252875</v>
      </c>
      <c r="BO76" s="104">
        <f t="shared" si="93"/>
        <v>5717445.7999999998</v>
      </c>
      <c r="BP76" s="104">
        <f t="shared" si="86"/>
        <v>6924203.8200000003</v>
      </c>
      <c r="BQ76" s="103">
        <f t="shared" si="87"/>
        <v>6924203.8200000003</v>
      </c>
      <c r="BR76" s="419"/>
      <c r="BS76" s="420" t="s">
        <v>1070</v>
      </c>
      <c r="BT76" s="104"/>
      <c r="BU76" s="104"/>
      <c r="BV76" s="103"/>
      <c r="BW76" s="161">
        <f t="shared" si="94"/>
        <v>4860138.8</v>
      </c>
      <c r="BX76" s="161">
        <f t="shared" si="95"/>
        <v>4860138.8</v>
      </c>
    </row>
    <row r="77" spans="1:76" ht="36">
      <c r="A77" s="145" t="s">
        <v>208</v>
      </c>
      <c r="B77" s="145" t="str">
        <f t="shared" si="24"/>
        <v>P040.2</v>
      </c>
      <c r="C77" s="146" t="s">
        <v>223</v>
      </c>
      <c r="D77" s="187" t="s">
        <v>224</v>
      </c>
      <c r="E77" s="175" t="s">
        <v>102</v>
      </c>
      <c r="F77" s="175"/>
      <c r="G77" s="175"/>
      <c r="H77" s="129">
        <v>553</v>
      </c>
      <c r="I77" s="130">
        <v>650</v>
      </c>
      <c r="J77" s="129">
        <v>650</v>
      </c>
      <c r="K77" s="130">
        <v>780</v>
      </c>
      <c r="L77" s="130">
        <v>780</v>
      </c>
      <c r="M77" s="130">
        <v>780</v>
      </c>
      <c r="N77" s="130">
        <v>780</v>
      </c>
      <c r="O77" s="148">
        <v>880</v>
      </c>
      <c r="P77" s="149">
        <v>3588</v>
      </c>
      <c r="Q77" s="149">
        <v>2210756</v>
      </c>
      <c r="R77" s="150">
        <v>3095</v>
      </c>
      <c r="S77" s="151">
        <v>2205280</v>
      </c>
      <c r="T77" s="150">
        <v>2598</v>
      </c>
      <c r="U77" s="151">
        <v>2131788</v>
      </c>
      <c r="V77" s="152">
        <v>3095</v>
      </c>
      <c r="W77" s="153">
        <f>V77*O77</f>
        <v>2723600</v>
      </c>
      <c r="X77" s="154">
        <v>3095</v>
      </c>
      <c r="Y77" s="155">
        <v>880</v>
      </c>
      <c r="Z77" s="138">
        <f>X77*Y77</f>
        <v>2723600</v>
      </c>
      <c r="AA77" s="156">
        <v>2216</v>
      </c>
      <c r="AB77" s="157">
        <v>1950080</v>
      </c>
      <c r="AC77" s="158">
        <v>2631</v>
      </c>
      <c r="AD77" s="456">
        <v>1025</v>
      </c>
      <c r="AE77" s="159">
        <f t="shared" si="96"/>
        <v>2696775</v>
      </c>
      <c r="AF77" s="158">
        <v>2631</v>
      </c>
      <c r="AG77" s="448">
        <v>1025.3399999999999</v>
      </c>
      <c r="AH77" s="159">
        <f t="shared" si="88"/>
        <v>2697669.5399999996</v>
      </c>
      <c r="AI77" s="437">
        <f t="shared" si="89"/>
        <v>-0.33999999999991815</v>
      </c>
      <c r="AJ77" s="23">
        <f>+AF77-X77</f>
        <v>-464</v>
      </c>
      <c r="AK77" s="24">
        <f>+AJ77/X77</f>
        <v>-0.14991922455573506</v>
      </c>
      <c r="AL77" s="23">
        <f>+AF77-AA77</f>
        <v>415</v>
      </c>
      <c r="AM77" s="160">
        <f t="shared" si="90"/>
        <v>-894.53999999957159</v>
      </c>
      <c r="AN77" s="24">
        <f>+AL77/AA77</f>
        <v>0.18727436823104693</v>
      </c>
      <c r="AO77" s="163">
        <f>+AG77-Y77</f>
        <v>145.33999999999992</v>
      </c>
      <c r="AP77" s="164">
        <f>+AO77/Y77</f>
        <v>0.16515909090909081</v>
      </c>
      <c r="AQ77" s="487" t="s">
        <v>1081</v>
      </c>
      <c r="AR77" s="409">
        <f t="shared" si="78"/>
        <v>0.16515909090909076</v>
      </c>
      <c r="AS77" s="410">
        <f t="shared" si="79"/>
        <v>0.16477272727272729</v>
      </c>
      <c r="AT77" s="409">
        <f t="shared" si="73"/>
        <v>0.18727436823104693</v>
      </c>
      <c r="AU77" s="410">
        <f t="shared" si="74"/>
        <v>0.18727436823104693</v>
      </c>
      <c r="AV77" s="64" t="b">
        <f t="shared" si="80"/>
        <v>0</v>
      </c>
      <c r="AW77" s="415">
        <f t="shared" si="81"/>
        <v>616.15273132664436</v>
      </c>
      <c r="AX77" s="415">
        <f t="shared" si="82"/>
        <v>712.52988691437804</v>
      </c>
      <c r="AY77" s="415">
        <f t="shared" si="83"/>
        <v>820.54965357967671</v>
      </c>
      <c r="AZ77" s="415">
        <f t="shared" si="84"/>
        <v>880</v>
      </c>
      <c r="BA77" s="415">
        <f t="shared" si="85"/>
        <v>1025</v>
      </c>
      <c r="BB77" s="416">
        <f t="shared" si="91"/>
        <v>0.15641763914642248</v>
      </c>
      <c r="BC77" s="416">
        <f t="shared" si="91"/>
        <v>0.15160033094622882</v>
      </c>
      <c r="BD77" s="416">
        <f t="shared" si="91"/>
        <v>7.2451857314141943E-2</v>
      </c>
      <c r="BE77" s="416">
        <f t="shared" si="91"/>
        <v>0.16477272727272729</v>
      </c>
      <c r="BF77" s="499">
        <f t="shared" si="75"/>
        <v>3588</v>
      </c>
      <c r="BG77" s="499">
        <f t="shared" si="71"/>
        <v>3095</v>
      </c>
      <c r="BH77" s="499">
        <f t="shared" si="72"/>
        <v>2598</v>
      </c>
      <c r="BI77" s="499">
        <f t="shared" si="76"/>
        <v>2216</v>
      </c>
      <c r="BJ77" s="417">
        <f t="shared" si="77"/>
        <v>2631</v>
      </c>
      <c r="BK77" s="416">
        <f t="shared" si="92"/>
        <v>-0.13740245261984396</v>
      </c>
      <c r="BL77" s="416">
        <f t="shared" si="92"/>
        <v>-0.16058158319870763</v>
      </c>
      <c r="BM77" s="416">
        <f t="shared" si="92"/>
        <v>-0.14703618167821397</v>
      </c>
      <c r="BN77" s="416">
        <f t="shared" si="92"/>
        <v>0.18727436823104693</v>
      </c>
      <c r="BO77" s="104">
        <f t="shared" si="93"/>
        <v>2723600</v>
      </c>
      <c r="BP77" s="104">
        <f t="shared" si="86"/>
        <v>3172375</v>
      </c>
      <c r="BQ77" s="103">
        <f t="shared" si="87"/>
        <v>3173427.3</v>
      </c>
      <c r="BR77" s="419"/>
      <c r="BS77" s="420"/>
      <c r="BT77" s="104"/>
      <c r="BU77" s="104"/>
      <c r="BV77" s="103"/>
      <c r="BW77" s="161">
        <f t="shared" si="94"/>
        <v>2315280</v>
      </c>
      <c r="BX77" s="161">
        <f t="shared" si="95"/>
        <v>2315280</v>
      </c>
    </row>
    <row r="78" spans="1:76" hidden="1">
      <c r="A78" s="145" t="s">
        <v>208</v>
      </c>
      <c r="B78" s="145" t="str">
        <f t="shared" si="24"/>
        <v>P041</v>
      </c>
      <c r="C78" s="146" t="s">
        <v>225</v>
      </c>
      <c r="D78" s="165" t="s">
        <v>226</v>
      </c>
      <c r="E78" s="165"/>
      <c r="F78" s="165"/>
      <c r="G78" s="165"/>
      <c r="H78" s="129">
        <v>0</v>
      </c>
      <c r="I78" s="130">
        <v>0</v>
      </c>
      <c r="J78" s="129"/>
      <c r="K78" s="130"/>
      <c r="L78" s="130"/>
      <c r="M78" s="130"/>
      <c r="N78" s="130"/>
      <c r="O78" s="148"/>
      <c r="P78" s="149">
        <v>0</v>
      </c>
      <c r="Q78" s="149">
        <v>0</v>
      </c>
      <c r="R78" s="150"/>
      <c r="S78" s="151"/>
      <c r="T78" s="150"/>
      <c r="U78" s="151"/>
      <c r="V78" s="152"/>
      <c r="W78" s="153"/>
      <c r="X78" s="166"/>
      <c r="Y78" s="155"/>
      <c r="Z78" s="167"/>
      <c r="AA78" s="168"/>
      <c r="AB78" s="169"/>
      <c r="AC78" s="170"/>
      <c r="AD78" s="449"/>
      <c r="AE78" s="171"/>
      <c r="AF78" s="170"/>
      <c r="AG78" s="449"/>
      <c r="AH78" s="159">
        <f t="shared" si="88"/>
        <v>0</v>
      </c>
      <c r="AI78" s="437">
        <f t="shared" si="89"/>
        <v>0</v>
      </c>
      <c r="AJ78" s="23"/>
      <c r="AK78" s="24"/>
      <c r="AL78" s="23"/>
      <c r="AM78" s="160">
        <f t="shared" si="90"/>
        <v>0</v>
      </c>
      <c r="AN78" s="24"/>
      <c r="AO78" s="163"/>
      <c r="AP78" s="164"/>
      <c r="AQ78" s="487"/>
      <c r="AR78" s="409" t="str">
        <f t="shared" si="78"/>
        <v/>
      </c>
      <c r="AS78" s="410" t="str">
        <f t="shared" si="79"/>
        <v/>
      </c>
      <c r="AT78" s="409" t="str">
        <f t="shared" si="73"/>
        <v/>
      </c>
      <c r="AU78" s="410" t="str">
        <f t="shared" si="74"/>
        <v/>
      </c>
      <c r="AV78" s="64" t="b">
        <f t="shared" si="80"/>
        <v>1</v>
      </c>
      <c r="AW78" s="415" t="str">
        <f t="shared" si="81"/>
        <v/>
      </c>
      <c r="AX78" s="415" t="str">
        <f t="shared" si="82"/>
        <v/>
      </c>
      <c r="AY78" s="415" t="str">
        <f t="shared" si="83"/>
        <v/>
      </c>
      <c r="AZ78" s="415">
        <f t="shared" si="84"/>
        <v>0</v>
      </c>
      <c r="BA78" s="415">
        <f t="shared" si="85"/>
        <v>0</v>
      </c>
      <c r="BB78" s="416" t="str">
        <f t="shared" si="91"/>
        <v/>
      </c>
      <c r="BC78" s="416" t="str">
        <f t="shared" si="91"/>
        <v/>
      </c>
      <c r="BD78" s="416" t="str">
        <f t="shared" si="91"/>
        <v/>
      </c>
      <c r="BE78" s="416" t="str">
        <f t="shared" si="91"/>
        <v/>
      </c>
      <c r="BF78" s="499">
        <f t="shared" si="75"/>
        <v>0</v>
      </c>
      <c r="BG78" s="499">
        <f t="shared" si="71"/>
        <v>0</v>
      </c>
      <c r="BH78" s="499">
        <f t="shared" si="72"/>
        <v>0</v>
      </c>
      <c r="BI78" s="499">
        <f t="shared" si="76"/>
        <v>0</v>
      </c>
      <c r="BJ78" s="506">
        <f t="shared" si="77"/>
        <v>0</v>
      </c>
      <c r="BK78" s="416" t="str">
        <f t="shared" si="92"/>
        <v/>
      </c>
      <c r="BL78" s="416" t="str">
        <f t="shared" si="92"/>
        <v/>
      </c>
      <c r="BM78" s="416" t="str">
        <f t="shared" si="92"/>
        <v/>
      </c>
      <c r="BN78" s="416" t="str">
        <f t="shared" si="92"/>
        <v/>
      </c>
      <c r="BO78" s="104">
        <f t="shared" si="93"/>
        <v>0</v>
      </c>
      <c r="BP78" s="104">
        <f t="shared" si="86"/>
        <v>0</v>
      </c>
      <c r="BQ78" s="103">
        <f t="shared" si="87"/>
        <v>0</v>
      </c>
      <c r="BR78" s="419"/>
      <c r="BS78" s="420"/>
      <c r="BT78" s="104"/>
      <c r="BU78" s="104"/>
      <c r="BV78" s="103"/>
      <c r="BW78" s="161">
        <f t="shared" si="94"/>
        <v>0</v>
      </c>
      <c r="BX78" s="161">
        <f t="shared" si="95"/>
        <v>0</v>
      </c>
    </row>
    <row r="79" spans="1:76" ht="24">
      <c r="A79" s="145" t="s">
        <v>208</v>
      </c>
      <c r="B79" s="145" t="str">
        <f t="shared" si="24"/>
        <v>P041.1</v>
      </c>
      <c r="C79" s="146" t="s">
        <v>227</v>
      </c>
      <c r="D79" s="147" t="s">
        <v>228</v>
      </c>
      <c r="E79" s="147"/>
      <c r="F79" s="147"/>
      <c r="G79" s="147"/>
      <c r="H79" s="129">
        <v>333</v>
      </c>
      <c r="I79" s="130">
        <v>400</v>
      </c>
      <c r="J79" s="129">
        <v>400</v>
      </c>
      <c r="K79" s="130">
        <v>440</v>
      </c>
      <c r="L79" s="130">
        <v>440</v>
      </c>
      <c r="M79" s="130">
        <v>440</v>
      </c>
      <c r="N79" s="130">
        <v>440</v>
      </c>
      <c r="O79" s="148">
        <v>506</v>
      </c>
      <c r="P79" s="149">
        <v>1991</v>
      </c>
      <c r="Q79" s="149">
        <v>749809</v>
      </c>
      <c r="R79" s="150">
        <v>2245</v>
      </c>
      <c r="S79" s="151">
        <v>940720</v>
      </c>
      <c r="T79" s="150">
        <v>1374</v>
      </c>
      <c r="U79" s="151">
        <v>626450</v>
      </c>
      <c r="V79" s="152">
        <v>2245</v>
      </c>
      <c r="W79" s="153">
        <f>V79*O79</f>
        <v>1135970</v>
      </c>
      <c r="X79" s="154">
        <v>2245</v>
      </c>
      <c r="Y79" s="155">
        <v>506</v>
      </c>
      <c r="Z79" s="138">
        <f>X79*Y79</f>
        <v>1135970</v>
      </c>
      <c r="AA79" s="156">
        <v>540</v>
      </c>
      <c r="AB79" s="157">
        <v>272628.40000000002</v>
      </c>
      <c r="AC79" s="158">
        <v>1909</v>
      </c>
      <c r="AD79" s="448">
        <v>570.11</v>
      </c>
      <c r="AE79" s="159">
        <f t="shared" ref="AE79:AE80" si="97">AC79*AD79</f>
        <v>1088339.99</v>
      </c>
      <c r="AF79" s="158">
        <v>1909</v>
      </c>
      <c r="AG79" s="448">
        <v>570.11</v>
      </c>
      <c r="AH79" s="159">
        <f t="shared" si="88"/>
        <v>1088339.99</v>
      </c>
      <c r="AI79" s="437">
        <f t="shared" si="89"/>
        <v>0</v>
      </c>
      <c r="AJ79" s="23">
        <f>+AF79-X79</f>
        <v>-336</v>
      </c>
      <c r="AK79" s="24">
        <f>+AJ79/X79</f>
        <v>-0.14966592427616926</v>
      </c>
      <c r="AL79" s="23">
        <f>+AF79-AA79</f>
        <v>1369</v>
      </c>
      <c r="AM79" s="160">
        <f t="shared" si="90"/>
        <v>0</v>
      </c>
      <c r="AN79" s="24">
        <f>+AL79/AA79</f>
        <v>2.5351851851851852</v>
      </c>
      <c r="AO79" s="163">
        <f>+AG79-Y79</f>
        <v>64.110000000000014</v>
      </c>
      <c r="AP79" s="164">
        <f>+AO79/Y79</f>
        <v>0.12669960474308303</v>
      </c>
      <c r="AQ79" s="487" t="s">
        <v>1079</v>
      </c>
      <c r="AR79" s="409">
        <f t="shared" si="78"/>
        <v>0.12669960474308306</v>
      </c>
      <c r="AS79" s="410">
        <f t="shared" si="79"/>
        <v>0.12669960474308306</v>
      </c>
      <c r="AT79" s="409">
        <f t="shared" si="73"/>
        <v>2.5351851851851852</v>
      </c>
      <c r="AU79" s="410">
        <f t="shared" si="74"/>
        <v>2.5351851851851852</v>
      </c>
      <c r="AV79" s="64" t="b">
        <f t="shared" si="80"/>
        <v>0</v>
      </c>
      <c r="AW79" s="415">
        <f t="shared" si="81"/>
        <v>376.59919638372679</v>
      </c>
      <c r="AX79" s="415">
        <f t="shared" si="82"/>
        <v>419.02895322939867</v>
      </c>
      <c r="AY79" s="415">
        <f t="shared" si="83"/>
        <v>455.9315866084425</v>
      </c>
      <c r="AZ79" s="415">
        <f t="shared" si="84"/>
        <v>506</v>
      </c>
      <c r="BA79" s="415">
        <f t="shared" si="85"/>
        <v>570.11</v>
      </c>
      <c r="BB79" s="416">
        <f t="shared" si="91"/>
        <v>0.11266555333389272</v>
      </c>
      <c r="BC79" s="416">
        <f t="shared" si="91"/>
        <v>8.8067025189167314E-2</v>
      </c>
      <c r="BD79" s="416">
        <f t="shared" si="91"/>
        <v>0.10981562774363485</v>
      </c>
      <c r="BE79" s="416">
        <f t="shared" si="91"/>
        <v>0.12669960474308306</v>
      </c>
      <c r="BF79" s="499">
        <f t="shared" si="75"/>
        <v>1991</v>
      </c>
      <c r="BG79" s="499">
        <f t="shared" si="71"/>
        <v>2245</v>
      </c>
      <c r="BH79" s="499">
        <f t="shared" si="72"/>
        <v>1374</v>
      </c>
      <c r="BI79" s="499">
        <f t="shared" si="76"/>
        <v>540</v>
      </c>
      <c r="BJ79" s="417">
        <f t="shared" si="77"/>
        <v>1909</v>
      </c>
      <c r="BK79" s="416">
        <f t="shared" si="92"/>
        <v>0.12757408337518839</v>
      </c>
      <c r="BL79" s="416">
        <f t="shared" si="92"/>
        <v>-0.38797327394209358</v>
      </c>
      <c r="BM79" s="416">
        <f t="shared" si="92"/>
        <v>-0.60698689956331875</v>
      </c>
      <c r="BN79" s="416">
        <f t="shared" si="92"/>
        <v>2.5351851851851852</v>
      </c>
      <c r="BO79" s="104">
        <f t="shared" si="93"/>
        <v>1135970</v>
      </c>
      <c r="BP79" s="104">
        <f t="shared" si="86"/>
        <v>1279896.95</v>
      </c>
      <c r="BQ79" s="103">
        <f t="shared" si="87"/>
        <v>1279896.95</v>
      </c>
      <c r="BR79" s="419"/>
      <c r="BS79" s="420" t="s">
        <v>1070</v>
      </c>
      <c r="BT79" s="104"/>
      <c r="BU79" s="104"/>
      <c r="BV79" s="103"/>
      <c r="BW79" s="161">
        <f t="shared" si="94"/>
        <v>965954</v>
      </c>
      <c r="BX79" s="161">
        <f t="shared" si="95"/>
        <v>965954</v>
      </c>
    </row>
    <row r="80" spans="1:76" ht="36">
      <c r="A80" s="145" t="s">
        <v>208</v>
      </c>
      <c r="B80" s="145" t="str">
        <f t="shared" si="24"/>
        <v>P041.2</v>
      </c>
      <c r="C80" s="146" t="s">
        <v>229</v>
      </c>
      <c r="D80" s="175" t="s">
        <v>230</v>
      </c>
      <c r="E80" s="175" t="s">
        <v>102</v>
      </c>
      <c r="F80" s="175"/>
      <c r="G80" s="175"/>
      <c r="H80" s="129">
        <v>400</v>
      </c>
      <c r="I80" s="130">
        <v>500</v>
      </c>
      <c r="J80" s="129">
        <v>500</v>
      </c>
      <c r="K80" s="130">
        <v>600</v>
      </c>
      <c r="L80" s="130">
        <v>600</v>
      </c>
      <c r="M80" s="130">
        <v>600</v>
      </c>
      <c r="N80" s="130">
        <v>600</v>
      </c>
      <c r="O80" s="148">
        <v>682</v>
      </c>
      <c r="P80" s="149">
        <v>15941</v>
      </c>
      <c r="Q80" s="149">
        <v>7364540</v>
      </c>
      <c r="R80" s="150">
        <v>17923</v>
      </c>
      <c r="S80" s="151">
        <v>9828960</v>
      </c>
      <c r="T80" s="150">
        <v>13919</v>
      </c>
      <c r="U80" s="151">
        <v>8625928.7999999989</v>
      </c>
      <c r="V80" s="152">
        <v>17923</v>
      </c>
      <c r="W80" s="153">
        <f>V80*O80</f>
        <v>12223486</v>
      </c>
      <c r="X80" s="154">
        <v>17923</v>
      </c>
      <c r="Y80" s="155">
        <v>682</v>
      </c>
      <c r="Z80" s="138">
        <f>X80*Y80</f>
        <v>12223486</v>
      </c>
      <c r="AA80" s="156">
        <v>10509</v>
      </c>
      <c r="AB80" s="157">
        <v>7132219.5999999987</v>
      </c>
      <c r="AC80" s="158">
        <v>15235</v>
      </c>
      <c r="AD80" s="456">
        <v>800</v>
      </c>
      <c r="AE80" s="159">
        <f t="shared" si="97"/>
        <v>12188000</v>
      </c>
      <c r="AF80" s="158">
        <v>15235</v>
      </c>
      <c r="AG80" s="448">
        <v>746.11</v>
      </c>
      <c r="AH80" s="159">
        <f t="shared" si="88"/>
        <v>11366985.85</v>
      </c>
      <c r="AI80" s="437">
        <f t="shared" si="89"/>
        <v>53.889999999999986</v>
      </c>
      <c r="AJ80" s="23">
        <f>+AF80-X80</f>
        <v>-2688</v>
      </c>
      <c r="AK80" s="24">
        <f>+AJ80/X80</f>
        <v>-0.14997489259610555</v>
      </c>
      <c r="AL80" s="23">
        <f>+AF80-AA80</f>
        <v>4726</v>
      </c>
      <c r="AM80" s="160">
        <f t="shared" si="90"/>
        <v>821014.15000000037</v>
      </c>
      <c r="AN80" s="24">
        <f>+AL80/AA80</f>
        <v>0.44970977257588735</v>
      </c>
      <c r="AO80" s="163">
        <f>+AG80-Y80</f>
        <v>64.110000000000014</v>
      </c>
      <c r="AP80" s="164">
        <f>+AO80/Y80</f>
        <v>9.4002932551319668E-2</v>
      </c>
      <c r="AQ80" s="487" t="s">
        <v>1079</v>
      </c>
      <c r="AR80" s="409">
        <f t="shared" si="78"/>
        <v>9.400293255131964E-2</v>
      </c>
      <c r="AS80" s="410">
        <f t="shared" si="79"/>
        <v>0.17302052785923761</v>
      </c>
      <c r="AT80" s="409">
        <f t="shared" si="73"/>
        <v>0.4497097725758874</v>
      </c>
      <c r="AU80" s="410">
        <f t="shared" si="74"/>
        <v>0.4497097725758874</v>
      </c>
      <c r="AV80" s="64" t="b">
        <f t="shared" si="80"/>
        <v>0</v>
      </c>
      <c r="AW80" s="415">
        <f t="shared" si="81"/>
        <v>461.98732827300671</v>
      </c>
      <c r="AX80" s="415">
        <f t="shared" si="82"/>
        <v>548.39926351615247</v>
      </c>
      <c r="AY80" s="415">
        <f t="shared" si="83"/>
        <v>619.72331345642635</v>
      </c>
      <c r="AZ80" s="415">
        <f t="shared" si="84"/>
        <v>682</v>
      </c>
      <c r="BA80" s="415">
        <f t="shared" si="85"/>
        <v>800</v>
      </c>
      <c r="BB80" s="416">
        <f t="shared" si="91"/>
        <v>0.18704395111045446</v>
      </c>
      <c r="BC80" s="416">
        <f t="shared" si="91"/>
        <v>0.13005861729822166</v>
      </c>
      <c r="BD80" s="416">
        <f t="shared" si="91"/>
        <v>0.10049111464959015</v>
      </c>
      <c r="BE80" s="416">
        <f t="shared" si="91"/>
        <v>0.17302052785923761</v>
      </c>
      <c r="BF80" s="499">
        <f t="shared" si="75"/>
        <v>15941</v>
      </c>
      <c r="BG80" s="499">
        <f t="shared" si="71"/>
        <v>17923</v>
      </c>
      <c r="BH80" s="499">
        <f t="shared" si="72"/>
        <v>13919</v>
      </c>
      <c r="BI80" s="499">
        <f t="shared" si="76"/>
        <v>10509</v>
      </c>
      <c r="BJ80" s="506">
        <f t="shared" si="77"/>
        <v>15235</v>
      </c>
      <c r="BK80" s="416">
        <f t="shared" si="92"/>
        <v>0.1243334797064175</v>
      </c>
      <c r="BL80" s="416">
        <f t="shared" si="92"/>
        <v>-0.22340010042961556</v>
      </c>
      <c r="BM80" s="416">
        <f t="shared" si="92"/>
        <v>-0.24498886414253895</v>
      </c>
      <c r="BN80" s="416">
        <f t="shared" si="92"/>
        <v>0.4497097725758874</v>
      </c>
      <c r="BO80" s="104">
        <f t="shared" si="93"/>
        <v>12223486</v>
      </c>
      <c r="BP80" s="104">
        <f t="shared" si="86"/>
        <v>14338400</v>
      </c>
      <c r="BQ80" s="103">
        <f t="shared" si="87"/>
        <v>13372529.529999999</v>
      </c>
      <c r="BR80" s="419"/>
      <c r="BS80" s="420"/>
      <c r="BT80" s="104"/>
      <c r="BU80" s="104"/>
      <c r="BV80" s="103"/>
      <c r="BW80" s="161">
        <f t="shared" si="94"/>
        <v>10390270</v>
      </c>
      <c r="BX80" s="161">
        <f t="shared" si="95"/>
        <v>10390270</v>
      </c>
    </row>
    <row r="81" spans="1:76" hidden="1">
      <c r="A81" s="145" t="s">
        <v>208</v>
      </c>
      <c r="B81" s="145" t="str">
        <f t="shared" si="24"/>
        <v>P042</v>
      </c>
      <c r="C81" s="146" t="s">
        <v>231</v>
      </c>
      <c r="D81" s="165" t="s">
        <v>232</v>
      </c>
      <c r="E81" s="165"/>
      <c r="F81" s="165"/>
      <c r="G81" s="165"/>
      <c r="H81" s="129">
        <v>0</v>
      </c>
      <c r="I81" s="130">
        <v>0</v>
      </c>
      <c r="J81" s="129"/>
      <c r="K81" s="130"/>
      <c r="L81" s="130"/>
      <c r="M81" s="130"/>
      <c r="N81" s="130"/>
      <c r="O81" s="148" t="s">
        <v>88</v>
      </c>
      <c r="P81" s="149">
        <v>0</v>
      </c>
      <c r="Q81" s="149">
        <v>0</v>
      </c>
      <c r="R81" s="150"/>
      <c r="S81" s="151"/>
      <c r="T81" s="150"/>
      <c r="U81" s="151"/>
      <c r="V81" s="152"/>
      <c r="W81" s="153"/>
      <c r="X81" s="166"/>
      <c r="Y81" s="155" t="s">
        <v>88</v>
      </c>
      <c r="Z81" s="167"/>
      <c r="AA81" s="168"/>
      <c r="AB81" s="169"/>
      <c r="AC81" s="170"/>
      <c r="AD81" s="449"/>
      <c r="AE81" s="171"/>
      <c r="AF81" s="170"/>
      <c r="AG81" s="449"/>
      <c r="AH81" s="159">
        <f t="shared" si="88"/>
        <v>0</v>
      </c>
      <c r="AI81" s="437">
        <f t="shared" si="89"/>
        <v>0</v>
      </c>
      <c r="AJ81" s="23"/>
      <c r="AK81" s="24"/>
      <c r="AL81" s="23"/>
      <c r="AM81" s="160">
        <f t="shared" si="90"/>
        <v>0</v>
      </c>
      <c r="AN81" s="24"/>
      <c r="AO81" s="163"/>
      <c r="AP81" s="164"/>
      <c r="AQ81" s="487"/>
      <c r="AR81" s="409" t="str">
        <f t="shared" si="78"/>
        <v/>
      </c>
      <c r="AS81" s="410" t="str">
        <f t="shared" si="79"/>
        <v/>
      </c>
      <c r="AT81" s="409" t="str">
        <f t="shared" si="73"/>
        <v/>
      </c>
      <c r="AU81" s="410" t="str">
        <f t="shared" si="74"/>
        <v/>
      </c>
      <c r="AV81" s="64" t="b">
        <f t="shared" si="80"/>
        <v>1</v>
      </c>
      <c r="AW81" s="415" t="str">
        <f t="shared" si="81"/>
        <v/>
      </c>
      <c r="AX81" s="415" t="str">
        <f t="shared" si="82"/>
        <v/>
      </c>
      <c r="AY81" s="415" t="str">
        <f t="shared" si="83"/>
        <v/>
      </c>
      <c r="AZ81" s="415" t="str">
        <f t="shared" si="84"/>
        <v/>
      </c>
      <c r="BA81" s="415">
        <f t="shared" si="85"/>
        <v>0</v>
      </c>
      <c r="BB81" s="416" t="str">
        <f t="shared" si="91"/>
        <v/>
      </c>
      <c r="BC81" s="416" t="str">
        <f t="shared" si="91"/>
        <v/>
      </c>
      <c r="BD81" s="416" t="str">
        <f t="shared" si="91"/>
        <v/>
      </c>
      <c r="BE81" s="416" t="str">
        <f t="shared" si="91"/>
        <v/>
      </c>
      <c r="BF81" s="499">
        <f t="shared" si="75"/>
        <v>0</v>
      </c>
      <c r="BG81" s="499">
        <f t="shared" si="71"/>
        <v>0</v>
      </c>
      <c r="BH81" s="499">
        <f t="shared" si="72"/>
        <v>0</v>
      </c>
      <c r="BI81" s="499">
        <f t="shared" si="76"/>
        <v>0</v>
      </c>
      <c r="BJ81" s="506">
        <f t="shared" si="77"/>
        <v>0</v>
      </c>
      <c r="BK81" s="416" t="str">
        <f t="shared" si="92"/>
        <v/>
      </c>
      <c r="BL81" s="416" t="str">
        <f t="shared" si="92"/>
        <v/>
      </c>
      <c r="BM81" s="416" t="str">
        <f t="shared" si="92"/>
        <v/>
      </c>
      <c r="BN81" s="416" t="str">
        <f t="shared" si="92"/>
        <v/>
      </c>
      <c r="BO81" s="104" t="str">
        <f t="shared" si="93"/>
        <v/>
      </c>
      <c r="BP81" s="104">
        <f t="shared" si="86"/>
        <v>0</v>
      </c>
      <c r="BQ81" s="103">
        <f t="shared" si="87"/>
        <v>0</v>
      </c>
      <c r="BR81" s="419"/>
      <c r="BS81" s="420"/>
      <c r="BT81" s="104"/>
      <c r="BU81" s="104"/>
      <c r="BV81" s="103"/>
      <c r="BW81" s="161"/>
      <c r="BX81" s="161"/>
    </row>
    <row r="82" spans="1:76" ht="24">
      <c r="A82" s="145" t="s">
        <v>208</v>
      </c>
      <c r="B82" s="145" t="str">
        <f t="shared" si="24"/>
        <v>P042.1</v>
      </c>
      <c r="C82" s="146" t="s">
        <v>233</v>
      </c>
      <c r="D82" s="147" t="s">
        <v>234</v>
      </c>
      <c r="E82" s="147"/>
      <c r="F82" s="147"/>
      <c r="G82" s="147"/>
      <c r="H82" s="129">
        <v>700</v>
      </c>
      <c r="I82" s="130">
        <v>780</v>
      </c>
      <c r="J82" s="129">
        <v>780</v>
      </c>
      <c r="K82" s="130">
        <v>858</v>
      </c>
      <c r="L82" s="130">
        <v>858</v>
      </c>
      <c r="M82" s="130">
        <v>934</v>
      </c>
      <c r="N82" s="130">
        <v>934</v>
      </c>
      <c r="O82" s="148">
        <v>1049.4000000000001</v>
      </c>
      <c r="P82" s="149">
        <v>12660</v>
      </c>
      <c r="Q82" s="149">
        <v>9481760</v>
      </c>
      <c r="R82" s="150">
        <v>14252</v>
      </c>
      <c r="S82" s="151">
        <v>11615779.600000001</v>
      </c>
      <c r="T82" s="150">
        <v>10149.5</v>
      </c>
      <c r="U82" s="151">
        <v>9654056.4199999999</v>
      </c>
      <c r="V82" s="152">
        <v>14252</v>
      </c>
      <c r="W82" s="153">
        <f t="shared" ref="W82:W87" si="98">V82*O82</f>
        <v>14956048.800000001</v>
      </c>
      <c r="X82" s="154">
        <v>14252</v>
      </c>
      <c r="Y82" s="155">
        <v>1049.4000000000001</v>
      </c>
      <c r="Z82" s="138">
        <f t="shared" ref="Z82:Z87" si="99">X82*Y82</f>
        <v>14956048.800000001</v>
      </c>
      <c r="AA82" s="156">
        <v>5426</v>
      </c>
      <c r="AB82" s="157">
        <v>5691032.5200000005</v>
      </c>
      <c r="AC82" s="158">
        <v>10000</v>
      </c>
      <c r="AD82" s="448">
        <v>1431.93</v>
      </c>
      <c r="AE82" s="159">
        <f t="shared" ref="AE82:AE87" si="100">AC82*AD82</f>
        <v>14319300</v>
      </c>
      <c r="AF82" s="158">
        <v>10000</v>
      </c>
      <c r="AG82" s="448">
        <v>1431.93</v>
      </c>
      <c r="AH82" s="159">
        <f t="shared" si="88"/>
        <v>14319300</v>
      </c>
      <c r="AI82" s="437">
        <f t="shared" si="89"/>
        <v>0</v>
      </c>
      <c r="AJ82" s="23">
        <f t="shared" ref="AJ82:AJ87" si="101">+AF82-X82</f>
        <v>-4252</v>
      </c>
      <c r="AK82" s="24">
        <f t="shared" ref="AK82:AK87" si="102">+AJ82/X82</f>
        <v>-0.29834409205725509</v>
      </c>
      <c r="AL82" s="23">
        <f t="shared" ref="AL82:AL87" si="103">+AF82-AA82</f>
        <v>4574</v>
      </c>
      <c r="AM82" s="160">
        <f t="shared" si="90"/>
        <v>0</v>
      </c>
      <c r="AN82" s="24">
        <f t="shared" ref="AN82:AN87" si="104">+AL82/AA82</f>
        <v>0.84297825285661632</v>
      </c>
      <c r="AO82" s="163">
        <f t="shared" ref="AO82:AO87" si="105">+AG82-Y82</f>
        <v>382.53</v>
      </c>
      <c r="AP82" s="164">
        <f t="shared" ref="AP82:AP87" si="106">+AO82/Y82</f>
        <v>0.36452258433390505</v>
      </c>
      <c r="AQ82" s="487" t="s">
        <v>1079</v>
      </c>
      <c r="AR82" s="409">
        <f t="shared" si="78"/>
        <v>0.36452258433390505</v>
      </c>
      <c r="AS82" s="410">
        <f t="shared" si="79"/>
        <v>0.36452258433390505</v>
      </c>
      <c r="AT82" s="409">
        <f t="shared" si="73"/>
        <v>0.84297825285661632</v>
      </c>
      <c r="AU82" s="410">
        <f t="shared" si="74"/>
        <v>0.84297825285661632</v>
      </c>
      <c r="AV82" s="64" t="b">
        <f t="shared" si="80"/>
        <v>0</v>
      </c>
      <c r="AW82" s="415">
        <f t="shared" si="81"/>
        <v>748.95418641390211</v>
      </c>
      <c r="AX82" s="415">
        <f t="shared" si="82"/>
        <v>815.02803817008146</v>
      </c>
      <c r="AY82" s="415">
        <f t="shared" si="83"/>
        <v>951.18541997142711</v>
      </c>
      <c r="AZ82" s="415">
        <f t="shared" si="84"/>
        <v>1049.4000000000001</v>
      </c>
      <c r="BA82" s="415">
        <f t="shared" si="85"/>
        <v>1431.93</v>
      </c>
      <c r="BB82" s="416">
        <f t="shared" si="91"/>
        <v>8.8221486647334535E-2</v>
      </c>
      <c r="BC82" s="416">
        <f t="shared" si="91"/>
        <v>0.16705852489081119</v>
      </c>
      <c r="BD82" s="416">
        <f t="shared" si="91"/>
        <v>0.10325492587083951</v>
      </c>
      <c r="BE82" s="416">
        <f t="shared" si="91"/>
        <v>0.36452258433390505</v>
      </c>
      <c r="BF82" s="499">
        <f t="shared" si="75"/>
        <v>12660</v>
      </c>
      <c r="BG82" s="499">
        <f t="shared" si="71"/>
        <v>14252</v>
      </c>
      <c r="BH82" s="499">
        <f t="shared" si="72"/>
        <v>10149.5</v>
      </c>
      <c r="BI82" s="499">
        <f t="shared" si="76"/>
        <v>5426</v>
      </c>
      <c r="BJ82" s="417">
        <f t="shared" si="77"/>
        <v>10000</v>
      </c>
      <c r="BK82" s="416">
        <f t="shared" si="92"/>
        <v>0.12575039494470763</v>
      </c>
      <c r="BL82" s="416">
        <f t="shared" si="92"/>
        <v>-0.28785433623351109</v>
      </c>
      <c r="BM82" s="416">
        <f t="shared" si="92"/>
        <v>-0.46539238386127391</v>
      </c>
      <c r="BN82" s="416">
        <f t="shared" si="92"/>
        <v>0.84297825285661632</v>
      </c>
      <c r="BO82" s="104">
        <f t="shared" si="93"/>
        <v>14956048.800000001</v>
      </c>
      <c r="BP82" s="104">
        <f t="shared" si="86"/>
        <v>20407866.359999999</v>
      </c>
      <c r="BQ82" s="103">
        <f t="shared" si="87"/>
        <v>20407866.359999999</v>
      </c>
      <c r="BR82" s="419"/>
      <c r="BS82" s="420" t="s">
        <v>1070</v>
      </c>
      <c r="BT82" s="104"/>
      <c r="BU82" s="104"/>
      <c r="BV82" s="103"/>
      <c r="BW82" s="161">
        <f t="shared" si="94"/>
        <v>10494000</v>
      </c>
      <c r="BX82" s="161">
        <f t="shared" si="95"/>
        <v>10494000</v>
      </c>
    </row>
    <row r="83" spans="1:76" ht="36">
      <c r="A83" s="145" t="s">
        <v>208</v>
      </c>
      <c r="B83" s="145" t="str">
        <f t="shared" si="24"/>
        <v>P042.2</v>
      </c>
      <c r="C83" s="146" t="s">
        <v>235</v>
      </c>
      <c r="D83" s="175" t="s">
        <v>236</v>
      </c>
      <c r="E83" s="175" t="s">
        <v>102</v>
      </c>
      <c r="F83" s="175"/>
      <c r="G83" s="175"/>
      <c r="H83" s="129">
        <v>1200</v>
      </c>
      <c r="I83" s="130">
        <v>1200</v>
      </c>
      <c r="J83" s="129">
        <v>1200</v>
      </c>
      <c r="K83" s="130">
        <v>1560</v>
      </c>
      <c r="L83" s="130">
        <v>1560</v>
      </c>
      <c r="M83" s="130">
        <v>1699</v>
      </c>
      <c r="N83" s="130">
        <v>1699</v>
      </c>
      <c r="O83" s="148">
        <v>1890.9</v>
      </c>
      <c r="P83" s="149">
        <v>60</v>
      </c>
      <c r="Q83" s="149">
        <v>72000</v>
      </c>
      <c r="R83" s="150">
        <v>85</v>
      </c>
      <c r="S83" s="151">
        <v>112080</v>
      </c>
      <c r="T83" s="150">
        <v>33</v>
      </c>
      <c r="U83" s="151">
        <v>55894.8</v>
      </c>
      <c r="V83" s="152">
        <v>85</v>
      </c>
      <c r="W83" s="153">
        <f t="shared" si="98"/>
        <v>160726.5</v>
      </c>
      <c r="X83" s="154">
        <v>85</v>
      </c>
      <c r="Y83" s="155">
        <v>1890.9</v>
      </c>
      <c r="Z83" s="138">
        <f t="shared" si="99"/>
        <v>160726.5</v>
      </c>
      <c r="AA83" s="156">
        <v>11</v>
      </c>
      <c r="AB83" s="157">
        <v>20799.900000000001</v>
      </c>
      <c r="AC83" s="158">
        <v>72</v>
      </c>
      <c r="AD83" s="448">
        <v>2273.4299999999998</v>
      </c>
      <c r="AE83" s="159">
        <f t="shared" si="100"/>
        <v>163686.96</v>
      </c>
      <c r="AF83" s="158">
        <v>72</v>
      </c>
      <c r="AG83" s="448">
        <v>2273.4299999999998</v>
      </c>
      <c r="AH83" s="159">
        <f t="shared" si="88"/>
        <v>163686.96</v>
      </c>
      <c r="AI83" s="437">
        <f t="shared" si="89"/>
        <v>0</v>
      </c>
      <c r="AJ83" s="23">
        <f t="shared" si="101"/>
        <v>-13</v>
      </c>
      <c r="AK83" s="24">
        <f t="shared" si="102"/>
        <v>-0.15294117647058825</v>
      </c>
      <c r="AL83" s="23">
        <f t="shared" si="103"/>
        <v>61</v>
      </c>
      <c r="AM83" s="160">
        <f t="shared" si="90"/>
        <v>0</v>
      </c>
      <c r="AN83" s="24">
        <f t="shared" si="104"/>
        <v>5.5454545454545459</v>
      </c>
      <c r="AO83" s="163">
        <f t="shared" si="105"/>
        <v>382.52999999999975</v>
      </c>
      <c r="AP83" s="164">
        <f t="shared" si="106"/>
        <v>0.2023004918292875</v>
      </c>
      <c r="AQ83" s="487" t="s">
        <v>1079</v>
      </c>
      <c r="AR83" s="409">
        <f t="shared" si="78"/>
        <v>0.20230049182928744</v>
      </c>
      <c r="AS83" s="410">
        <f t="shared" si="79"/>
        <v>0.20230049182928744</v>
      </c>
      <c r="AT83" s="409">
        <f t="shared" si="73"/>
        <v>5.5454545454545459</v>
      </c>
      <c r="AU83" s="410">
        <f t="shared" si="74"/>
        <v>5.5454545454545459</v>
      </c>
      <c r="AV83" s="64" t="b">
        <f t="shared" si="80"/>
        <v>0</v>
      </c>
      <c r="AW83" s="415">
        <f t="shared" si="81"/>
        <v>1200</v>
      </c>
      <c r="AX83" s="415">
        <f t="shared" si="82"/>
        <v>1318.5882352941176</v>
      </c>
      <c r="AY83" s="415">
        <f t="shared" si="83"/>
        <v>1693.7818181818184</v>
      </c>
      <c r="AZ83" s="415">
        <f t="shared" si="84"/>
        <v>1890.9</v>
      </c>
      <c r="BA83" s="415">
        <f t="shared" si="85"/>
        <v>2273.4299999999998</v>
      </c>
      <c r="BB83" s="416">
        <f t="shared" si="91"/>
        <v>9.8823529411764532E-2</v>
      </c>
      <c r="BC83" s="416">
        <f t="shared" si="91"/>
        <v>0.28454188566608285</v>
      </c>
      <c r="BD83" s="416">
        <f t="shared" si="91"/>
        <v>0.11637755211576017</v>
      </c>
      <c r="BE83" s="416">
        <f t="shared" si="91"/>
        <v>0.20230049182928744</v>
      </c>
      <c r="BF83" s="499">
        <f t="shared" si="75"/>
        <v>60</v>
      </c>
      <c r="BG83" s="499">
        <f t="shared" si="71"/>
        <v>85</v>
      </c>
      <c r="BH83" s="499">
        <f t="shared" si="72"/>
        <v>33</v>
      </c>
      <c r="BI83" s="499">
        <f t="shared" si="76"/>
        <v>11</v>
      </c>
      <c r="BJ83" s="506">
        <f t="shared" si="77"/>
        <v>72</v>
      </c>
      <c r="BK83" s="416">
        <f t="shared" si="92"/>
        <v>0.41666666666666674</v>
      </c>
      <c r="BL83" s="416">
        <f t="shared" si="92"/>
        <v>-0.61176470588235299</v>
      </c>
      <c r="BM83" s="416">
        <f t="shared" si="92"/>
        <v>-0.66666666666666674</v>
      </c>
      <c r="BN83" s="416">
        <f t="shared" si="92"/>
        <v>5.5454545454545459</v>
      </c>
      <c r="BO83" s="104">
        <f t="shared" si="93"/>
        <v>160726.5</v>
      </c>
      <c r="BP83" s="104">
        <f t="shared" si="86"/>
        <v>193241.55</v>
      </c>
      <c r="BQ83" s="103">
        <f t="shared" si="87"/>
        <v>193241.55</v>
      </c>
      <c r="BR83" s="419"/>
      <c r="BS83" s="420"/>
      <c r="BT83" s="104"/>
      <c r="BU83" s="104"/>
      <c r="BV83" s="103"/>
      <c r="BW83" s="161">
        <f t="shared" si="94"/>
        <v>136144.80000000002</v>
      </c>
      <c r="BX83" s="161">
        <f t="shared" si="95"/>
        <v>136144.80000000002</v>
      </c>
    </row>
    <row r="84" spans="1:76" ht="24">
      <c r="A84" s="145" t="s">
        <v>208</v>
      </c>
      <c r="B84" s="145" t="str">
        <f t="shared" si="24"/>
        <v>P043</v>
      </c>
      <c r="C84" s="146" t="s">
        <v>237</v>
      </c>
      <c r="D84" s="172" t="s">
        <v>238</v>
      </c>
      <c r="E84" s="178" t="s">
        <v>142</v>
      </c>
      <c r="F84" s="178"/>
      <c r="G84" s="178"/>
      <c r="H84" s="129">
        <v>280</v>
      </c>
      <c r="I84" s="130">
        <v>280</v>
      </c>
      <c r="J84" s="129">
        <v>280</v>
      </c>
      <c r="K84" s="130">
        <v>308</v>
      </c>
      <c r="L84" s="130">
        <v>308</v>
      </c>
      <c r="M84" s="130">
        <v>358</v>
      </c>
      <c r="N84" s="130">
        <v>358</v>
      </c>
      <c r="O84" s="148">
        <v>415.8</v>
      </c>
      <c r="P84" s="149">
        <v>2582</v>
      </c>
      <c r="Q84" s="149">
        <v>722512</v>
      </c>
      <c r="R84" s="150">
        <v>2403</v>
      </c>
      <c r="S84" s="151">
        <v>703124.8</v>
      </c>
      <c r="T84" s="150">
        <v>1776</v>
      </c>
      <c r="U84" s="151">
        <v>657176.07999999996</v>
      </c>
      <c r="V84" s="152">
        <v>2403</v>
      </c>
      <c r="W84" s="153">
        <f t="shared" si="98"/>
        <v>999167.4</v>
      </c>
      <c r="X84" s="154">
        <v>2403</v>
      </c>
      <c r="Y84" s="155">
        <v>415.8</v>
      </c>
      <c r="Z84" s="138">
        <f t="shared" si="99"/>
        <v>999167.4</v>
      </c>
      <c r="AA84" s="156">
        <v>992</v>
      </c>
      <c r="AB84" s="157">
        <v>412031.72000000003</v>
      </c>
      <c r="AC84" s="158">
        <v>1900</v>
      </c>
      <c r="AD84" s="456">
        <v>480</v>
      </c>
      <c r="AE84" s="159">
        <f t="shared" si="100"/>
        <v>912000</v>
      </c>
      <c r="AF84" s="158">
        <v>2043</v>
      </c>
      <c r="AG84" s="448">
        <v>486.13</v>
      </c>
      <c r="AH84" s="159">
        <f t="shared" si="88"/>
        <v>993163.59</v>
      </c>
      <c r="AI84" s="437">
        <f t="shared" si="89"/>
        <v>-6.1299999999999955</v>
      </c>
      <c r="AJ84" s="23">
        <f t="shared" si="101"/>
        <v>-360</v>
      </c>
      <c r="AK84" s="24">
        <f t="shared" si="102"/>
        <v>-0.14981273408239701</v>
      </c>
      <c r="AL84" s="23">
        <f t="shared" si="103"/>
        <v>1051</v>
      </c>
      <c r="AM84" s="160">
        <f t="shared" si="90"/>
        <v>-81163.589999999967</v>
      </c>
      <c r="AN84" s="24">
        <f t="shared" si="104"/>
        <v>1.059475806451613</v>
      </c>
      <c r="AO84" s="163">
        <f t="shared" si="105"/>
        <v>70.329999999999984</v>
      </c>
      <c r="AP84" s="164">
        <f t="shared" si="106"/>
        <v>0.1691438191438191</v>
      </c>
      <c r="AQ84" s="487" t="s">
        <v>1079</v>
      </c>
      <c r="AR84" s="409">
        <f t="shared" si="78"/>
        <v>0.16914381914381904</v>
      </c>
      <c r="AS84" s="410">
        <f t="shared" si="79"/>
        <v>0.15440115440115432</v>
      </c>
      <c r="AT84" s="409">
        <f t="shared" si="73"/>
        <v>1.059475806451613</v>
      </c>
      <c r="AU84" s="410">
        <f t="shared" si="74"/>
        <v>0.91532258064516125</v>
      </c>
      <c r="AV84" s="64" t="b">
        <f t="shared" si="80"/>
        <v>0</v>
      </c>
      <c r="AW84" s="415">
        <f t="shared" si="81"/>
        <v>279.82649109217658</v>
      </c>
      <c r="AX84" s="415">
        <f t="shared" si="82"/>
        <v>292.60291302538496</v>
      </c>
      <c r="AY84" s="415">
        <f t="shared" si="83"/>
        <v>370.03157657657653</v>
      </c>
      <c r="AZ84" s="415">
        <f t="shared" si="84"/>
        <v>415.8</v>
      </c>
      <c r="BA84" s="415">
        <f t="shared" si="85"/>
        <v>480</v>
      </c>
      <c r="BB84" s="416">
        <f t="shared" si="91"/>
        <v>4.5658371669320408E-2</v>
      </c>
      <c r="BC84" s="416">
        <f t="shared" si="91"/>
        <v>0.26462027582231951</v>
      </c>
      <c r="BD84" s="416">
        <f t="shared" si="91"/>
        <v>0.12368788590114255</v>
      </c>
      <c r="BE84" s="416">
        <f t="shared" si="91"/>
        <v>0.15440115440115432</v>
      </c>
      <c r="BF84" s="499">
        <f t="shared" si="75"/>
        <v>2582</v>
      </c>
      <c r="BG84" s="499">
        <f t="shared" si="71"/>
        <v>2403</v>
      </c>
      <c r="BH84" s="499">
        <f t="shared" si="72"/>
        <v>1776</v>
      </c>
      <c r="BI84" s="499">
        <f t="shared" si="76"/>
        <v>992</v>
      </c>
      <c r="BJ84" s="506">
        <f t="shared" si="77"/>
        <v>1900</v>
      </c>
      <c r="BK84" s="416">
        <f t="shared" si="92"/>
        <v>-6.932610379550741E-2</v>
      </c>
      <c r="BL84" s="416">
        <f t="shared" si="92"/>
        <v>-0.26092384519350809</v>
      </c>
      <c r="BM84" s="416">
        <f t="shared" si="92"/>
        <v>-0.44144144144144148</v>
      </c>
      <c r="BN84" s="416">
        <f t="shared" si="92"/>
        <v>0.91532258064516125</v>
      </c>
      <c r="BO84" s="104">
        <f t="shared" si="93"/>
        <v>999167.4</v>
      </c>
      <c r="BP84" s="104">
        <f t="shared" si="86"/>
        <v>1153440</v>
      </c>
      <c r="BQ84" s="103">
        <f t="shared" si="87"/>
        <v>1168170.3899999999</v>
      </c>
      <c r="BR84" s="419"/>
      <c r="BS84" s="420"/>
      <c r="BT84" s="104"/>
      <c r="BU84" s="104"/>
      <c r="BV84" s="103"/>
      <c r="BW84" s="161">
        <f t="shared" si="94"/>
        <v>790020</v>
      </c>
      <c r="BX84" s="161">
        <f t="shared" si="95"/>
        <v>849479.4</v>
      </c>
    </row>
    <row r="85" spans="1:76" ht="24">
      <c r="A85" s="145" t="s">
        <v>208</v>
      </c>
      <c r="B85" s="145" t="str">
        <f t="shared" si="24"/>
        <v>P044</v>
      </c>
      <c r="C85" s="146" t="s">
        <v>239</v>
      </c>
      <c r="D85" s="172" t="s">
        <v>240</v>
      </c>
      <c r="E85" s="178" t="s">
        <v>142</v>
      </c>
      <c r="F85" s="178"/>
      <c r="G85" s="178" t="s">
        <v>157</v>
      </c>
      <c r="H85" s="129">
        <v>800</v>
      </c>
      <c r="I85" s="130">
        <v>800</v>
      </c>
      <c r="J85" s="129">
        <v>800</v>
      </c>
      <c r="K85" s="130">
        <v>880</v>
      </c>
      <c r="L85" s="130">
        <v>880</v>
      </c>
      <c r="M85" s="130">
        <v>987</v>
      </c>
      <c r="N85" s="130">
        <v>987</v>
      </c>
      <c r="O85" s="148">
        <v>1107.7</v>
      </c>
      <c r="P85" s="149">
        <v>3616</v>
      </c>
      <c r="Q85" s="149">
        <v>2892320</v>
      </c>
      <c r="R85" s="150">
        <v>3844</v>
      </c>
      <c r="S85" s="151">
        <v>3219744</v>
      </c>
      <c r="T85" s="150">
        <v>3132</v>
      </c>
      <c r="U85" s="151">
        <v>3169979.7000000007</v>
      </c>
      <c r="V85" s="152">
        <v>3844</v>
      </c>
      <c r="W85" s="153">
        <f t="shared" si="98"/>
        <v>4257998.8</v>
      </c>
      <c r="X85" s="154">
        <v>3844</v>
      </c>
      <c r="Y85" s="155">
        <v>1107.7</v>
      </c>
      <c r="Z85" s="138">
        <f t="shared" si="99"/>
        <v>4257998.8</v>
      </c>
      <c r="AA85" s="156">
        <v>2670</v>
      </c>
      <c r="AB85" s="157">
        <v>2953888.7400000007</v>
      </c>
      <c r="AC85" s="158">
        <v>3100</v>
      </c>
      <c r="AD85" s="458">
        <v>1200</v>
      </c>
      <c r="AE85" s="159">
        <f t="shared" si="100"/>
        <v>3720000</v>
      </c>
      <c r="AF85" s="158">
        <v>3268</v>
      </c>
      <c r="AG85" s="448">
        <v>1503.98</v>
      </c>
      <c r="AH85" s="159">
        <f t="shared" si="88"/>
        <v>4915006.6399999997</v>
      </c>
      <c r="AI85" s="437">
        <f t="shared" si="89"/>
        <v>-303.98</v>
      </c>
      <c r="AJ85" s="23">
        <f t="shared" si="101"/>
        <v>-576</v>
      </c>
      <c r="AK85" s="24">
        <f t="shared" si="102"/>
        <v>-0.14984391259105098</v>
      </c>
      <c r="AL85" s="23">
        <f t="shared" si="103"/>
        <v>598</v>
      </c>
      <c r="AM85" s="160">
        <f t="shared" si="90"/>
        <v>-1195006.6399999997</v>
      </c>
      <c r="AN85" s="24">
        <f t="shared" si="104"/>
        <v>0.22397003745318353</v>
      </c>
      <c r="AO85" s="163">
        <f t="shared" si="105"/>
        <v>396.28</v>
      </c>
      <c r="AP85" s="164">
        <f t="shared" si="106"/>
        <v>0.35775029340074022</v>
      </c>
      <c r="AQ85" s="487" t="s">
        <v>1079</v>
      </c>
      <c r="AR85" s="409">
        <f t="shared" si="78"/>
        <v>0.35775029340074016</v>
      </c>
      <c r="AS85" s="410">
        <f t="shared" si="79"/>
        <v>8.3325810237428799E-2</v>
      </c>
      <c r="AT85" s="409">
        <f t="shared" si="73"/>
        <v>0.22397003745318345</v>
      </c>
      <c r="AU85" s="410">
        <f t="shared" si="74"/>
        <v>0.16104868913857673</v>
      </c>
      <c r="AV85" s="64" t="b">
        <f t="shared" si="80"/>
        <v>0</v>
      </c>
      <c r="AW85" s="415">
        <f t="shared" si="81"/>
        <v>799.86725663716811</v>
      </c>
      <c r="AX85" s="415">
        <f t="shared" si="82"/>
        <v>837.60249739854316</v>
      </c>
      <c r="AY85" s="415">
        <f t="shared" si="83"/>
        <v>1012.1263409961688</v>
      </c>
      <c r="AZ85" s="415">
        <f t="shared" si="84"/>
        <v>1107.7</v>
      </c>
      <c r="BA85" s="415">
        <f t="shared" si="85"/>
        <v>1200</v>
      </c>
      <c r="BB85" s="416">
        <f t="shared" si="91"/>
        <v>4.7176878973672398E-2</v>
      </c>
      <c r="BC85" s="416">
        <f t="shared" si="91"/>
        <v>0.20836117864938108</v>
      </c>
      <c r="BD85" s="416">
        <f t="shared" si="91"/>
        <v>9.4428585772962315E-2</v>
      </c>
      <c r="BE85" s="416">
        <f t="shared" si="91"/>
        <v>8.3325810237428799E-2</v>
      </c>
      <c r="BF85" s="499">
        <f t="shared" si="75"/>
        <v>3616</v>
      </c>
      <c r="BG85" s="499">
        <f t="shared" si="71"/>
        <v>3844</v>
      </c>
      <c r="BH85" s="499">
        <f t="shared" si="72"/>
        <v>3132</v>
      </c>
      <c r="BI85" s="499">
        <f t="shared" si="76"/>
        <v>2670</v>
      </c>
      <c r="BJ85" s="506">
        <f t="shared" si="77"/>
        <v>3100</v>
      </c>
      <c r="BK85" s="416">
        <f t="shared" si="92"/>
        <v>6.3053097345132647E-2</v>
      </c>
      <c r="BL85" s="416">
        <f t="shared" si="92"/>
        <v>-0.18522372528616027</v>
      </c>
      <c r="BM85" s="416">
        <f t="shared" si="92"/>
        <v>-0.14750957854406133</v>
      </c>
      <c r="BN85" s="416">
        <f t="shared" si="92"/>
        <v>0.16104868913857673</v>
      </c>
      <c r="BO85" s="104">
        <f t="shared" si="93"/>
        <v>4257998.8</v>
      </c>
      <c r="BP85" s="104">
        <f t="shared" si="86"/>
        <v>4612800</v>
      </c>
      <c r="BQ85" s="103">
        <f t="shared" si="87"/>
        <v>5781299.1200000001</v>
      </c>
      <c r="BR85" s="419" t="s">
        <v>1069</v>
      </c>
      <c r="BS85" s="420"/>
      <c r="BT85" s="104"/>
      <c r="BU85" s="104"/>
      <c r="BV85" s="103"/>
      <c r="BW85" s="161">
        <f t="shared" si="94"/>
        <v>3433870</v>
      </c>
      <c r="BX85" s="161">
        <f t="shared" si="95"/>
        <v>3619963.6</v>
      </c>
    </row>
    <row r="86" spans="1:76" ht="30" customHeight="1">
      <c r="A86" s="145" t="s">
        <v>208</v>
      </c>
      <c r="B86" s="145" t="str">
        <f t="shared" si="24"/>
        <v>P045</v>
      </c>
      <c r="C86" s="146" t="s">
        <v>241</v>
      </c>
      <c r="D86" s="147" t="s">
        <v>242</v>
      </c>
      <c r="E86" s="147"/>
      <c r="F86" s="147"/>
      <c r="G86" s="147"/>
      <c r="H86" s="129">
        <v>600</v>
      </c>
      <c r="I86" s="130">
        <v>650</v>
      </c>
      <c r="J86" s="129">
        <v>650</v>
      </c>
      <c r="K86" s="130">
        <v>715</v>
      </c>
      <c r="L86" s="130">
        <v>715</v>
      </c>
      <c r="M86" s="130">
        <v>760</v>
      </c>
      <c r="N86" s="130">
        <v>760</v>
      </c>
      <c r="O86" s="148">
        <v>858</v>
      </c>
      <c r="P86" s="149">
        <v>20153</v>
      </c>
      <c r="Q86" s="149">
        <v>12680400</v>
      </c>
      <c r="R86" s="150">
        <v>19825</v>
      </c>
      <c r="S86" s="151">
        <v>13451135</v>
      </c>
      <c r="T86" s="150">
        <v>12365</v>
      </c>
      <c r="U86" s="151">
        <v>9574424.4000000004</v>
      </c>
      <c r="V86" s="152">
        <v>19825</v>
      </c>
      <c r="W86" s="153">
        <f t="shared" si="98"/>
        <v>17009850</v>
      </c>
      <c r="X86" s="154">
        <v>19825</v>
      </c>
      <c r="Y86" s="155">
        <v>858</v>
      </c>
      <c r="Z86" s="138">
        <f t="shared" si="99"/>
        <v>17009850</v>
      </c>
      <c r="AA86" s="156">
        <v>6597</v>
      </c>
      <c r="AB86" s="157">
        <v>5655555.7999999998</v>
      </c>
      <c r="AC86" s="162">
        <v>16000</v>
      </c>
      <c r="AD86" s="456">
        <v>1000</v>
      </c>
      <c r="AE86" s="159">
        <f t="shared" si="100"/>
        <v>16000000</v>
      </c>
      <c r="AF86" s="158">
        <v>16852</v>
      </c>
      <c r="AG86" s="448">
        <v>1069.32</v>
      </c>
      <c r="AH86" s="159">
        <f t="shared" si="88"/>
        <v>18020180.640000001</v>
      </c>
      <c r="AI86" s="437">
        <f t="shared" si="89"/>
        <v>-69.319999999999936</v>
      </c>
      <c r="AJ86" s="23">
        <f t="shared" si="101"/>
        <v>-2973</v>
      </c>
      <c r="AK86" s="24">
        <f t="shared" si="102"/>
        <v>-0.14996216897856243</v>
      </c>
      <c r="AL86" s="23">
        <f t="shared" si="103"/>
        <v>10255</v>
      </c>
      <c r="AM86" s="160">
        <f t="shared" si="90"/>
        <v>-2020180.6400000006</v>
      </c>
      <c r="AN86" s="24">
        <f t="shared" si="104"/>
        <v>1.5544944671820524</v>
      </c>
      <c r="AO86" s="163">
        <f t="shared" si="105"/>
        <v>211.31999999999994</v>
      </c>
      <c r="AP86" s="164">
        <f t="shared" si="106"/>
        <v>0.24629370629370623</v>
      </c>
      <c r="AQ86" s="487" t="s">
        <v>1079</v>
      </c>
      <c r="AR86" s="409">
        <f t="shared" si="78"/>
        <v>0.24629370629370628</v>
      </c>
      <c r="AS86" s="410">
        <f t="shared" si="79"/>
        <v>0.16550116550116556</v>
      </c>
      <c r="AT86" s="409">
        <f t="shared" si="73"/>
        <v>1.5544944671820526</v>
      </c>
      <c r="AU86" s="410">
        <f t="shared" si="74"/>
        <v>1.4253448537213886</v>
      </c>
      <c r="AV86" s="64" t="b">
        <f t="shared" si="80"/>
        <v>0</v>
      </c>
      <c r="AW86" s="415">
        <f t="shared" si="81"/>
        <v>629.20656974147767</v>
      </c>
      <c r="AX86" s="415">
        <f t="shared" si="82"/>
        <v>678.49356872635565</v>
      </c>
      <c r="AY86" s="415">
        <f t="shared" si="83"/>
        <v>774.31657096643755</v>
      </c>
      <c r="AZ86" s="415">
        <f t="shared" si="84"/>
        <v>858</v>
      </c>
      <c r="BA86" s="415">
        <f t="shared" si="85"/>
        <v>1000</v>
      </c>
      <c r="BB86" s="416">
        <f t="shared" si="91"/>
        <v>7.8331984049576198E-2</v>
      </c>
      <c r="BC86" s="416">
        <f t="shared" si="91"/>
        <v>0.14122905014406761</v>
      </c>
      <c r="BD86" s="416">
        <f t="shared" si="91"/>
        <v>0.10807392243861669</v>
      </c>
      <c r="BE86" s="416">
        <f t="shared" si="91"/>
        <v>0.16550116550116556</v>
      </c>
      <c r="BF86" s="499">
        <f t="shared" si="75"/>
        <v>20153</v>
      </c>
      <c r="BG86" s="499">
        <f t="shared" si="71"/>
        <v>19825</v>
      </c>
      <c r="BH86" s="499">
        <f t="shared" si="72"/>
        <v>12365</v>
      </c>
      <c r="BI86" s="499">
        <f t="shared" si="76"/>
        <v>6597</v>
      </c>
      <c r="BJ86" s="506">
        <f t="shared" si="77"/>
        <v>16000</v>
      </c>
      <c r="BK86" s="416">
        <f t="shared" si="92"/>
        <v>-1.6275492482508813E-2</v>
      </c>
      <c r="BL86" s="416">
        <f t="shared" si="92"/>
        <v>-0.37629255989911725</v>
      </c>
      <c r="BM86" s="416">
        <f t="shared" si="92"/>
        <v>-0.46647796198948643</v>
      </c>
      <c r="BN86" s="416">
        <f t="shared" si="92"/>
        <v>1.4253448537213886</v>
      </c>
      <c r="BO86" s="104">
        <f t="shared" si="93"/>
        <v>17009850</v>
      </c>
      <c r="BP86" s="104">
        <f t="shared" si="86"/>
        <v>19825000</v>
      </c>
      <c r="BQ86" s="103">
        <f t="shared" si="87"/>
        <v>21199269</v>
      </c>
      <c r="BR86" s="419"/>
      <c r="BS86" s="420"/>
      <c r="BT86" s="104"/>
      <c r="BU86" s="104"/>
      <c r="BV86" s="103"/>
      <c r="BW86" s="161">
        <f t="shared" si="94"/>
        <v>13728000</v>
      </c>
      <c r="BX86" s="161">
        <f t="shared" si="95"/>
        <v>14459016</v>
      </c>
    </row>
    <row r="87" spans="1:76" ht="36">
      <c r="A87" s="145" t="s">
        <v>208</v>
      </c>
      <c r="B87" s="145" t="str">
        <f t="shared" si="24"/>
        <v>P046</v>
      </c>
      <c r="C87" s="146" t="s">
        <v>243</v>
      </c>
      <c r="D87" s="175" t="s">
        <v>244</v>
      </c>
      <c r="E87" s="175" t="s">
        <v>102</v>
      </c>
      <c r="F87" s="175"/>
      <c r="G87" s="175"/>
      <c r="H87" s="129">
        <v>1200</v>
      </c>
      <c r="I87" s="130">
        <v>1200</v>
      </c>
      <c r="J87" s="129">
        <v>1200</v>
      </c>
      <c r="K87" s="130">
        <v>1560</v>
      </c>
      <c r="L87" s="130">
        <v>1560</v>
      </c>
      <c r="M87" s="130">
        <v>1560</v>
      </c>
      <c r="N87" s="130">
        <v>1560</v>
      </c>
      <c r="O87" s="148">
        <v>1738</v>
      </c>
      <c r="P87" s="149">
        <v>44</v>
      </c>
      <c r="Q87" s="149">
        <v>52800</v>
      </c>
      <c r="R87" s="150">
        <v>36</v>
      </c>
      <c r="S87" s="151">
        <v>48240</v>
      </c>
      <c r="T87" s="150">
        <v>5</v>
      </c>
      <c r="U87" s="151">
        <v>7978</v>
      </c>
      <c r="V87" s="152">
        <v>36</v>
      </c>
      <c r="W87" s="153">
        <f t="shared" si="98"/>
        <v>62568</v>
      </c>
      <c r="X87" s="154">
        <v>36</v>
      </c>
      <c r="Y87" s="155">
        <v>1738</v>
      </c>
      <c r="Z87" s="138">
        <f t="shared" si="99"/>
        <v>62568</v>
      </c>
      <c r="AA87" s="156">
        <v>2</v>
      </c>
      <c r="AB87" s="157">
        <v>3476</v>
      </c>
      <c r="AC87" s="158">
        <v>31</v>
      </c>
      <c r="AD87" s="456">
        <v>1950</v>
      </c>
      <c r="AE87" s="159">
        <f t="shared" si="100"/>
        <v>60450</v>
      </c>
      <c r="AF87" s="158">
        <v>31</v>
      </c>
      <c r="AG87" s="448">
        <v>1949.32</v>
      </c>
      <c r="AH87" s="159">
        <f t="shared" si="88"/>
        <v>60428.92</v>
      </c>
      <c r="AI87" s="437">
        <f t="shared" si="89"/>
        <v>0.68000000000006366</v>
      </c>
      <c r="AJ87" s="23">
        <f t="shared" si="101"/>
        <v>-5</v>
      </c>
      <c r="AK87" s="24">
        <f t="shared" si="102"/>
        <v>-0.1388888888888889</v>
      </c>
      <c r="AL87" s="23">
        <f t="shared" si="103"/>
        <v>29</v>
      </c>
      <c r="AM87" s="160">
        <f t="shared" si="90"/>
        <v>21.080000000001746</v>
      </c>
      <c r="AN87" s="24">
        <f t="shared" si="104"/>
        <v>14.5</v>
      </c>
      <c r="AO87" s="163">
        <f t="shared" si="105"/>
        <v>211.31999999999994</v>
      </c>
      <c r="AP87" s="164">
        <f t="shared" si="106"/>
        <v>0.12158803222094358</v>
      </c>
      <c r="AQ87" s="487" t="s">
        <v>1081</v>
      </c>
      <c r="AR87" s="409">
        <f t="shared" si="78"/>
        <v>0.1215880322209435</v>
      </c>
      <c r="AS87" s="410">
        <f t="shared" si="79"/>
        <v>0.12197928653624857</v>
      </c>
      <c r="AT87" s="409">
        <f t="shared" si="73"/>
        <v>14.5</v>
      </c>
      <c r="AU87" s="410">
        <f t="shared" si="74"/>
        <v>14.5</v>
      </c>
      <c r="AV87" s="64" t="b">
        <f t="shared" si="80"/>
        <v>0</v>
      </c>
      <c r="AW87" s="415">
        <f t="shared" si="81"/>
        <v>1200</v>
      </c>
      <c r="AX87" s="415">
        <f t="shared" si="82"/>
        <v>1340</v>
      </c>
      <c r="AY87" s="415">
        <f t="shared" si="83"/>
        <v>1595.6</v>
      </c>
      <c r="AZ87" s="415">
        <f t="shared" si="84"/>
        <v>1738</v>
      </c>
      <c r="BA87" s="415">
        <f t="shared" si="85"/>
        <v>1950</v>
      </c>
      <c r="BB87" s="416">
        <f t="shared" si="91"/>
        <v>0.1166666666666667</v>
      </c>
      <c r="BC87" s="416">
        <f t="shared" si="91"/>
        <v>0.19074626865671629</v>
      </c>
      <c r="BD87" s="416">
        <f t="shared" si="91"/>
        <v>8.924542491852594E-2</v>
      </c>
      <c r="BE87" s="416">
        <f t="shared" si="91"/>
        <v>0.12197928653624857</v>
      </c>
      <c r="BF87" s="499">
        <f t="shared" si="75"/>
        <v>44</v>
      </c>
      <c r="BG87" s="499">
        <f t="shared" si="71"/>
        <v>36</v>
      </c>
      <c r="BH87" s="499">
        <f t="shared" si="72"/>
        <v>5</v>
      </c>
      <c r="BI87" s="499">
        <f t="shared" si="76"/>
        <v>2</v>
      </c>
      <c r="BJ87" s="417">
        <f t="shared" si="77"/>
        <v>31</v>
      </c>
      <c r="BK87" s="416">
        <f t="shared" si="92"/>
        <v>-0.18181818181818177</v>
      </c>
      <c r="BL87" s="416">
        <f t="shared" si="92"/>
        <v>-0.86111111111111116</v>
      </c>
      <c r="BM87" s="416">
        <f t="shared" si="92"/>
        <v>-0.6</v>
      </c>
      <c r="BN87" s="416">
        <f t="shared" si="92"/>
        <v>14.5</v>
      </c>
      <c r="BO87" s="104">
        <f t="shared" si="93"/>
        <v>62568</v>
      </c>
      <c r="BP87" s="104">
        <f t="shared" si="86"/>
        <v>70200</v>
      </c>
      <c r="BQ87" s="103">
        <f t="shared" si="87"/>
        <v>70175.520000000004</v>
      </c>
      <c r="BR87" s="419"/>
      <c r="BS87" s="420"/>
      <c r="BT87" s="104"/>
      <c r="BU87" s="104"/>
      <c r="BV87" s="103"/>
      <c r="BW87" s="161">
        <f t="shared" si="94"/>
        <v>53878</v>
      </c>
      <c r="BX87" s="161">
        <f t="shared" si="95"/>
        <v>53878</v>
      </c>
    </row>
    <row r="88" spans="1:76" hidden="1">
      <c r="A88" s="145" t="s">
        <v>208</v>
      </c>
      <c r="B88" s="145" t="str">
        <f t="shared" si="24"/>
        <v>P047</v>
      </c>
      <c r="C88" s="146" t="s">
        <v>245</v>
      </c>
      <c r="D88" s="165" t="s">
        <v>246</v>
      </c>
      <c r="E88" s="165"/>
      <c r="F88" s="165"/>
      <c r="G88" s="165"/>
      <c r="H88" s="129">
        <v>1540</v>
      </c>
      <c r="I88" s="130">
        <v>1540</v>
      </c>
      <c r="J88" s="129">
        <v>1540</v>
      </c>
      <c r="K88" s="130">
        <v>1540</v>
      </c>
      <c r="L88" s="130"/>
      <c r="M88" s="130"/>
      <c r="N88" s="130"/>
      <c r="O88" s="148"/>
      <c r="P88" s="149">
        <v>163</v>
      </c>
      <c r="Q88" s="149">
        <v>251020</v>
      </c>
      <c r="R88" s="150"/>
      <c r="S88" s="151"/>
      <c r="T88" s="150"/>
      <c r="U88" s="151"/>
      <c r="V88" s="152"/>
      <c r="W88" s="153"/>
      <c r="X88" s="166"/>
      <c r="Y88" s="155"/>
      <c r="Z88" s="167"/>
      <c r="AA88" s="168"/>
      <c r="AB88" s="169"/>
      <c r="AC88" s="170"/>
      <c r="AD88" s="449"/>
      <c r="AE88" s="171"/>
      <c r="AF88" s="170"/>
      <c r="AG88" s="449"/>
      <c r="AH88" s="159">
        <f t="shared" si="88"/>
        <v>0</v>
      </c>
      <c r="AI88" s="437">
        <f t="shared" si="89"/>
        <v>0</v>
      </c>
      <c r="AJ88" s="23"/>
      <c r="AK88" s="24"/>
      <c r="AL88" s="23"/>
      <c r="AM88" s="160">
        <f t="shared" si="90"/>
        <v>0</v>
      </c>
      <c r="AN88" s="24"/>
      <c r="AO88" s="163"/>
      <c r="AP88" s="164"/>
      <c r="AQ88" s="487"/>
      <c r="AR88" s="409" t="str">
        <f t="shared" si="78"/>
        <v/>
      </c>
      <c r="AS88" s="410" t="str">
        <f t="shared" si="79"/>
        <v/>
      </c>
      <c r="AT88" s="409" t="str">
        <f t="shared" si="73"/>
        <v/>
      </c>
      <c r="AU88" s="410" t="str">
        <f t="shared" si="74"/>
        <v/>
      </c>
      <c r="AV88" s="64" t="b">
        <f t="shared" si="80"/>
        <v>1</v>
      </c>
      <c r="AW88" s="415">
        <f t="shared" si="81"/>
        <v>1540</v>
      </c>
      <c r="AX88" s="415" t="str">
        <f t="shared" si="82"/>
        <v/>
      </c>
      <c r="AY88" s="415" t="str">
        <f t="shared" si="83"/>
        <v/>
      </c>
      <c r="AZ88" s="415">
        <f t="shared" si="84"/>
        <v>0</v>
      </c>
      <c r="BA88" s="415">
        <f t="shared" si="85"/>
        <v>0</v>
      </c>
      <c r="BB88" s="416" t="str">
        <f t="shared" si="91"/>
        <v/>
      </c>
      <c r="BC88" s="416" t="str">
        <f t="shared" si="91"/>
        <v/>
      </c>
      <c r="BD88" s="416" t="str">
        <f t="shared" si="91"/>
        <v/>
      </c>
      <c r="BE88" s="416" t="str">
        <f t="shared" si="91"/>
        <v/>
      </c>
      <c r="BF88" s="499">
        <f t="shared" si="75"/>
        <v>163</v>
      </c>
      <c r="BG88" s="499">
        <f t="shared" si="71"/>
        <v>0</v>
      </c>
      <c r="BH88" s="499">
        <f t="shared" si="72"/>
        <v>0</v>
      </c>
      <c r="BI88" s="499">
        <f t="shared" si="76"/>
        <v>0</v>
      </c>
      <c r="BJ88" s="506">
        <f t="shared" si="77"/>
        <v>0</v>
      </c>
      <c r="BK88" s="416">
        <f t="shared" si="92"/>
        <v>-1</v>
      </c>
      <c r="BL88" s="416" t="str">
        <f t="shared" si="92"/>
        <v/>
      </c>
      <c r="BM88" s="416" t="str">
        <f t="shared" si="92"/>
        <v/>
      </c>
      <c r="BN88" s="416" t="str">
        <f t="shared" si="92"/>
        <v/>
      </c>
      <c r="BO88" s="104">
        <f t="shared" si="93"/>
        <v>0</v>
      </c>
      <c r="BP88" s="104">
        <f t="shared" si="86"/>
        <v>0</v>
      </c>
      <c r="BQ88" s="103">
        <f t="shared" si="87"/>
        <v>0</v>
      </c>
      <c r="BR88" s="419"/>
      <c r="BS88" s="420"/>
      <c r="BT88" s="104"/>
      <c r="BU88" s="104"/>
      <c r="BV88" s="103"/>
      <c r="BW88" s="161">
        <f t="shared" si="94"/>
        <v>0</v>
      </c>
      <c r="BX88" s="161">
        <f t="shared" si="95"/>
        <v>0</v>
      </c>
    </row>
    <row r="89" spans="1:76" ht="44.25" hidden="1" customHeight="1">
      <c r="A89" s="145" t="s">
        <v>208</v>
      </c>
      <c r="B89" s="145" t="str">
        <f t="shared" si="24"/>
        <v>P047.1</v>
      </c>
      <c r="C89" s="146" t="s">
        <v>247</v>
      </c>
      <c r="D89" s="147" t="s">
        <v>248</v>
      </c>
      <c r="E89" s="147"/>
      <c r="F89" s="147"/>
      <c r="G89" s="147"/>
      <c r="H89" s="129">
        <v>0</v>
      </c>
      <c r="I89" s="130">
        <v>0</v>
      </c>
      <c r="J89" s="129"/>
      <c r="K89" s="130"/>
      <c r="L89" s="130">
        <v>1540</v>
      </c>
      <c r="M89" s="130">
        <v>1679</v>
      </c>
      <c r="N89" s="130">
        <v>1679</v>
      </c>
      <c r="O89" s="148">
        <v>1868.9</v>
      </c>
      <c r="P89" s="149">
        <v>0</v>
      </c>
      <c r="Q89" s="149">
        <v>0</v>
      </c>
      <c r="R89" s="150">
        <v>146</v>
      </c>
      <c r="S89" s="151">
        <v>224840</v>
      </c>
      <c r="T89" s="150">
        <v>188</v>
      </c>
      <c r="U89" s="151">
        <v>328035.72000000003</v>
      </c>
      <c r="V89" s="152">
        <v>171</v>
      </c>
      <c r="W89" s="153">
        <f>V89*O89</f>
        <v>319581.90000000002</v>
      </c>
      <c r="X89" s="154">
        <v>171</v>
      </c>
      <c r="Y89" s="155">
        <v>1868.9</v>
      </c>
      <c r="Z89" s="138">
        <f>X89*Y89</f>
        <v>319581.90000000002</v>
      </c>
      <c r="AA89" s="156">
        <v>298</v>
      </c>
      <c r="AB89" s="157">
        <v>553941.96000000008</v>
      </c>
      <c r="AC89" s="162">
        <f>AA89</f>
        <v>298</v>
      </c>
      <c r="AD89" s="456">
        <v>2250</v>
      </c>
      <c r="AE89" s="159">
        <f t="shared" ref="AE89:AE93" si="107">AC89*AD89</f>
        <v>670500</v>
      </c>
      <c r="AF89" s="158">
        <v>146</v>
      </c>
      <c r="AG89" s="448">
        <v>2500</v>
      </c>
      <c r="AH89" s="159">
        <f t="shared" si="88"/>
        <v>365000</v>
      </c>
      <c r="AI89" s="437">
        <f t="shared" si="89"/>
        <v>-250</v>
      </c>
      <c r="AJ89" s="23">
        <f>+AF89-X89</f>
        <v>-25</v>
      </c>
      <c r="AK89" s="24">
        <f>+AJ89/X89</f>
        <v>-0.14619883040935672</v>
      </c>
      <c r="AL89" s="23">
        <f>+AF89-AA89</f>
        <v>-152</v>
      </c>
      <c r="AM89" s="160">
        <f t="shared" si="90"/>
        <v>305500</v>
      </c>
      <c r="AN89" s="24">
        <f>+AL89/AA89</f>
        <v>-0.51006711409395977</v>
      </c>
      <c r="AO89" s="163">
        <f>+AG89-Y89</f>
        <v>631.09999999999991</v>
      </c>
      <c r="AP89" s="164">
        <f>+AO89/Y89</f>
        <v>0.33768526940981319</v>
      </c>
      <c r="AQ89" s="487" t="s">
        <v>1079</v>
      </c>
      <c r="AR89" s="409">
        <f t="shared" si="78"/>
        <v>0.33768526940981314</v>
      </c>
      <c r="AS89" s="410">
        <f t="shared" si="79"/>
        <v>0.20391674246883196</v>
      </c>
      <c r="AT89" s="409">
        <f t="shared" si="73"/>
        <v>-0.51006711409395966</v>
      </c>
      <c r="AU89" s="410">
        <f t="shared" si="74"/>
        <v>0</v>
      </c>
      <c r="AV89" s="64" t="b">
        <f t="shared" si="80"/>
        <v>1</v>
      </c>
      <c r="AW89" s="415" t="str">
        <f t="shared" si="81"/>
        <v/>
      </c>
      <c r="AX89" s="415">
        <f t="shared" si="82"/>
        <v>1540</v>
      </c>
      <c r="AY89" s="415">
        <f t="shared" si="83"/>
        <v>1744.8708510638301</v>
      </c>
      <c r="AZ89" s="415">
        <f t="shared" si="84"/>
        <v>1868.9</v>
      </c>
      <c r="BA89" s="415">
        <f t="shared" si="85"/>
        <v>2250</v>
      </c>
      <c r="BB89" s="416" t="str">
        <f t="shared" si="91"/>
        <v/>
      </c>
      <c r="BC89" s="416">
        <f t="shared" si="91"/>
        <v>0.13303302017131813</v>
      </c>
      <c r="BD89" s="416">
        <f t="shared" si="91"/>
        <v>7.1082137030686665E-2</v>
      </c>
      <c r="BE89" s="416">
        <f t="shared" si="91"/>
        <v>0.20391674246883196</v>
      </c>
      <c r="BF89" s="499">
        <f t="shared" si="75"/>
        <v>0</v>
      </c>
      <c r="BG89" s="499">
        <f t="shared" si="71"/>
        <v>146</v>
      </c>
      <c r="BH89" s="499">
        <f t="shared" si="72"/>
        <v>188</v>
      </c>
      <c r="BI89" s="499">
        <f t="shared" si="76"/>
        <v>298</v>
      </c>
      <c r="BJ89" s="506">
        <f t="shared" si="77"/>
        <v>298</v>
      </c>
      <c r="BK89" s="416" t="str">
        <f t="shared" si="92"/>
        <v/>
      </c>
      <c r="BL89" s="416">
        <f t="shared" si="92"/>
        <v>0.28767123287671237</v>
      </c>
      <c r="BM89" s="416">
        <f t="shared" si="92"/>
        <v>0.58510638297872331</v>
      </c>
      <c r="BN89" s="416">
        <f t="shared" si="92"/>
        <v>0</v>
      </c>
      <c r="BO89" s="104">
        <f t="shared" si="93"/>
        <v>319581.90000000002</v>
      </c>
      <c r="BP89" s="104">
        <f t="shared" si="86"/>
        <v>384750</v>
      </c>
      <c r="BQ89" s="103">
        <f t="shared" si="87"/>
        <v>427500</v>
      </c>
      <c r="BR89" s="419"/>
      <c r="BS89" s="420"/>
      <c r="BT89" s="104"/>
      <c r="BU89" s="104"/>
      <c r="BV89" s="103"/>
      <c r="BW89" s="161">
        <f t="shared" si="94"/>
        <v>556932.20000000007</v>
      </c>
      <c r="BX89" s="161">
        <f t="shared" si="95"/>
        <v>272859.40000000002</v>
      </c>
    </row>
    <row r="90" spans="1:76" ht="36" hidden="1">
      <c r="A90" s="145" t="s">
        <v>208</v>
      </c>
      <c r="B90" s="145" t="str">
        <f t="shared" si="24"/>
        <v>P047.2</v>
      </c>
      <c r="C90" s="146" t="s">
        <v>249</v>
      </c>
      <c r="D90" s="175" t="s">
        <v>250</v>
      </c>
      <c r="E90" s="175" t="s">
        <v>102</v>
      </c>
      <c r="F90" s="175"/>
      <c r="G90" s="175"/>
      <c r="H90" s="129">
        <v>0</v>
      </c>
      <c r="I90" s="130">
        <v>0</v>
      </c>
      <c r="J90" s="129"/>
      <c r="K90" s="130"/>
      <c r="L90" s="130">
        <v>2002</v>
      </c>
      <c r="M90" s="130">
        <v>2182</v>
      </c>
      <c r="N90" s="130">
        <v>2182</v>
      </c>
      <c r="O90" s="148">
        <v>2422.1999999999998</v>
      </c>
      <c r="P90" s="149">
        <v>0</v>
      </c>
      <c r="Q90" s="149">
        <v>0</v>
      </c>
      <c r="R90" s="150">
        <v>1</v>
      </c>
      <c r="S90" s="151">
        <v>1540</v>
      </c>
      <c r="T90" s="150">
        <v>1</v>
      </c>
      <c r="U90" s="151">
        <v>2182</v>
      </c>
      <c r="V90" s="152">
        <v>1</v>
      </c>
      <c r="W90" s="153">
        <f>V90*O90</f>
        <v>2422.1999999999998</v>
      </c>
      <c r="X90" s="154">
        <v>1</v>
      </c>
      <c r="Y90" s="155">
        <v>2422.1999999999998</v>
      </c>
      <c r="Z90" s="138">
        <f>X90*Y90</f>
        <v>2422.1999999999998</v>
      </c>
      <c r="AA90" s="156">
        <v>2</v>
      </c>
      <c r="AB90" s="157">
        <v>4844.3999999999996</v>
      </c>
      <c r="AC90" s="158">
        <v>1</v>
      </c>
      <c r="AD90" s="456">
        <v>2900</v>
      </c>
      <c r="AE90" s="159">
        <f t="shared" si="107"/>
        <v>2900</v>
      </c>
      <c r="AF90" s="158">
        <v>1</v>
      </c>
      <c r="AG90" s="448">
        <v>2903.62</v>
      </c>
      <c r="AH90" s="159">
        <f t="shared" si="88"/>
        <v>2903.62</v>
      </c>
      <c r="AI90" s="437">
        <f t="shared" si="89"/>
        <v>-3.6199999999998909</v>
      </c>
      <c r="AJ90" s="23">
        <f>+AF90-X90</f>
        <v>0</v>
      </c>
      <c r="AK90" s="24">
        <f>+AJ90/X90</f>
        <v>0</v>
      </c>
      <c r="AL90" s="23">
        <f>+AF90-AA90</f>
        <v>-1</v>
      </c>
      <c r="AM90" s="160">
        <f t="shared" si="90"/>
        <v>-3.6199999999998909</v>
      </c>
      <c r="AN90" s="24">
        <f>+AL90/AA90</f>
        <v>-0.5</v>
      </c>
      <c r="AO90" s="163">
        <f>+AG90-Y90</f>
        <v>481.42000000000007</v>
      </c>
      <c r="AP90" s="164">
        <f>+AO90/Y90</f>
        <v>0.19875319957063831</v>
      </c>
      <c r="AQ90" s="487" t="s">
        <v>1079</v>
      </c>
      <c r="AR90" s="409">
        <f t="shared" si="78"/>
        <v>0.19875319957063842</v>
      </c>
      <c r="AS90" s="410">
        <f t="shared" si="79"/>
        <v>0.19725869044670152</v>
      </c>
      <c r="AT90" s="409">
        <f t="shared" si="73"/>
        <v>-0.5</v>
      </c>
      <c r="AU90" s="410">
        <f t="shared" si="74"/>
        <v>-0.5</v>
      </c>
      <c r="AV90" s="64" t="b">
        <f t="shared" si="80"/>
        <v>0</v>
      </c>
      <c r="AW90" s="415" t="str">
        <f t="shared" si="81"/>
        <v/>
      </c>
      <c r="AX90" s="415">
        <f t="shared" si="82"/>
        <v>1540</v>
      </c>
      <c r="AY90" s="415">
        <f t="shared" si="83"/>
        <v>2182</v>
      </c>
      <c r="AZ90" s="415">
        <f t="shared" si="84"/>
        <v>2422.1999999999998</v>
      </c>
      <c r="BA90" s="415">
        <f t="shared" si="85"/>
        <v>2900</v>
      </c>
      <c r="BB90" s="416" t="str">
        <f t="shared" si="91"/>
        <v/>
      </c>
      <c r="BC90" s="416">
        <f t="shared" si="91"/>
        <v>0.41688311688311686</v>
      </c>
      <c r="BD90" s="416">
        <f t="shared" si="91"/>
        <v>0.11008249312557283</v>
      </c>
      <c r="BE90" s="416">
        <f t="shared" si="91"/>
        <v>0.19725869044670152</v>
      </c>
      <c r="BF90" s="499">
        <f t="shared" si="75"/>
        <v>0</v>
      </c>
      <c r="BG90" s="499">
        <f t="shared" si="71"/>
        <v>1</v>
      </c>
      <c r="BH90" s="499">
        <f t="shared" si="72"/>
        <v>1</v>
      </c>
      <c r="BI90" s="499">
        <f t="shared" si="76"/>
        <v>2</v>
      </c>
      <c r="BJ90" s="417">
        <f t="shared" si="77"/>
        <v>1</v>
      </c>
      <c r="BK90" s="416" t="str">
        <f t="shared" si="92"/>
        <v/>
      </c>
      <c r="BL90" s="416">
        <f t="shared" si="92"/>
        <v>0</v>
      </c>
      <c r="BM90" s="416">
        <f t="shared" si="92"/>
        <v>1</v>
      </c>
      <c r="BN90" s="416">
        <f t="shared" si="92"/>
        <v>-0.5</v>
      </c>
      <c r="BO90" s="104">
        <f t="shared" si="93"/>
        <v>2422.1999999999998</v>
      </c>
      <c r="BP90" s="104">
        <f t="shared" si="86"/>
        <v>2900</v>
      </c>
      <c r="BQ90" s="103">
        <f t="shared" si="87"/>
        <v>2903.62</v>
      </c>
      <c r="BR90" s="419"/>
      <c r="BS90" s="420"/>
      <c r="BT90" s="104"/>
      <c r="BU90" s="104"/>
      <c r="BV90" s="103"/>
      <c r="BW90" s="161">
        <f t="shared" si="94"/>
        <v>2422.1999999999998</v>
      </c>
      <c r="BX90" s="161">
        <f t="shared" si="95"/>
        <v>2422.1999999999998</v>
      </c>
    </row>
    <row r="91" spans="1:76" ht="36" hidden="1">
      <c r="A91" s="145" t="s">
        <v>208</v>
      </c>
      <c r="B91" s="145" t="str">
        <f t="shared" si="24"/>
        <v>P048</v>
      </c>
      <c r="C91" s="146" t="s">
        <v>251</v>
      </c>
      <c r="D91" s="175" t="s">
        <v>252</v>
      </c>
      <c r="E91" s="175" t="s">
        <v>102</v>
      </c>
      <c r="F91" s="147" t="s">
        <v>81</v>
      </c>
      <c r="G91" s="175"/>
      <c r="H91" s="129">
        <v>545</v>
      </c>
      <c r="I91" s="130">
        <v>700</v>
      </c>
      <c r="J91" s="129">
        <v>700</v>
      </c>
      <c r="K91" s="130">
        <v>840</v>
      </c>
      <c r="L91" s="130">
        <v>840</v>
      </c>
      <c r="M91" s="130">
        <v>935</v>
      </c>
      <c r="N91" s="130">
        <v>935</v>
      </c>
      <c r="O91" s="148">
        <v>1050.5</v>
      </c>
      <c r="P91" s="149">
        <v>43940</v>
      </c>
      <c r="Q91" s="149">
        <v>27551360</v>
      </c>
      <c r="R91" s="150">
        <v>45950</v>
      </c>
      <c r="S91" s="151">
        <v>34494257</v>
      </c>
      <c r="T91" s="150">
        <v>33576</v>
      </c>
      <c r="U91" s="151">
        <v>31918858.799999997</v>
      </c>
      <c r="V91" s="152">
        <v>45950</v>
      </c>
      <c r="W91" s="153">
        <f>V91*O91</f>
        <v>48270475</v>
      </c>
      <c r="X91" s="154">
        <v>45950</v>
      </c>
      <c r="Y91" s="155">
        <v>1050.5</v>
      </c>
      <c r="Z91" s="138">
        <f>X91*Y91</f>
        <v>48270475</v>
      </c>
      <c r="AA91" s="156">
        <f>31488-745</f>
        <v>30743</v>
      </c>
      <c r="AB91" s="157">
        <f>33244407.15-976000</f>
        <v>32268407.149999999</v>
      </c>
      <c r="AC91" s="162">
        <v>33000</v>
      </c>
      <c r="AD91" s="456">
        <v>1300</v>
      </c>
      <c r="AE91" s="159">
        <f t="shared" si="107"/>
        <v>42900000</v>
      </c>
      <c r="AF91" s="158">
        <v>29000</v>
      </c>
      <c r="AG91" s="448">
        <v>1347.79</v>
      </c>
      <c r="AH91" s="159">
        <f t="shared" si="88"/>
        <v>39085910</v>
      </c>
      <c r="AI91" s="437">
        <f t="shared" si="89"/>
        <v>-47.789999999999964</v>
      </c>
      <c r="AJ91" s="23">
        <f>+AF91-X91</f>
        <v>-16950</v>
      </c>
      <c r="AK91" s="24">
        <f>+AJ91/X91</f>
        <v>-0.36887921653971706</v>
      </c>
      <c r="AL91" s="23">
        <f>+AF91-AA91</f>
        <v>-1743</v>
      </c>
      <c r="AM91" s="160">
        <f t="shared" si="90"/>
        <v>3814090</v>
      </c>
      <c r="AN91" s="24">
        <f>+AL91/AA91</f>
        <v>-5.6695833197801124E-2</v>
      </c>
      <c r="AO91" s="163">
        <f>+AG91-Y91</f>
        <v>297.28999999999996</v>
      </c>
      <c r="AP91" s="164">
        <f>+AO91/Y91</f>
        <v>0.2829985721085197</v>
      </c>
      <c r="AQ91" s="487" t="s">
        <v>1079</v>
      </c>
      <c r="AR91" s="409">
        <f t="shared" si="78"/>
        <v>0.28299857210851975</v>
      </c>
      <c r="AS91" s="410">
        <f t="shared" si="79"/>
        <v>0.23750594954783444</v>
      </c>
      <c r="AT91" s="409">
        <f t="shared" si="73"/>
        <v>-5.6695833197801138E-2</v>
      </c>
      <c r="AU91" s="410">
        <f t="shared" si="74"/>
        <v>7.3415086361122928E-2</v>
      </c>
      <c r="AV91" s="64" t="b">
        <f t="shared" si="80"/>
        <v>0</v>
      </c>
      <c r="AW91" s="415">
        <f t="shared" si="81"/>
        <v>627.02230314064639</v>
      </c>
      <c r="AX91" s="415">
        <f t="shared" si="82"/>
        <v>750.69112078346029</v>
      </c>
      <c r="AY91" s="415">
        <f t="shared" si="83"/>
        <v>950.64506790564678</v>
      </c>
      <c r="AZ91" s="415">
        <f t="shared" si="84"/>
        <v>1050.5</v>
      </c>
      <c r="BA91" s="415">
        <f t="shared" si="85"/>
        <v>1300</v>
      </c>
      <c r="BB91" s="416">
        <f t="shared" si="91"/>
        <v>0.1972319278331538</v>
      </c>
      <c r="BC91" s="416">
        <f t="shared" si="91"/>
        <v>0.26635981375869222</v>
      </c>
      <c r="BD91" s="416">
        <f t="shared" si="91"/>
        <v>0.1050391312862351</v>
      </c>
      <c r="BE91" s="416">
        <f t="shared" si="91"/>
        <v>0.23750594954783444</v>
      </c>
      <c r="BF91" s="499">
        <f t="shared" si="75"/>
        <v>43940</v>
      </c>
      <c r="BG91" s="499">
        <f t="shared" si="71"/>
        <v>45950</v>
      </c>
      <c r="BH91" s="499">
        <f t="shared" si="72"/>
        <v>33576</v>
      </c>
      <c r="BI91" s="499">
        <f t="shared" si="76"/>
        <v>30743</v>
      </c>
      <c r="BJ91" s="506">
        <f t="shared" si="77"/>
        <v>33000</v>
      </c>
      <c r="BK91" s="416">
        <f t="shared" si="92"/>
        <v>4.5744196631770651E-2</v>
      </c>
      <c r="BL91" s="416">
        <f t="shared" si="92"/>
        <v>-0.26929270946681172</v>
      </c>
      <c r="BM91" s="416">
        <f t="shared" si="92"/>
        <v>-8.4375744579461509E-2</v>
      </c>
      <c r="BN91" s="416">
        <f t="shared" si="92"/>
        <v>7.3415086361122928E-2</v>
      </c>
      <c r="BO91" s="104">
        <f t="shared" si="93"/>
        <v>48270475</v>
      </c>
      <c r="BP91" s="104">
        <f t="shared" si="86"/>
        <v>59735000</v>
      </c>
      <c r="BQ91" s="103">
        <f t="shared" si="87"/>
        <v>61930950.5</v>
      </c>
      <c r="BR91" s="419" t="s">
        <v>1063</v>
      </c>
      <c r="BS91" s="420"/>
      <c r="BT91" s="104"/>
      <c r="BU91" s="104"/>
      <c r="BV91" s="103"/>
      <c r="BW91" s="161">
        <f t="shared" si="94"/>
        <v>34666500</v>
      </c>
      <c r="BX91" s="161">
        <f t="shared" si="95"/>
        <v>30464500</v>
      </c>
    </row>
    <row r="92" spans="1:76" s="184" customFormat="1" ht="36">
      <c r="A92" s="145" t="s">
        <v>208</v>
      </c>
      <c r="B92" s="145" t="str">
        <f t="shared" si="24"/>
        <v>P048.2</v>
      </c>
      <c r="C92" s="179" t="s">
        <v>253</v>
      </c>
      <c r="D92" s="188" t="s">
        <v>254</v>
      </c>
      <c r="E92" s="175" t="s">
        <v>102</v>
      </c>
      <c r="F92" s="175"/>
      <c r="G92" s="175"/>
      <c r="H92" s="129">
        <v>0</v>
      </c>
      <c r="I92" s="130">
        <v>0</v>
      </c>
      <c r="J92" s="129"/>
      <c r="K92" s="130"/>
      <c r="L92" s="130"/>
      <c r="M92" s="130"/>
      <c r="N92" s="130"/>
      <c r="O92" s="148">
        <v>1400</v>
      </c>
      <c r="P92" s="149">
        <v>0</v>
      </c>
      <c r="Q92" s="149">
        <v>0</v>
      </c>
      <c r="R92" s="150"/>
      <c r="S92" s="151"/>
      <c r="T92" s="150"/>
      <c r="U92" s="151"/>
      <c r="V92" s="152"/>
      <c r="W92" s="153"/>
      <c r="X92" s="166">
        <v>0</v>
      </c>
      <c r="Y92" s="155">
        <v>1400</v>
      </c>
      <c r="Z92" s="167">
        <f>X92*Y92</f>
        <v>0</v>
      </c>
      <c r="AA92" s="168">
        <v>745</v>
      </c>
      <c r="AB92" s="169">
        <v>976000</v>
      </c>
      <c r="AC92" s="170">
        <v>3000</v>
      </c>
      <c r="AD92" s="449">
        <v>1400</v>
      </c>
      <c r="AE92" s="171">
        <f t="shared" si="107"/>
        <v>4200000</v>
      </c>
      <c r="AF92" s="170">
        <v>3000</v>
      </c>
      <c r="AG92" s="449">
        <v>1400</v>
      </c>
      <c r="AH92" s="159">
        <f t="shared" si="88"/>
        <v>4200000</v>
      </c>
      <c r="AI92" s="437">
        <f t="shared" si="89"/>
        <v>0</v>
      </c>
      <c r="AJ92" s="23">
        <f>+AF92-X92</f>
        <v>3000</v>
      </c>
      <c r="AK92" s="24" t="e">
        <f>+AJ92/X92</f>
        <v>#DIV/0!</v>
      </c>
      <c r="AL92" s="23">
        <f>+AF92-AA92</f>
        <v>2255</v>
      </c>
      <c r="AM92" s="160">
        <f t="shared" si="90"/>
        <v>0</v>
      </c>
      <c r="AN92" s="24">
        <f>+AL92/AA92</f>
        <v>3.0268456375838926</v>
      </c>
      <c r="AO92" s="182">
        <f>+AG92-Y92</f>
        <v>0</v>
      </c>
      <c r="AP92" s="183">
        <f>+AO92/Y92</f>
        <v>0</v>
      </c>
      <c r="AQ92" s="487" t="s">
        <v>1079</v>
      </c>
      <c r="AR92" s="409">
        <f t="shared" si="78"/>
        <v>0</v>
      </c>
      <c r="AS92" s="410">
        <f t="shared" si="79"/>
        <v>0</v>
      </c>
      <c r="AT92" s="409">
        <f t="shared" si="73"/>
        <v>3.026845637583893</v>
      </c>
      <c r="AU92" s="410">
        <f t="shared" si="74"/>
        <v>3.026845637583893</v>
      </c>
      <c r="AV92" s="64" t="b">
        <f t="shared" si="80"/>
        <v>0</v>
      </c>
      <c r="AW92" s="415" t="str">
        <f t="shared" si="81"/>
        <v/>
      </c>
      <c r="AX92" s="415" t="str">
        <f t="shared" si="82"/>
        <v/>
      </c>
      <c r="AY92" s="415" t="str">
        <f t="shared" si="83"/>
        <v/>
      </c>
      <c r="AZ92" s="415">
        <f t="shared" si="84"/>
        <v>1400</v>
      </c>
      <c r="BA92" s="415">
        <f t="shared" si="85"/>
        <v>1400</v>
      </c>
      <c r="BB92" s="416" t="str">
        <f t="shared" si="91"/>
        <v/>
      </c>
      <c r="BC92" s="416" t="str">
        <f t="shared" si="91"/>
        <v/>
      </c>
      <c r="BD92" s="416" t="str">
        <f t="shared" si="91"/>
        <v/>
      </c>
      <c r="BE92" s="416">
        <f t="shared" si="91"/>
        <v>0</v>
      </c>
      <c r="BF92" s="499">
        <f t="shared" si="75"/>
        <v>0</v>
      </c>
      <c r="BG92" s="499">
        <f t="shared" si="71"/>
        <v>0</v>
      </c>
      <c r="BH92" s="499">
        <f t="shared" si="72"/>
        <v>0</v>
      </c>
      <c r="BI92" s="499">
        <f t="shared" si="76"/>
        <v>745</v>
      </c>
      <c r="BJ92" s="417">
        <f t="shared" si="77"/>
        <v>3000</v>
      </c>
      <c r="BK92" s="416" t="str">
        <f t="shared" si="92"/>
        <v/>
      </c>
      <c r="BL92" s="416" t="str">
        <f t="shared" si="92"/>
        <v/>
      </c>
      <c r="BM92" s="416" t="str">
        <f t="shared" si="92"/>
        <v/>
      </c>
      <c r="BN92" s="416">
        <f t="shared" si="92"/>
        <v>3.026845637583893</v>
      </c>
      <c r="BO92" s="104">
        <f t="shared" si="93"/>
        <v>0</v>
      </c>
      <c r="BP92" s="104">
        <f t="shared" si="86"/>
        <v>0</v>
      </c>
      <c r="BQ92" s="103">
        <f t="shared" si="87"/>
        <v>0</v>
      </c>
      <c r="BR92" s="419"/>
      <c r="BS92" s="420" t="s">
        <v>1070</v>
      </c>
      <c r="BT92" s="104"/>
      <c r="BU92" s="104"/>
      <c r="BV92" s="103"/>
      <c r="BW92" s="161">
        <f t="shared" si="94"/>
        <v>4200000</v>
      </c>
      <c r="BX92" s="161">
        <f t="shared" si="95"/>
        <v>4200000</v>
      </c>
    </row>
    <row r="93" spans="1:76" ht="22.5" customHeight="1">
      <c r="A93" s="145" t="s">
        <v>208</v>
      </c>
      <c r="B93" s="145" t="str">
        <f t="shared" si="24"/>
        <v>P049</v>
      </c>
      <c r="C93" s="146" t="s">
        <v>255</v>
      </c>
      <c r="D93" s="175" t="s">
        <v>256</v>
      </c>
      <c r="E93" s="175" t="s">
        <v>102</v>
      </c>
      <c r="F93" s="147" t="s">
        <v>81</v>
      </c>
      <c r="G93" s="175"/>
      <c r="H93" s="129">
        <v>431</v>
      </c>
      <c r="I93" s="130">
        <v>570</v>
      </c>
      <c r="J93" s="129">
        <v>570</v>
      </c>
      <c r="K93" s="130">
        <v>684</v>
      </c>
      <c r="L93" s="130">
        <v>684</v>
      </c>
      <c r="M93" s="130">
        <v>742</v>
      </c>
      <c r="N93" s="130">
        <v>742</v>
      </c>
      <c r="O93" s="148">
        <v>838.2</v>
      </c>
      <c r="P93" s="149">
        <v>17186</v>
      </c>
      <c r="Q93" s="149">
        <v>8716407</v>
      </c>
      <c r="R93" s="150">
        <v>19454</v>
      </c>
      <c r="S93" s="151">
        <v>11876526.6</v>
      </c>
      <c r="T93" s="150">
        <v>13043</v>
      </c>
      <c r="U93" s="151">
        <v>10010665.84</v>
      </c>
      <c r="V93" s="152">
        <v>19454</v>
      </c>
      <c r="W93" s="153">
        <f>V93*O93</f>
        <v>16306342.800000001</v>
      </c>
      <c r="X93" s="154">
        <v>19454</v>
      </c>
      <c r="Y93" s="155">
        <v>838.2</v>
      </c>
      <c r="Z93" s="138">
        <f>X93*Y93</f>
        <v>16306342.800000001</v>
      </c>
      <c r="AA93" s="156">
        <v>12454</v>
      </c>
      <c r="AB93" s="157">
        <v>10425154</v>
      </c>
      <c r="AC93" s="158">
        <v>15000</v>
      </c>
      <c r="AD93" s="456">
        <v>1040</v>
      </c>
      <c r="AE93" s="159">
        <f t="shared" si="107"/>
        <v>15600000</v>
      </c>
      <c r="AF93" s="158">
        <v>15000</v>
      </c>
      <c r="AG93" s="448">
        <v>1135.49</v>
      </c>
      <c r="AH93" s="159">
        <f t="shared" si="88"/>
        <v>17032350</v>
      </c>
      <c r="AI93" s="437">
        <f t="shared" si="89"/>
        <v>-95.490000000000009</v>
      </c>
      <c r="AJ93" s="23">
        <f>+AF93-X93</f>
        <v>-4454</v>
      </c>
      <c r="AK93" s="24">
        <f>+AJ93/X93</f>
        <v>-0.22895034440217951</v>
      </c>
      <c r="AL93" s="23">
        <f>+AF93-AA93</f>
        <v>2546</v>
      </c>
      <c r="AM93" s="160">
        <f t="shared" si="90"/>
        <v>-1432350</v>
      </c>
      <c r="AN93" s="24">
        <f>+AL93/AA93</f>
        <v>0.2044323109041272</v>
      </c>
      <c r="AO93" s="163">
        <f>+AG93-Y93</f>
        <v>297.28999999999996</v>
      </c>
      <c r="AP93" s="164">
        <f>+AO93/Y93</f>
        <v>0.35467668814125503</v>
      </c>
      <c r="AQ93" s="487" t="s">
        <v>1079</v>
      </c>
      <c r="AR93" s="409">
        <f t="shared" si="78"/>
        <v>0.35467668814125508</v>
      </c>
      <c r="AS93" s="410">
        <f t="shared" si="79"/>
        <v>0.24075399665950847</v>
      </c>
      <c r="AT93" s="409">
        <f t="shared" si="73"/>
        <v>0.20443231090412728</v>
      </c>
      <c r="AU93" s="410">
        <f t="shared" si="74"/>
        <v>0.20443231090412728</v>
      </c>
      <c r="AV93" s="64" t="b">
        <f t="shared" si="80"/>
        <v>0</v>
      </c>
      <c r="AW93" s="415">
        <f t="shared" si="81"/>
        <v>507.18067031304548</v>
      </c>
      <c r="AX93" s="415">
        <f t="shared" si="82"/>
        <v>610.49278297522358</v>
      </c>
      <c r="AY93" s="415">
        <f t="shared" si="83"/>
        <v>767.51252319251705</v>
      </c>
      <c r="AZ93" s="415">
        <f t="shared" si="84"/>
        <v>838.2</v>
      </c>
      <c r="BA93" s="415">
        <f t="shared" si="85"/>
        <v>1040</v>
      </c>
      <c r="BB93" s="416">
        <f t="shared" si="91"/>
        <v>0.20369883694189506</v>
      </c>
      <c r="BC93" s="416">
        <f t="shared" si="91"/>
        <v>0.25720163218320313</v>
      </c>
      <c r="BD93" s="416">
        <f t="shared" si="91"/>
        <v>9.2099444206400705E-2</v>
      </c>
      <c r="BE93" s="416">
        <f t="shared" si="91"/>
        <v>0.24075399665950847</v>
      </c>
      <c r="BF93" s="499">
        <f t="shared" si="75"/>
        <v>17186</v>
      </c>
      <c r="BG93" s="499">
        <f t="shared" si="71"/>
        <v>19454</v>
      </c>
      <c r="BH93" s="499">
        <f t="shared" si="72"/>
        <v>13043</v>
      </c>
      <c r="BI93" s="499">
        <f t="shared" si="76"/>
        <v>12454</v>
      </c>
      <c r="BJ93" s="506">
        <f t="shared" si="77"/>
        <v>15000</v>
      </c>
      <c r="BK93" s="416">
        <f t="shared" si="92"/>
        <v>0.1319678808332363</v>
      </c>
      <c r="BL93" s="416">
        <f t="shared" si="92"/>
        <v>-0.32954662280250846</v>
      </c>
      <c r="BM93" s="416">
        <f t="shared" si="92"/>
        <v>-4.5158322471823942E-2</v>
      </c>
      <c r="BN93" s="416">
        <f t="shared" si="92"/>
        <v>0.20443231090412728</v>
      </c>
      <c r="BO93" s="104">
        <f t="shared" si="93"/>
        <v>16306342.800000001</v>
      </c>
      <c r="BP93" s="104">
        <f t="shared" si="86"/>
        <v>20232160</v>
      </c>
      <c r="BQ93" s="103">
        <f t="shared" si="87"/>
        <v>22089822.460000001</v>
      </c>
      <c r="BR93" s="419"/>
      <c r="BS93" s="420"/>
      <c r="BT93" s="104"/>
      <c r="BU93" s="104"/>
      <c r="BV93" s="103"/>
      <c r="BW93" s="161">
        <f t="shared" si="94"/>
        <v>12573000</v>
      </c>
      <c r="BX93" s="161">
        <f t="shared" si="95"/>
        <v>12573000</v>
      </c>
    </row>
    <row r="94" spans="1:76" ht="15" hidden="1" customHeight="1">
      <c r="A94" s="145" t="s">
        <v>257</v>
      </c>
      <c r="B94" s="145" t="str">
        <f t="shared" si="24"/>
        <v>P050</v>
      </c>
      <c r="C94" s="189" t="s">
        <v>258</v>
      </c>
      <c r="D94" s="190" t="s">
        <v>259</v>
      </c>
      <c r="E94" s="190"/>
      <c r="F94" s="190"/>
      <c r="G94" s="190"/>
      <c r="H94" s="129">
        <v>620</v>
      </c>
      <c r="I94" s="130">
        <v>730</v>
      </c>
      <c r="J94" s="129">
        <v>730</v>
      </c>
      <c r="K94" s="130">
        <v>730</v>
      </c>
      <c r="L94" s="130"/>
      <c r="M94" s="130"/>
      <c r="N94" s="130"/>
      <c r="O94" s="148" t="s">
        <v>88</v>
      </c>
      <c r="P94" s="149">
        <v>49871</v>
      </c>
      <c r="Q94" s="149">
        <v>34425496</v>
      </c>
      <c r="R94" s="150"/>
      <c r="S94" s="151"/>
      <c r="T94" s="150"/>
      <c r="U94" s="151"/>
      <c r="V94" s="152"/>
      <c r="W94" s="153"/>
      <c r="X94" s="166"/>
      <c r="Y94" s="155" t="s">
        <v>88</v>
      </c>
      <c r="Z94" s="167"/>
      <c r="AA94" s="168"/>
      <c r="AB94" s="169"/>
      <c r="AC94" s="170"/>
      <c r="AD94" s="449"/>
      <c r="AE94" s="171"/>
      <c r="AF94" s="170"/>
      <c r="AG94" s="449"/>
      <c r="AH94" s="159">
        <f t="shared" si="88"/>
        <v>0</v>
      </c>
      <c r="AI94" s="437">
        <f t="shared" si="89"/>
        <v>0</v>
      </c>
      <c r="AJ94" s="23"/>
      <c r="AK94" s="24"/>
      <c r="AL94" s="23"/>
      <c r="AM94" s="160">
        <f t="shared" si="90"/>
        <v>0</v>
      </c>
      <c r="AN94" s="24"/>
      <c r="AO94" s="163"/>
      <c r="AP94" s="164"/>
      <c r="AQ94" s="487"/>
      <c r="AR94" s="409" t="str">
        <f t="shared" si="78"/>
        <v/>
      </c>
      <c r="AS94" s="410" t="str">
        <f t="shared" si="79"/>
        <v/>
      </c>
      <c r="AT94" s="409" t="str">
        <f t="shared" si="73"/>
        <v/>
      </c>
      <c r="AU94" s="410" t="str">
        <f t="shared" si="74"/>
        <v/>
      </c>
      <c r="AV94" s="64" t="b">
        <f t="shared" si="80"/>
        <v>1</v>
      </c>
      <c r="AW94" s="415">
        <f t="shared" si="81"/>
        <v>690.29087044574999</v>
      </c>
      <c r="AX94" s="415" t="str">
        <f t="shared" si="82"/>
        <v/>
      </c>
      <c r="AY94" s="415" t="str">
        <f t="shared" si="83"/>
        <v/>
      </c>
      <c r="AZ94" s="415" t="str">
        <f t="shared" si="84"/>
        <v/>
      </c>
      <c r="BA94" s="415">
        <f t="shared" si="85"/>
        <v>0</v>
      </c>
      <c r="BB94" s="416" t="str">
        <f t="shared" si="91"/>
        <v/>
      </c>
      <c r="BC94" s="416" t="str">
        <f t="shared" si="91"/>
        <v/>
      </c>
      <c r="BD94" s="416" t="str">
        <f t="shared" si="91"/>
        <v/>
      </c>
      <c r="BE94" s="416" t="str">
        <f t="shared" si="91"/>
        <v/>
      </c>
      <c r="BF94" s="499">
        <f t="shared" si="75"/>
        <v>49871</v>
      </c>
      <c r="BG94" s="499">
        <f t="shared" si="71"/>
        <v>0</v>
      </c>
      <c r="BH94" s="499">
        <f t="shared" si="72"/>
        <v>0</v>
      </c>
      <c r="BI94" s="499">
        <f t="shared" si="76"/>
        <v>0</v>
      </c>
      <c r="BJ94" s="506">
        <f t="shared" si="77"/>
        <v>0</v>
      </c>
      <c r="BK94" s="416">
        <f t="shared" si="92"/>
        <v>-1</v>
      </c>
      <c r="BL94" s="416" t="str">
        <f t="shared" si="92"/>
        <v/>
      </c>
      <c r="BM94" s="416" t="str">
        <f t="shared" si="92"/>
        <v/>
      </c>
      <c r="BN94" s="416" t="str">
        <f t="shared" si="92"/>
        <v/>
      </c>
      <c r="BO94" s="104" t="str">
        <f t="shared" si="93"/>
        <v/>
      </c>
      <c r="BP94" s="104">
        <f t="shared" si="86"/>
        <v>0</v>
      </c>
      <c r="BQ94" s="103">
        <f t="shared" si="87"/>
        <v>0</v>
      </c>
      <c r="BR94" s="419"/>
      <c r="BS94" s="420"/>
      <c r="BT94" s="104"/>
      <c r="BU94" s="104"/>
      <c r="BV94" s="103"/>
      <c r="BW94" s="161"/>
      <c r="BX94" s="161"/>
    </row>
    <row r="95" spans="1:76" ht="24">
      <c r="A95" s="145" t="s">
        <v>257</v>
      </c>
      <c r="B95" s="145" t="str">
        <f t="shared" si="24"/>
        <v>P050.1</v>
      </c>
      <c r="C95" s="189" t="s">
        <v>260</v>
      </c>
      <c r="D95" s="191" t="s">
        <v>261</v>
      </c>
      <c r="E95" s="191"/>
      <c r="F95" s="147" t="s">
        <v>81</v>
      </c>
      <c r="G95" s="191"/>
      <c r="H95" s="129">
        <v>0</v>
      </c>
      <c r="I95" s="130">
        <v>0</v>
      </c>
      <c r="J95" s="129"/>
      <c r="K95" s="130"/>
      <c r="L95" s="130">
        <v>730</v>
      </c>
      <c r="M95" s="130">
        <v>782</v>
      </c>
      <c r="N95" s="130">
        <v>782</v>
      </c>
      <c r="O95" s="148">
        <v>882.2</v>
      </c>
      <c r="P95" s="149">
        <v>0</v>
      </c>
      <c r="Q95" s="149">
        <v>0</v>
      </c>
      <c r="R95" s="150">
        <v>50467</v>
      </c>
      <c r="S95" s="151">
        <v>36826783</v>
      </c>
      <c r="T95" s="150">
        <v>42401</v>
      </c>
      <c r="U95" s="151">
        <v>34216684.619999997</v>
      </c>
      <c r="V95" s="152">
        <v>49463</v>
      </c>
      <c r="W95" s="153">
        <f>V95*O95</f>
        <v>43636258.600000001</v>
      </c>
      <c r="X95" s="154">
        <v>49463</v>
      </c>
      <c r="Y95" s="155">
        <v>882.2</v>
      </c>
      <c r="Z95" s="138">
        <f>X95*Y95</f>
        <v>43636258.600000001</v>
      </c>
      <c r="AA95" s="156">
        <v>37940</v>
      </c>
      <c r="AB95" s="157">
        <v>33452407.93999999</v>
      </c>
      <c r="AC95" s="158">
        <v>39000</v>
      </c>
      <c r="AD95" s="456">
        <v>1100</v>
      </c>
      <c r="AE95" s="159">
        <f t="shared" ref="AE95:AE96" si="108">AC95*AD95</f>
        <v>42900000</v>
      </c>
      <c r="AF95" s="158">
        <v>40044</v>
      </c>
      <c r="AG95" s="448">
        <v>1571.27</v>
      </c>
      <c r="AH95" s="159">
        <f t="shared" si="88"/>
        <v>62919935.880000003</v>
      </c>
      <c r="AI95" s="437">
        <f t="shared" si="89"/>
        <v>-471.27</v>
      </c>
      <c r="AJ95" s="23">
        <f>+AF95-X95</f>
        <v>-9419</v>
      </c>
      <c r="AK95" s="24">
        <f>+AJ95/X95</f>
        <v>-0.19042516628591069</v>
      </c>
      <c r="AL95" s="23">
        <f>+AF95-AA95</f>
        <v>2104</v>
      </c>
      <c r="AM95" s="160">
        <f t="shared" si="90"/>
        <v>-20019935.880000003</v>
      </c>
      <c r="AN95" s="24">
        <f>+AL95/AA95</f>
        <v>5.5455983131259885E-2</v>
      </c>
      <c r="AO95" s="163">
        <f>+AG95-Y95</f>
        <v>689.06999999999994</v>
      </c>
      <c r="AP95" s="164">
        <f>+AO95/Y95</f>
        <v>0.78108138744048961</v>
      </c>
      <c r="AQ95" s="487" t="s">
        <v>1079</v>
      </c>
      <c r="AR95" s="409">
        <f t="shared" si="78"/>
        <v>0.78108138744048961</v>
      </c>
      <c r="AS95" s="410">
        <f t="shared" si="79"/>
        <v>0.24688279301745619</v>
      </c>
      <c r="AT95" s="409">
        <f t="shared" si="73"/>
        <v>5.5455983131259989E-2</v>
      </c>
      <c r="AU95" s="410">
        <f t="shared" si="74"/>
        <v>2.7938850817079697E-2</v>
      </c>
      <c r="AV95" s="64" t="b">
        <f t="shared" si="80"/>
        <v>0</v>
      </c>
      <c r="AW95" s="415" t="str">
        <f t="shared" si="81"/>
        <v/>
      </c>
      <c r="AX95" s="415">
        <f t="shared" si="82"/>
        <v>729.72007450413139</v>
      </c>
      <c r="AY95" s="415">
        <f t="shared" si="83"/>
        <v>806.97824626777663</v>
      </c>
      <c r="AZ95" s="415">
        <f t="shared" si="84"/>
        <v>882.2</v>
      </c>
      <c r="BA95" s="415">
        <f t="shared" si="85"/>
        <v>1100</v>
      </c>
      <c r="BB95" s="416" t="str">
        <f t="shared" si="91"/>
        <v/>
      </c>
      <c r="BC95" s="416">
        <f t="shared" si="91"/>
        <v>0.10587371029383386</v>
      </c>
      <c r="BD95" s="416">
        <f t="shared" si="91"/>
        <v>9.3214103453369779E-2</v>
      </c>
      <c r="BE95" s="416">
        <f t="shared" si="91"/>
        <v>0.24688279301745619</v>
      </c>
      <c r="BF95" s="499">
        <f t="shared" si="75"/>
        <v>0</v>
      </c>
      <c r="BG95" s="499">
        <f t="shared" si="71"/>
        <v>50467</v>
      </c>
      <c r="BH95" s="499">
        <f t="shared" si="72"/>
        <v>42401</v>
      </c>
      <c r="BI95" s="499">
        <f t="shared" si="76"/>
        <v>37940</v>
      </c>
      <c r="BJ95" s="506">
        <f t="shared" si="77"/>
        <v>39000</v>
      </c>
      <c r="BK95" s="416" t="str">
        <f t="shared" si="92"/>
        <v/>
      </c>
      <c r="BL95" s="416">
        <f t="shared" si="92"/>
        <v>-0.15982721382289422</v>
      </c>
      <c r="BM95" s="416">
        <f t="shared" si="92"/>
        <v>-0.10520978278814175</v>
      </c>
      <c r="BN95" s="416">
        <f t="shared" si="92"/>
        <v>2.7938850817079697E-2</v>
      </c>
      <c r="BO95" s="104">
        <f t="shared" si="93"/>
        <v>43636258.600000001</v>
      </c>
      <c r="BP95" s="104">
        <f t="shared" si="86"/>
        <v>54409300</v>
      </c>
      <c r="BQ95" s="103">
        <f t="shared" si="87"/>
        <v>77719728.010000005</v>
      </c>
      <c r="BR95" s="419" t="s">
        <v>1063</v>
      </c>
      <c r="BS95" s="420"/>
      <c r="BT95" s="104"/>
      <c r="BU95" s="104"/>
      <c r="BV95" s="103"/>
      <c r="BW95" s="161">
        <f t="shared" si="94"/>
        <v>34405800</v>
      </c>
      <c r="BX95" s="161">
        <f t="shared" si="95"/>
        <v>35326816.800000004</v>
      </c>
    </row>
    <row r="96" spans="1:76" ht="25.5" customHeight="1">
      <c r="A96" s="145" t="s">
        <v>257</v>
      </c>
      <c r="B96" s="145" t="str">
        <f t="shared" si="24"/>
        <v>P050.2</v>
      </c>
      <c r="C96" s="189" t="s">
        <v>262</v>
      </c>
      <c r="D96" s="192" t="s">
        <v>263</v>
      </c>
      <c r="E96" s="175" t="s">
        <v>102</v>
      </c>
      <c r="F96" s="175"/>
      <c r="G96" s="175"/>
      <c r="H96" s="129">
        <v>0</v>
      </c>
      <c r="I96" s="130">
        <v>0</v>
      </c>
      <c r="J96" s="129"/>
      <c r="K96" s="130"/>
      <c r="L96" s="130">
        <v>876</v>
      </c>
      <c r="M96" s="130">
        <v>938</v>
      </c>
      <c r="N96" s="130">
        <v>938</v>
      </c>
      <c r="O96" s="148">
        <v>1053.8</v>
      </c>
      <c r="P96" s="149">
        <v>0</v>
      </c>
      <c r="Q96" s="149">
        <v>0</v>
      </c>
      <c r="R96" s="150">
        <v>8</v>
      </c>
      <c r="S96" s="151">
        <v>5909</v>
      </c>
      <c r="T96" s="150">
        <v>13</v>
      </c>
      <c r="U96" s="151">
        <v>12880.6</v>
      </c>
      <c r="V96" s="152">
        <v>15</v>
      </c>
      <c r="W96" s="153">
        <f>V96*O96</f>
        <v>15807</v>
      </c>
      <c r="X96" s="154">
        <v>15</v>
      </c>
      <c r="Y96" s="155">
        <v>1053.8</v>
      </c>
      <c r="Z96" s="138">
        <f>X96*Y96</f>
        <v>15807</v>
      </c>
      <c r="AA96" s="156">
        <v>4</v>
      </c>
      <c r="AB96" s="157">
        <v>4215.2</v>
      </c>
      <c r="AC96" s="158">
        <v>13</v>
      </c>
      <c r="AD96" s="456">
        <v>1400</v>
      </c>
      <c r="AE96" s="159">
        <f t="shared" si="108"/>
        <v>18200</v>
      </c>
      <c r="AF96" s="158">
        <v>13</v>
      </c>
      <c r="AG96" s="448">
        <v>1742.87</v>
      </c>
      <c r="AH96" s="159">
        <f t="shared" si="88"/>
        <v>22657.309999999998</v>
      </c>
      <c r="AI96" s="437">
        <f t="shared" si="89"/>
        <v>-342.86999999999989</v>
      </c>
      <c r="AJ96" s="23">
        <f>+AF96-X96</f>
        <v>-2</v>
      </c>
      <c r="AK96" s="24">
        <f>+AJ96/X96</f>
        <v>-0.13333333333333333</v>
      </c>
      <c r="AL96" s="23">
        <f>+AF96-AA96</f>
        <v>9</v>
      </c>
      <c r="AM96" s="160">
        <f t="shared" si="90"/>
        <v>-4457.3099999999977</v>
      </c>
      <c r="AN96" s="24">
        <f>+AL96/AA96</f>
        <v>2.25</v>
      </c>
      <c r="AO96" s="163">
        <f>+AG96-Y96</f>
        <v>689.06999999999994</v>
      </c>
      <c r="AP96" s="164">
        <f>+AO96/Y96</f>
        <v>0.65389068134370842</v>
      </c>
      <c r="AQ96" s="487" t="s">
        <v>1079</v>
      </c>
      <c r="AR96" s="409">
        <f t="shared" si="78"/>
        <v>0.65389068134370842</v>
      </c>
      <c r="AS96" s="410">
        <f t="shared" si="79"/>
        <v>0.32852533687606766</v>
      </c>
      <c r="AT96" s="409">
        <f t="shared" si="73"/>
        <v>2.25</v>
      </c>
      <c r="AU96" s="410">
        <f t="shared" si="74"/>
        <v>2.25</v>
      </c>
      <c r="AV96" s="64" t="b">
        <f t="shared" si="80"/>
        <v>0</v>
      </c>
      <c r="AW96" s="415" t="str">
        <f t="shared" si="81"/>
        <v/>
      </c>
      <c r="AX96" s="415">
        <f t="shared" si="82"/>
        <v>738.625</v>
      </c>
      <c r="AY96" s="415">
        <f t="shared" si="83"/>
        <v>990.81538461538469</v>
      </c>
      <c r="AZ96" s="415">
        <f t="shared" si="84"/>
        <v>1053.8</v>
      </c>
      <c r="BA96" s="415">
        <f t="shared" si="85"/>
        <v>1400</v>
      </c>
      <c r="BB96" s="416" t="str">
        <f t="shared" si="91"/>
        <v/>
      </c>
      <c r="BC96" s="416">
        <f t="shared" si="91"/>
        <v>0.34143223505213705</v>
      </c>
      <c r="BD96" s="416">
        <f t="shared" si="91"/>
        <v>6.3568467307423493E-2</v>
      </c>
      <c r="BE96" s="416">
        <f t="shared" si="91"/>
        <v>0.32852533687606766</v>
      </c>
      <c r="BF96" s="499">
        <f t="shared" si="75"/>
        <v>0</v>
      </c>
      <c r="BG96" s="499">
        <f t="shared" si="71"/>
        <v>8</v>
      </c>
      <c r="BH96" s="499">
        <f t="shared" si="72"/>
        <v>13</v>
      </c>
      <c r="BI96" s="499">
        <f t="shared" si="76"/>
        <v>4</v>
      </c>
      <c r="BJ96" s="506">
        <f t="shared" si="77"/>
        <v>13</v>
      </c>
      <c r="BK96" s="416" t="str">
        <f t="shared" si="92"/>
        <v/>
      </c>
      <c r="BL96" s="416">
        <f t="shared" si="92"/>
        <v>0.625</v>
      </c>
      <c r="BM96" s="416">
        <f t="shared" si="92"/>
        <v>-0.69230769230769229</v>
      </c>
      <c r="BN96" s="416">
        <f t="shared" si="92"/>
        <v>2.25</v>
      </c>
      <c r="BO96" s="104">
        <f t="shared" si="93"/>
        <v>15807</v>
      </c>
      <c r="BP96" s="104">
        <f t="shared" si="86"/>
        <v>21000</v>
      </c>
      <c r="BQ96" s="103">
        <f t="shared" si="87"/>
        <v>26143.05</v>
      </c>
      <c r="BR96" s="419"/>
      <c r="BS96" s="420"/>
      <c r="BT96" s="104"/>
      <c r="BU96" s="104"/>
      <c r="BV96" s="103"/>
      <c r="BW96" s="161">
        <f t="shared" si="94"/>
        <v>13699.4</v>
      </c>
      <c r="BX96" s="161">
        <f t="shared" si="95"/>
        <v>13699.4</v>
      </c>
    </row>
    <row r="97" spans="1:76" hidden="1">
      <c r="A97" s="145" t="s">
        <v>257</v>
      </c>
      <c r="B97" s="145" t="str">
        <f t="shared" si="24"/>
        <v>P051</v>
      </c>
      <c r="C97" s="189" t="s">
        <v>264</v>
      </c>
      <c r="D97" s="190" t="s">
        <v>265</v>
      </c>
      <c r="E97" s="190"/>
      <c r="F97" s="190"/>
      <c r="G97" s="190"/>
      <c r="H97" s="129">
        <v>2800</v>
      </c>
      <c r="I97" s="130">
        <v>3000</v>
      </c>
      <c r="J97" s="129"/>
      <c r="K97" s="130"/>
      <c r="L97" s="130"/>
      <c r="M97" s="130"/>
      <c r="N97" s="130"/>
      <c r="O97" s="148" t="s">
        <v>88</v>
      </c>
      <c r="P97" s="149">
        <v>723</v>
      </c>
      <c r="Q97" s="149">
        <v>2122000</v>
      </c>
      <c r="R97" s="150"/>
      <c r="S97" s="151"/>
      <c r="T97" s="150"/>
      <c r="U97" s="151"/>
      <c r="V97" s="152"/>
      <c r="W97" s="153"/>
      <c r="X97" s="166"/>
      <c r="Y97" s="155" t="s">
        <v>88</v>
      </c>
      <c r="Z97" s="167"/>
      <c r="AA97" s="168"/>
      <c r="AB97" s="169"/>
      <c r="AC97" s="170"/>
      <c r="AD97" s="449"/>
      <c r="AE97" s="171"/>
      <c r="AF97" s="170"/>
      <c r="AG97" s="449"/>
      <c r="AH97" s="159">
        <f t="shared" si="88"/>
        <v>0</v>
      </c>
      <c r="AI97" s="437">
        <f t="shared" si="89"/>
        <v>0</v>
      </c>
      <c r="AJ97" s="23"/>
      <c r="AK97" s="24"/>
      <c r="AL97" s="23"/>
      <c r="AM97" s="160">
        <f t="shared" si="90"/>
        <v>0</v>
      </c>
      <c r="AN97" s="24"/>
      <c r="AO97" s="163"/>
      <c r="AP97" s="164"/>
      <c r="AQ97" s="487"/>
      <c r="AR97" s="409" t="str">
        <f t="shared" si="78"/>
        <v/>
      </c>
      <c r="AS97" s="410" t="str">
        <f t="shared" si="79"/>
        <v/>
      </c>
      <c r="AT97" s="409" t="str">
        <f t="shared" si="73"/>
        <v/>
      </c>
      <c r="AU97" s="410" t="str">
        <f t="shared" si="74"/>
        <v/>
      </c>
      <c r="AV97" s="64" t="b">
        <f t="shared" si="80"/>
        <v>1</v>
      </c>
      <c r="AW97" s="415">
        <f t="shared" si="81"/>
        <v>2934.9930843706779</v>
      </c>
      <c r="AX97" s="415" t="str">
        <f t="shared" si="82"/>
        <v/>
      </c>
      <c r="AY97" s="415" t="str">
        <f t="shared" si="83"/>
        <v/>
      </c>
      <c r="AZ97" s="415" t="str">
        <f t="shared" si="84"/>
        <v/>
      </c>
      <c r="BA97" s="415">
        <f t="shared" si="85"/>
        <v>0</v>
      </c>
      <c r="BB97" s="416" t="str">
        <f t="shared" si="91"/>
        <v/>
      </c>
      <c r="BC97" s="416" t="str">
        <f t="shared" si="91"/>
        <v/>
      </c>
      <c r="BD97" s="416" t="str">
        <f t="shared" si="91"/>
        <v/>
      </c>
      <c r="BE97" s="416" t="str">
        <f t="shared" si="91"/>
        <v/>
      </c>
      <c r="BF97" s="499">
        <f t="shared" si="75"/>
        <v>723</v>
      </c>
      <c r="BG97" s="499">
        <f t="shared" si="71"/>
        <v>0</v>
      </c>
      <c r="BH97" s="499">
        <f t="shared" si="72"/>
        <v>0</v>
      </c>
      <c r="BI97" s="499">
        <f t="shared" si="76"/>
        <v>0</v>
      </c>
      <c r="BJ97" s="506">
        <f t="shared" si="77"/>
        <v>0</v>
      </c>
      <c r="BK97" s="416">
        <f t="shared" si="92"/>
        <v>-1</v>
      </c>
      <c r="BL97" s="416" t="str">
        <f t="shared" si="92"/>
        <v/>
      </c>
      <c r="BM97" s="416" t="str">
        <f t="shared" si="92"/>
        <v/>
      </c>
      <c r="BN97" s="416" t="str">
        <f t="shared" si="92"/>
        <v/>
      </c>
      <c r="BO97" s="104" t="str">
        <f t="shared" si="93"/>
        <v/>
      </c>
      <c r="BP97" s="104">
        <f t="shared" si="86"/>
        <v>0</v>
      </c>
      <c r="BQ97" s="103">
        <f t="shared" si="87"/>
        <v>0</v>
      </c>
      <c r="BR97" s="419"/>
      <c r="BS97" s="420"/>
      <c r="BT97" s="104"/>
      <c r="BU97" s="104"/>
      <c r="BV97" s="103"/>
      <c r="BW97" s="161"/>
      <c r="BX97" s="161"/>
    </row>
    <row r="98" spans="1:76" ht="24">
      <c r="A98" s="145" t="s">
        <v>257</v>
      </c>
      <c r="B98" s="145" t="str">
        <f t="shared" si="24"/>
        <v>P051.1</v>
      </c>
      <c r="C98" s="189" t="s">
        <v>266</v>
      </c>
      <c r="D98" s="193" t="s">
        <v>265</v>
      </c>
      <c r="E98" s="178" t="s">
        <v>142</v>
      </c>
      <c r="F98" s="178"/>
      <c r="G98" s="178"/>
      <c r="H98" s="129">
        <v>2800</v>
      </c>
      <c r="I98" s="130">
        <v>3000</v>
      </c>
      <c r="J98" s="129">
        <v>2300</v>
      </c>
      <c r="K98" s="130">
        <v>2300</v>
      </c>
      <c r="L98" s="130">
        <v>2300</v>
      </c>
      <c r="M98" s="130">
        <v>2526</v>
      </c>
      <c r="N98" s="130">
        <v>2526</v>
      </c>
      <c r="O98" s="148">
        <v>2800.6</v>
      </c>
      <c r="P98" s="149">
        <v>723</v>
      </c>
      <c r="Q98" s="149">
        <v>2122000</v>
      </c>
      <c r="R98" s="150">
        <v>1140</v>
      </c>
      <c r="S98" s="151">
        <v>2686220</v>
      </c>
      <c r="T98" s="150">
        <v>1010</v>
      </c>
      <c r="U98" s="151">
        <v>2596800.2800000003</v>
      </c>
      <c r="V98" s="152">
        <v>1138</v>
      </c>
      <c r="W98" s="153">
        <f>V98*O98</f>
        <v>3187082.8</v>
      </c>
      <c r="X98" s="154">
        <v>1138</v>
      </c>
      <c r="Y98" s="155">
        <v>2800.6</v>
      </c>
      <c r="Z98" s="138">
        <f>X98*Y98</f>
        <v>3187082.8</v>
      </c>
      <c r="AA98" s="156">
        <v>910</v>
      </c>
      <c r="AB98" s="157">
        <v>2532582.58</v>
      </c>
      <c r="AC98" s="158">
        <v>1200</v>
      </c>
      <c r="AD98" s="456">
        <v>3350</v>
      </c>
      <c r="AE98" s="159">
        <f t="shared" ref="AE98:AE99" si="109">AC98*AD98</f>
        <v>4020000</v>
      </c>
      <c r="AF98" s="158">
        <v>968</v>
      </c>
      <c r="AG98" s="448">
        <v>3489.67</v>
      </c>
      <c r="AH98" s="159">
        <f t="shared" si="88"/>
        <v>3378000.56</v>
      </c>
      <c r="AI98" s="437">
        <f t="shared" si="89"/>
        <v>-139.67000000000007</v>
      </c>
      <c r="AJ98" s="23">
        <f>+AF98-X98</f>
        <v>-170</v>
      </c>
      <c r="AK98" s="24">
        <f>+AJ98/X98</f>
        <v>-0.14938488576449913</v>
      </c>
      <c r="AL98" s="23">
        <f>+AF98-AA98</f>
        <v>58</v>
      </c>
      <c r="AM98" s="160">
        <f t="shared" si="90"/>
        <v>641999.43999999994</v>
      </c>
      <c r="AN98" s="24">
        <f>+AL98/AA98</f>
        <v>6.3736263736263732E-2</v>
      </c>
      <c r="AO98" s="163">
        <f>+AG98-Y98</f>
        <v>689.07000000000016</v>
      </c>
      <c r="AP98" s="164">
        <f>+AO98/Y98</f>
        <v>0.24604370492037428</v>
      </c>
      <c r="AQ98" s="487" t="s">
        <v>1079</v>
      </c>
      <c r="AR98" s="409">
        <f t="shared" si="78"/>
        <v>0.24604370492037431</v>
      </c>
      <c r="AS98" s="410">
        <f t="shared" si="79"/>
        <v>0.19617224880382778</v>
      </c>
      <c r="AT98" s="409">
        <f t="shared" si="73"/>
        <v>6.3736263736263732E-2</v>
      </c>
      <c r="AU98" s="410">
        <f t="shared" si="74"/>
        <v>0.31868131868131866</v>
      </c>
      <c r="AV98" s="64" t="b">
        <f t="shared" si="80"/>
        <v>0</v>
      </c>
      <c r="AW98" s="415">
        <f t="shared" si="81"/>
        <v>2934.9930843706779</v>
      </c>
      <c r="AX98" s="415">
        <f t="shared" si="82"/>
        <v>2356.3333333333335</v>
      </c>
      <c r="AY98" s="415">
        <f t="shared" si="83"/>
        <v>2571.0893861386139</v>
      </c>
      <c r="AZ98" s="415">
        <f t="shared" si="84"/>
        <v>2800.6</v>
      </c>
      <c r="BA98" s="415">
        <f t="shared" si="85"/>
        <v>3350</v>
      </c>
      <c r="BB98" s="416">
        <f t="shared" si="91"/>
        <v>-0.19715881244109335</v>
      </c>
      <c r="BC98" s="416">
        <f t="shared" si="91"/>
        <v>9.113992904453827E-2</v>
      </c>
      <c r="BD98" s="416">
        <f t="shared" si="91"/>
        <v>8.9265902266461472E-2</v>
      </c>
      <c r="BE98" s="416">
        <f t="shared" si="91"/>
        <v>0.19617224880382778</v>
      </c>
      <c r="BF98" s="499">
        <f t="shared" si="75"/>
        <v>723</v>
      </c>
      <c r="BG98" s="499">
        <f t="shared" si="71"/>
        <v>1140</v>
      </c>
      <c r="BH98" s="499">
        <f t="shared" si="72"/>
        <v>1010</v>
      </c>
      <c r="BI98" s="499">
        <f t="shared" si="76"/>
        <v>910</v>
      </c>
      <c r="BJ98" s="506">
        <f t="shared" si="77"/>
        <v>1200</v>
      </c>
      <c r="BK98" s="416">
        <f t="shared" si="92"/>
        <v>0.57676348547717837</v>
      </c>
      <c r="BL98" s="416">
        <f t="shared" si="92"/>
        <v>-0.11403508771929827</v>
      </c>
      <c r="BM98" s="416">
        <f t="shared" si="92"/>
        <v>-9.9009900990098987E-2</v>
      </c>
      <c r="BN98" s="416">
        <f t="shared" si="92"/>
        <v>0.31868131868131866</v>
      </c>
      <c r="BO98" s="104">
        <f t="shared" si="93"/>
        <v>3187082.8</v>
      </c>
      <c r="BP98" s="104">
        <f t="shared" si="86"/>
        <v>3812300</v>
      </c>
      <c r="BQ98" s="103">
        <f t="shared" si="87"/>
        <v>3971244.46</v>
      </c>
      <c r="BR98" s="419"/>
      <c r="BS98" s="420"/>
      <c r="BT98" s="104"/>
      <c r="BU98" s="104"/>
      <c r="BV98" s="103"/>
      <c r="BW98" s="161">
        <f t="shared" si="94"/>
        <v>3360720</v>
      </c>
      <c r="BX98" s="161">
        <f t="shared" si="95"/>
        <v>2710980.8</v>
      </c>
    </row>
    <row r="99" spans="1:76" ht="24" hidden="1">
      <c r="A99" s="145" t="s">
        <v>257</v>
      </c>
      <c r="B99" s="145" t="str">
        <f t="shared" si="24"/>
        <v>P051.2</v>
      </c>
      <c r="C99" s="189" t="s">
        <v>267</v>
      </c>
      <c r="D99" s="191" t="s">
        <v>268</v>
      </c>
      <c r="E99" s="191"/>
      <c r="F99" s="191"/>
      <c r="G99" s="191"/>
      <c r="H99" s="129">
        <v>0</v>
      </c>
      <c r="I99" s="130">
        <v>0</v>
      </c>
      <c r="J99" s="129">
        <v>1550</v>
      </c>
      <c r="K99" s="130">
        <v>1550</v>
      </c>
      <c r="L99" s="130">
        <v>1550</v>
      </c>
      <c r="M99" s="130">
        <v>2750</v>
      </c>
      <c r="N99" s="130">
        <v>2750</v>
      </c>
      <c r="O99" s="148">
        <v>3047</v>
      </c>
      <c r="P99" s="149">
        <v>0</v>
      </c>
      <c r="Q99" s="149">
        <v>0</v>
      </c>
      <c r="R99" s="150">
        <v>3</v>
      </c>
      <c r="S99" s="151">
        <v>4650</v>
      </c>
      <c r="T99" s="150">
        <v>38</v>
      </c>
      <c r="U99" s="151">
        <v>84835</v>
      </c>
      <c r="V99" s="152">
        <v>5</v>
      </c>
      <c r="W99" s="153">
        <f>V99*O99</f>
        <v>15235</v>
      </c>
      <c r="X99" s="154">
        <v>5</v>
      </c>
      <c r="Y99" s="155">
        <v>3047</v>
      </c>
      <c r="Z99" s="138">
        <f>X99*Y99</f>
        <v>15235</v>
      </c>
      <c r="AA99" s="156">
        <v>36</v>
      </c>
      <c r="AB99" s="157">
        <v>90234</v>
      </c>
      <c r="AC99" s="162">
        <v>10</v>
      </c>
      <c r="AD99" s="456">
        <f>Y99*1.15</f>
        <v>3504.0499999999997</v>
      </c>
      <c r="AE99" s="159">
        <f t="shared" si="109"/>
        <v>35040.5</v>
      </c>
      <c r="AF99" s="158">
        <v>4</v>
      </c>
      <c r="AG99" s="448">
        <v>3736.07</v>
      </c>
      <c r="AH99" s="159">
        <f t="shared" si="88"/>
        <v>14944.28</v>
      </c>
      <c r="AI99" s="437">
        <f t="shared" si="89"/>
        <v>-232.02000000000044</v>
      </c>
      <c r="AJ99" s="23">
        <f>+AF99-X99</f>
        <v>-1</v>
      </c>
      <c r="AK99" s="24">
        <f>+AJ99/X99</f>
        <v>-0.2</v>
      </c>
      <c r="AL99" s="23">
        <f>+AF99-AA99</f>
        <v>-32</v>
      </c>
      <c r="AM99" s="160">
        <f t="shared" si="90"/>
        <v>20096.22</v>
      </c>
      <c r="AN99" s="24">
        <f>+AL99/AA99</f>
        <v>-0.88888888888888884</v>
      </c>
      <c r="AO99" s="163">
        <f>+AG99-Y99</f>
        <v>689.07000000000016</v>
      </c>
      <c r="AP99" s="164">
        <f>+AO99/Y99</f>
        <v>0.22614702986544147</v>
      </c>
      <c r="AQ99" s="487" t="s">
        <v>1079</v>
      </c>
      <c r="AR99" s="409">
        <f t="shared" si="78"/>
        <v>0.22614702986544155</v>
      </c>
      <c r="AS99" s="410">
        <f t="shared" si="79"/>
        <v>0.14999999999999991</v>
      </c>
      <c r="AT99" s="409">
        <f t="shared" si="73"/>
        <v>-0.88888888888888884</v>
      </c>
      <c r="AU99" s="410">
        <f t="shared" si="74"/>
        <v>-0.72222222222222221</v>
      </c>
      <c r="AV99" s="64" t="b">
        <f t="shared" si="80"/>
        <v>0</v>
      </c>
      <c r="AW99" s="415" t="str">
        <f t="shared" si="81"/>
        <v/>
      </c>
      <c r="AX99" s="415">
        <f t="shared" si="82"/>
        <v>1550</v>
      </c>
      <c r="AY99" s="415">
        <f t="shared" si="83"/>
        <v>2232.5</v>
      </c>
      <c r="AZ99" s="415">
        <f t="shared" si="84"/>
        <v>3047</v>
      </c>
      <c r="BA99" s="415">
        <f t="shared" si="85"/>
        <v>3504.0499999999997</v>
      </c>
      <c r="BB99" s="416" t="str">
        <f t="shared" si="91"/>
        <v/>
      </c>
      <c r="BC99" s="416">
        <f t="shared" si="91"/>
        <v>0.44032258064516139</v>
      </c>
      <c r="BD99" s="416">
        <f t="shared" si="91"/>
        <v>0.36483762597984315</v>
      </c>
      <c r="BE99" s="416">
        <f t="shared" si="91"/>
        <v>0.14999999999999991</v>
      </c>
      <c r="BF99" s="499">
        <f t="shared" si="75"/>
        <v>0</v>
      </c>
      <c r="BG99" s="499">
        <f t="shared" si="71"/>
        <v>3</v>
      </c>
      <c r="BH99" s="499">
        <f t="shared" si="72"/>
        <v>38</v>
      </c>
      <c r="BI99" s="499">
        <f t="shared" si="76"/>
        <v>36</v>
      </c>
      <c r="BJ99" s="506">
        <f t="shared" si="77"/>
        <v>10</v>
      </c>
      <c r="BK99" s="416" t="str">
        <f t="shared" si="92"/>
        <v/>
      </c>
      <c r="BL99" s="416">
        <f t="shared" si="92"/>
        <v>11.666666666666666</v>
      </c>
      <c r="BM99" s="416">
        <f t="shared" si="92"/>
        <v>-5.2631578947368474E-2</v>
      </c>
      <c r="BN99" s="416">
        <f t="shared" si="92"/>
        <v>-0.72222222222222221</v>
      </c>
      <c r="BO99" s="104">
        <f t="shared" si="93"/>
        <v>15235</v>
      </c>
      <c r="BP99" s="104">
        <f t="shared" si="86"/>
        <v>17520.25</v>
      </c>
      <c r="BQ99" s="103">
        <f t="shared" si="87"/>
        <v>18680.350000000002</v>
      </c>
      <c r="BR99" s="419"/>
      <c r="BS99" s="420"/>
      <c r="BT99" s="104"/>
      <c r="BU99" s="104"/>
      <c r="BV99" s="103"/>
      <c r="BW99" s="161">
        <f t="shared" si="94"/>
        <v>30470</v>
      </c>
      <c r="BX99" s="161">
        <f t="shared" si="95"/>
        <v>12188</v>
      </c>
    </row>
    <row r="100" spans="1:76" hidden="1">
      <c r="A100" s="145" t="s">
        <v>257</v>
      </c>
      <c r="B100" s="145" t="str">
        <f t="shared" si="24"/>
        <v>P052</v>
      </c>
      <c r="C100" s="146" t="s">
        <v>269</v>
      </c>
      <c r="D100" s="165" t="s">
        <v>270</v>
      </c>
      <c r="E100" s="165"/>
      <c r="F100" s="165"/>
      <c r="G100" s="165"/>
      <c r="H100" s="129">
        <v>774</v>
      </c>
      <c r="I100" s="130">
        <v>850</v>
      </c>
      <c r="J100" s="129">
        <v>1150</v>
      </c>
      <c r="K100" s="130">
        <v>1150</v>
      </c>
      <c r="L100" s="130"/>
      <c r="M100" s="130"/>
      <c r="N100" s="130"/>
      <c r="O100" s="148" t="s">
        <v>88</v>
      </c>
      <c r="P100" s="149">
        <v>2386</v>
      </c>
      <c r="Q100" s="149">
        <v>1950694</v>
      </c>
      <c r="R100" s="150"/>
      <c r="S100" s="151"/>
      <c r="T100" s="150"/>
      <c r="U100" s="151"/>
      <c r="V100" s="152"/>
      <c r="W100" s="153"/>
      <c r="X100" s="166"/>
      <c r="Y100" s="155" t="s">
        <v>88</v>
      </c>
      <c r="Z100" s="167"/>
      <c r="AA100" s="168"/>
      <c r="AB100" s="169"/>
      <c r="AC100" s="170"/>
      <c r="AD100" s="449"/>
      <c r="AE100" s="171"/>
      <c r="AF100" s="170"/>
      <c r="AG100" s="449"/>
      <c r="AH100" s="159">
        <f t="shared" si="88"/>
        <v>0</v>
      </c>
      <c r="AI100" s="437">
        <f t="shared" si="89"/>
        <v>0</v>
      </c>
      <c r="AJ100" s="23"/>
      <c r="AK100" s="24"/>
      <c r="AL100" s="23"/>
      <c r="AM100" s="160">
        <f t="shared" si="90"/>
        <v>0</v>
      </c>
      <c r="AN100" s="24"/>
      <c r="AO100" s="163"/>
      <c r="AP100" s="164"/>
      <c r="AQ100" s="487"/>
      <c r="AR100" s="409" t="str">
        <f t="shared" si="78"/>
        <v/>
      </c>
      <c r="AS100" s="410" t="str">
        <f t="shared" si="79"/>
        <v/>
      </c>
      <c r="AT100" s="409" t="str">
        <f t="shared" si="73"/>
        <v/>
      </c>
      <c r="AU100" s="410" t="str">
        <f t="shared" si="74"/>
        <v/>
      </c>
      <c r="AV100" s="64" t="b">
        <f t="shared" si="80"/>
        <v>1</v>
      </c>
      <c r="AW100" s="415">
        <f t="shared" si="81"/>
        <v>817.55825649622795</v>
      </c>
      <c r="AX100" s="415" t="str">
        <f t="shared" si="82"/>
        <v/>
      </c>
      <c r="AY100" s="415" t="str">
        <f t="shared" si="83"/>
        <v/>
      </c>
      <c r="AZ100" s="415" t="str">
        <f t="shared" si="84"/>
        <v/>
      </c>
      <c r="BA100" s="415">
        <f t="shared" si="85"/>
        <v>0</v>
      </c>
      <c r="BB100" s="416" t="str">
        <f t="shared" si="91"/>
        <v/>
      </c>
      <c r="BC100" s="416" t="str">
        <f t="shared" si="91"/>
        <v/>
      </c>
      <c r="BD100" s="416" t="str">
        <f t="shared" si="91"/>
        <v/>
      </c>
      <c r="BE100" s="416" t="str">
        <f t="shared" si="91"/>
        <v/>
      </c>
      <c r="BF100" s="499">
        <f t="shared" si="75"/>
        <v>2386</v>
      </c>
      <c r="BG100" s="499">
        <f t="shared" si="71"/>
        <v>0</v>
      </c>
      <c r="BH100" s="499">
        <f t="shared" si="72"/>
        <v>0</v>
      </c>
      <c r="BI100" s="499">
        <f t="shared" si="76"/>
        <v>0</v>
      </c>
      <c r="BJ100" s="506">
        <f t="shared" si="77"/>
        <v>0</v>
      </c>
      <c r="BK100" s="416">
        <f t="shared" si="92"/>
        <v>-1</v>
      </c>
      <c r="BL100" s="416" t="str">
        <f t="shared" si="92"/>
        <v/>
      </c>
      <c r="BM100" s="416" t="str">
        <f t="shared" si="92"/>
        <v/>
      </c>
      <c r="BN100" s="416" t="str">
        <f t="shared" si="92"/>
        <v/>
      </c>
      <c r="BO100" s="104" t="str">
        <f t="shared" si="93"/>
        <v/>
      </c>
      <c r="BP100" s="104">
        <f t="shared" si="86"/>
        <v>0</v>
      </c>
      <c r="BQ100" s="103">
        <f t="shared" si="87"/>
        <v>0</v>
      </c>
      <c r="BR100" s="419"/>
      <c r="BS100" s="420"/>
      <c r="BT100" s="104"/>
      <c r="BU100" s="104"/>
      <c r="BV100" s="103"/>
      <c r="BW100" s="161"/>
      <c r="BX100" s="161"/>
    </row>
    <row r="101" spans="1:76" ht="24" hidden="1">
      <c r="A101" s="145" t="s">
        <v>257</v>
      </c>
      <c r="B101" s="145" t="str">
        <f t="shared" si="24"/>
        <v>P052.1</v>
      </c>
      <c r="C101" s="146" t="s">
        <v>271</v>
      </c>
      <c r="D101" s="147" t="s">
        <v>272</v>
      </c>
      <c r="E101" s="147"/>
      <c r="F101" s="147"/>
      <c r="G101" s="147"/>
      <c r="H101" s="129">
        <v>0</v>
      </c>
      <c r="I101" s="130">
        <v>0</v>
      </c>
      <c r="J101" s="129"/>
      <c r="K101" s="130"/>
      <c r="L101" s="130">
        <v>1150</v>
      </c>
      <c r="M101" s="130">
        <v>1337</v>
      </c>
      <c r="N101" s="130">
        <v>1337</v>
      </c>
      <c r="O101" s="148">
        <v>1492.7</v>
      </c>
      <c r="P101" s="149">
        <v>0</v>
      </c>
      <c r="Q101" s="149">
        <v>0</v>
      </c>
      <c r="R101" s="150">
        <v>2398</v>
      </c>
      <c r="S101" s="151">
        <v>2684206</v>
      </c>
      <c r="T101" s="150">
        <v>2259</v>
      </c>
      <c r="U101" s="151">
        <v>3077514.3600000003</v>
      </c>
      <c r="V101" s="152">
        <v>2397</v>
      </c>
      <c r="W101" s="153">
        <f>V101*O101</f>
        <v>3578001.9</v>
      </c>
      <c r="X101" s="154">
        <v>2397</v>
      </c>
      <c r="Y101" s="155">
        <v>1492.7</v>
      </c>
      <c r="Z101" s="138">
        <f>X101*Y101</f>
        <v>3578001.9</v>
      </c>
      <c r="AA101" s="156">
        <v>2135</v>
      </c>
      <c r="AB101" s="157">
        <v>3169629.0400000005</v>
      </c>
      <c r="AC101" s="162">
        <f>AA101</f>
        <v>2135</v>
      </c>
      <c r="AD101" s="456">
        <v>1790</v>
      </c>
      <c r="AE101" s="159">
        <f t="shared" ref="AE101:AE102" si="110">AC101*AD101</f>
        <v>3821650</v>
      </c>
      <c r="AF101" s="158">
        <v>2038</v>
      </c>
      <c r="AG101" s="448">
        <v>2181.77</v>
      </c>
      <c r="AH101" s="159">
        <f t="shared" si="88"/>
        <v>4446447.26</v>
      </c>
      <c r="AI101" s="437">
        <f t="shared" si="89"/>
        <v>-391.77</v>
      </c>
      <c r="AJ101" s="23">
        <f>+AF101-X101</f>
        <v>-359</v>
      </c>
      <c r="AK101" s="24">
        <f>+AJ101/X101</f>
        <v>-0.14977054651647892</v>
      </c>
      <c r="AL101" s="23">
        <f>+AF101-AA101</f>
        <v>-97</v>
      </c>
      <c r="AM101" s="160">
        <f t="shared" si="90"/>
        <v>-624797.25999999978</v>
      </c>
      <c r="AN101" s="24">
        <f>+AL101/AA101</f>
        <v>-4.5433255269320842E-2</v>
      </c>
      <c r="AO101" s="163">
        <f>+AG101-Y101</f>
        <v>689.06999999999994</v>
      </c>
      <c r="AP101" s="164">
        <f>+AO101/Y101</f>
        <v>0.46162658270248536</v>
      </c>
      <c r="AQ101" s="487" t="s">
        <v>1079</v>
      </c>
      <c r="AR101" s="409">
        <f t="shared" si="78"/>
        <v>0.46162658270248547</v>
      </c>
      <c r="AS101" s="410">
        <f t="shared" si="79"/>
        <v>0.19916929054733035</v>
      </c>
      <c r="AT101" s="409">
        <f t="shared" si="73"/>
        <v>-4.5433255269320849E-2</v>
      </c>
      <c r="AU101" s="410">
        <f t="shared" si="74"/>
        <v>0</v>
      </c>
      <c r="AV101" s="64" t="b">
        <f t="shared" si="80"/>
        <v>1</v>
      </c>
      <c r="AW101" s="415" t="str">
        <f t="shared" si="81"/>
        <v/>
      </c>
      <c r="AX101" s="415">
        <f t="shared" si="82"/>
        <v>1119.3519599666388</v>
      </c>
      <c r="AY101" s="415">
        <f t="shared" si="83"/>
        <v>1362.3348207171316</v>
      </c>
      <c r="AZ101" s="415">
        <f t="shared" si="84"/>
        <v>1492.7</v>
      </c>
      <c r="BA101" s="415">
        <f t="shared" si="85"/>
        <v>1790</v>
      </c>
      <c r="BB101" s="416" t="str">
        <f t="shared" si="91"/>
        <v/>
      </c>
      <c r="BC101" s="416">
        <f t="shared" si="91"/>
        <v>0.2170745837240815</v>
      </c>
      <c r="BD101" s="416">
        <f t="shared" si="91"/>
        <v>9.5692466565777456E-2</v>
      </c>
      <c r="BE101" s="416">
        <f t="shared" si="91"/>
        <v>0.19916929054733035</v>
      </c>
      <c r="BF101" s="499">
        <f t="shared" si="75"/>
        <v>0</v>
      </c>
      <c r="BG101" s="499">
        <f t="shared" si="71"/>
        <v>2398</v>
      </c>
      <c r="BH101" s="499">
        <f t="shared" si="72"/>
        <v>2259</v>
      </c>
      <c r="BI101" s="499">
        <f t="shared" si="76"/>
        <v>2135</v>
      </c>
      <c r="BJ101" s="506">
        <f t="shared" si="77"/>
        <v>2135</v>
      </c>
      <c r="BK101" s="416" t="str">
        <f t="shared" si="92"/>
        <v/>
      </c>
      <c r="BL101" s="416">
        <f t="shared" si="92"/>
        <v>-5.7964970809007532E-2</v>
      </c>
      <c r="BM101" s="416">
        <f t="shared" si="92"/>
        <v>-5.4891544931385594E-2</v>
      </c>
      <c r="BN101" s="416">
        <f t="shared" si="92"/>
        <v>0</v>
      </c>
      <c r="BO101" s="104">
        <f t="shared" si="93"/>
        <v>3578001.9</v>
      </c>
      <c r="BP101" s="104">
        <f t="shared" si="86"/>
        <v>4290630</v>
      </c>
      <c r="BQ101" s="103">
        <f t="shared" si="87"/>
        <v>5229702.6900000004</v>
      </c>
      <c r="BR101" s="419"/>
      <c r="BS101" s="420"/>
      <c r="BT101" s="104"/>
      <c r="BU101" s="104"/>
      <c r="BV101" s="103"/>
      <c r="BW101" s="161">
        <f t="shared" si="94"/>
        <v>3186914.5</v>
      </c>
      <c r="BX101" s="161">
        <f t="shared" si="95"/>
        <v>3042122.6</v>
      </c>
    </row>
    <row r="102" spans="1:76" ht="36" hidden="1">
      <c r="A102" s="145" t="s">
        <v>257</v>
      </c>
      <c r="B102" s="145" t="str">
        <f t="shared" si="24"/>
        <v>P052.2</v>
      </c>
      <c r="C102" s="146" t="s">
        <v>273</v>
      </c>
      <c r="D102" s="175" t="s">
        <v>274</v>
      </c>
      <c r="E102" s="175" t="s">
        <v>102</v>
      </c>
      <c r="F102" s="175"/>
      <c r="G102" s="175"/>
      <c r="H102" s="129">
        <v>0</v>
      </c>
      <c r="I102" s="130">
        <v>0</v>
      </c>
      <c r="J102" s="129"/>
      <c r="K102" s="130"/>
      <c r="L102" s="130">
        <v>1380</v>
      </c>
      <c r="M102" s="130">
        <v>1604</v>
      </c>
      <c r="N102" s="130">
        <v>1604</v>
      </c>
      <c r="O102" s="148">
        <v>1786.4</v>
      </c>
      <c r="P102" s="149">
        <v>0</v>
      </c>
      <c r="Q102" s="149">
        <v>0</v>
      </c>
      <c r="R102" s="150">
        <v>2</v>
      </c>
      <c r="S102" s="151">
        <v>2760</v>
      </c>
      <c r="T102" s="150">
        <v>2</v>
      </c>
      <c r="U102" s="151">
        <v>2984</v>
      </c>
      <c r="V102" s="152">
        <v>3</v>
      </c>
      <c r="W102" s="153">
        <f>V102*O102</f>
        <v>5359.2000000000007</v>
      </c>
      <c r="X102" s="154">
        <v>3</v>
      </c>
      <c r="Y102" s="155">
        <v>1786.4</v>
      </c>
      <c r="Z102" s="138">
        <f>X102*Y102</f>
        <v>5359.2000000000007</v>
      </c>
      <c r="AA102" s="156">
        <v>0</v>
      </c>
      <c r="AB102" s="157">
        <v>0</v>
      </c>
      <c r="AC102" s="158">
        <v>2</v>
      </c>
      <c r="AD102" s="456">
        <v>2150</v>
      </c>
      <c r="AE102" s="159">
        <f t="shared" si="110"/>
        <v>4300</v>
      </c>
      <c r="AF102" s="158">
        <v>2</v>
      </c>
      <c r="AG102" s="448">
        <v>2475.4699999999998</v>
      </c>
      <c r="AH102" s="159">
        <f t="shared" si="88"/>
        <v>4950.9399999999996</v>
      </c>
      <c r="AI102" s="437">
        <f t="shared" si="89"/>
        <v>-325.4699999999998</v>
      </c>
      <c r="AJ102" s="23">
        <f>+AF102-X102</f>
        <v>-1</v>
      </c>
      <c r="AK102" s="24">
        <f>+AJ102/X102</f>
        <v>-0.33333333333333331</v>
      </c>
      <c r="AL102" s="23">
        <f>+AF102-AA102</f>
        <v>2</v>
      </c>
      <c r="AM102" s="160">
        <f t="shared" si="90"/>
        <v>-650.9399999999996</v>
      </c>
      <c r="AN102" s="24"/>
      <c r="AO102" s="163">
        <f>+AG102-Y102</f>
        <v>689.06999999999971</v>
      </c>
      <c r="AP102" s="164">
        <f>+AO102/Y102</f>
        <v>0.38573107926556183</v>
      </c>
      <c r="AQ102" s="487" t="s">
        <v>1079</v>
      </c>
      <c r="AR102" s="409">
        <f t="shared" si="78"/>
        <v>0.38573107926556194</v>
      </c>
      <c r="AS102" s="410">
        <f t="shared" si="79"/>
        <v>0.20353784146887599</v>
      </c>
      <c r="AT102" s="409" t="str">
        <f t="shared" si="73"/>
        <v/>
      </c>
      <c r="AU102" s="410" t="str">
        <f t="shared" si="74"/>
        <v/>
      </c>
      <c r="AV102" s="64" t="b">
        <f t="shared" si="80"/>
        <v>0</v>
      </c>
      <c r="AW102" s="415" t="str">
        <f t="shared" si="81"/>
        <v/>
      </c>
      <c r="AX102" s="415">
        <f t="shared" si="82"/>
        <v>1380</v>
      </c>
      <c r="AY102" s="415">
        <f t="shared" si="83"/>
        <v>1492</v>
      </c>
      <c r="AZ102" s="415">
        <f t="shared" si="84"/>
        <v>1786.4</v>
      </c>
      <c r="BA102" s="415">
        <f t="shared" si="85"/>
        <v>2150</v>
      </c>
      <c r="BB102" s="416" t="str">
        <f t="shared" si="91"/>
        <v/>
      </c>
      <c r="BC102" s="416">
        <f t="shared" si="91"/>
        <v>8.1159420289855122E-2</v>
      </c>
      <c r="BD102" s="416">
        <f t="shared" si="91"/>
        <v>0.19731903485254687</v>
      </c>
      <c r="BE102" s="416">
        <f t="shared" si="91"/>
        <v>0.20353784146887599</v>
      </c>
      <c r="BF102" s="499">
        <f t="shared" si="75"/>
        <v>0</v>
      </c>
      <c r="BG102" s="499">
        <f t="shared" si="71"/>
        <v>2</v>
      </c>
      <c r="BH102" s="499">
        <f t="shared" si="72"/>
        <v>2</v>
      </c>
      <c r="BI102" s="499">
        <f t="shared" si="76"/>
        <v>0</v>
      </c>
      <c r="BJ102" s="506">
        <f t="shared" si="77"/>
        <v>2</v>
      </c>
      <c r="BK102" s="416" t="str">
        <f t="shared" si="92"/>
        <v/>
      </c>
      <c r="BL102" s="416">
        <f t="shared" si="92"/>
        <v>0</v>
      </c>
      <c r="BM102" s="416">
        <f t="shared" si="92"/>
        <v>-1</v>
      </c>
      <c r="BN102" s="416" t="str">
        <f t="shared" si="92"/>
        <v/>
      </c>
      <c r="BO102" s="104">
        <f t="shared" si="93"/>
        <v>5359.2000000000007</v>
      </c>
      <c r="BP102" s="104">
        <f t="shared" si="86"/>
        <v>6450</v>
      </c>
      <c r="BQ102" s="103">
        <f t="shared" si="87"/>
        <v>7426.41</v>
      </c>
      <c r="BR102" s="419"/>
      <c r="BS102" s="420"/>
      <c r="BT102" s="104"/>
      <c r="BU102" s="104"/>
      <c r="BV102" s="103"/>
      <c r="BW102" s="161">
        <f t="shared" si="94"/>
        <v>3572.8</v>
      </c>
      <c r="BX102" s="161">
        <f t="shared" si="95"/>
        <v>3572.8</v>
      </c>
    </row>
    <row r="103" spans="1:76" hidden="1">
      <c r="A103" s="145" t="s">
        <v>257</v>
      </c>
      <c r="B103" s="145" t="str">
        <f t="shared" si="24"/>
        <v>P053</v>
      </c>
      <c r="C103" s="146" t="s">
        <v>275</v>
      </c>
      <c r="D103" s="165" t="s">
        <v>276</v>
      </c>
      <c r="E103" s="165"/>
      <c r="F103" s="165"/>
      <c r="G103" s="165"/>
      <c r="H103" s="129">
        <v>1000</v>
      </c>
      <c r="I103" s="130">
        <v>1000</v>
      </c>
      <c r="J103" s="129">
        <v>1200</v>
      </c>
      <c r="K103" s="130">
        <v>1200</v>
      </c>
      <c r="L103" s="130"/>
      <c r="M103" s="130"/>
      <c r="N103" s="130"/>
      <c r="O103" s="148" t="s">
        <v>88</v>
      </c>
      <c r="P103" s="149">
        <v>207</v>
      </c>
      <c r="Q103" s="149">
        <v>205800</v>
      </c>
      <c r="R103" s="150"/>
      <c r="S103" s="151"/>
      <c r="T103" s="150"/>
      <c r="U103" s="151"/>
      <c r="V103" s="152"/>
      <c r="W103" s="153"/>
      <c r="X103" s="166"/>
      <c r="Y103" s="155" t="s">
        <v>88</v>
      </c>
      <c r="Z103" s="167"/>
      <c r="AA103" s="168"/>
      <c r="AB103" s="169"/>
      <c r="AC103" s="170"/>
      <c r="AD103" s="449"/>
      <c r="AE103" s="171"/>
      <c r="AF103" s="170"/>
      <c r="AG103" s="449"/>
      <c r="AH103" s="159">
        <f t="shared" si="88"/>
        <v>0</v>
      </c>
      <c r="AI103" s="437">
        <f t="shared" si="89"/>
        <v>0</v>
      </c>
      <c r="AJ103" s="23"/>
      <c r="AK103" s="24"/>
      <c r="AL103" s="23"/>
      <c r="AM103" s="160">
        <f t="shared" si="90"/>
        <v>0</v>
      </c>
      <c r="AN103" s="24"/>
      <c r="AO103" s="163"/>
      <c r="AP103" s="164"/>
      <c r="AQ103" s="487"/>
      <c r="AR103" s="409" t="str">
        <f t="shared" si="78"/>
        <v/>
      </c>
      <c r="AS103" s="410" t="str">
        <f t="shared" si="79"/>
        <v/>
      </c>
      <c r="AT103" s="409" t="str">
        <f t="shared" si="73"/>
        <v/>
      </c>
      <c r="AU103" s="410" t="str">
        <f t="shared" si="74"/>
        <v/>
      </c>
      <c r="AV103" s="64" t="b">
        <f t="shared" si="80"/>
        <v>1</v>
      </c>
      <c r="AW103" s="415">
        <f t="shared" si="81"/>
        <v>994.20289855072463</v>
      </c>
      <c r="AX103" s="415" t="str">
        <f t="shared" si="82"/>
        <v/>
      </c>
      <c r="AY103" s="415" t="str">
        <f t="shared" si="83"/>
        <v/>
      </c>
      <c r="AZ103" s="415" t="str">
        <f t="shared" si="84"/>
        <v/>
      </c>
      <c r="BA103" s="415">
        <f t="shared" si="85"/>
        <v>0</v>
      </c>
      <c r="BB103" s="416" t="str">
        <f t="shared" si="91"/>
        <v/>
      </c>
      <c r="BC103" s="416" t="str">
        <f t="shared" si="91"/>
        <v/>
      </c>
      <c r="BD103" s="416" t="str">
        <f t="shared" si="91"/>
        <v/>
      </c>
      <c r="BE103" s="416" t="str">
        <f t="shared" si="91"/>
        <v/>
      </c>
      <c r="BF103" s="499">
        <f t="shared" si="75"/>
        <v>207</v>
      </c>
      <c r="BG103" s="499">
        <f t="shared" si="71"/>
        <v>0</v>
      </c>
      <c r="BH103" s="499">
        <f t="shared" si="72"/>
        <v>0</v>
      </c>
      <c r="BI103" s="499">
        <f t="shared" si="76"/>
        <v>0</v>
      </c>
      <c r="BJ103" s="506">
        <f t="shared" si="77"/>
        <v>0</v>
      </c>
      <c r="BK103" s="416">
        <f t="shared" si="92"/>
        <v>-1</v>
      </c>
      <c r="BL103" s="416" t="str">
        <f t="shared" si="92"/>
        <v/>
      </c>
      <c r="BM103" s="416" t="str">
        <f t="shared" si="92"/>
        <v/>
      </c>
      <c r="BN103" s="416" t="str">
        <f t="shared" si="92"/>
        <v/>
      </c>
      <c r="BO103" s="104" t="str">
        <f t="shared" si="93"/>
        <v/>
      </c>
      <c r="BP103" s="104">
        <f t="shared" si="86"/>
        <v>0</v>
      </c>
      <c r="BQ103" s="103">
        <f t="shared" si="87"/>
        <v>0</v>
      </c>
      <c r="BR103" s="419"/>
      <c r="BS103" s="420"/>
      <c r="BT103" s="104"/>
      <c r="BU103" s="104"/>
      <c r="BV103" s="103"/>
      <c r="BW103" s="161"/>
      <c r="BX103" s="161"/>
    </row>
    <row r="104" spans="1:76" ht="24" hidden="1">
      <c r="A104" s="145" t="s">
        <v>257</v>
      </c>
      <c r="B104" s="145" t="str">
        <f t="shared" ref="B104:B167" si="111">+"P"&amp;C104</f>
        <v>P053.1</v>
      </c>
      <c r="C104" s="146" t="s">
        <v>277</v>
      </c>
      <c r="D104" s="147" t="s">
        <v>278</v>
      </c>
      <c r="E104" s="147"/>
      <c r="F104" s="147"/>
      <c r="G104" s="147"/>
      <c r="H104" s="129">
        <v>0</v>
      </c>
      <c r="I104" s="130">
        <v>0</v>
      </c>
      <c r="J104" s="129"/>
      <c r="K104" s="130"/>
      <c r="L104" s="130">
        <v>1200</v>
      </c>
      <c r="M104" s="130">
        <v>1432</v>
      </c>
      <c r="N104" s="130">
        <v>1432</v>
      </c>
      <c r="O104" s="148">
        <v>1597.2</v>
      </c>
      <c r="P104" s="149">
        <v>0</v>
      </c>
      <c r="Q104" s="149">
        <v>0</v>
      </c>
      <c r="R104" s="150">
        <v>287</v>
      </c>
      <c r="S104" s="151">
        <v>331040</v>
      </c>
      <c r="T104" s="150">
        <v>253</v>
      </c>
      <c r="U104" s="151">
        <v>359782.16000000003</v>
      </c>
      <c r="V104" s="152">
        <v>288</v>
      </c>
      <c r="W104" s="153">
        <f>V104*O104</f>
        <v>459993.60000000003</v>
      </c>
      <c r="X104" s="154">
        <v>288</v>
      </c>
      <c r="Y104" s="155">
        <v>1597.2</v>
      </c>
      <c r="Z104" s="138">
        <f>X104*Y104</f>
        <v>459993.60000000003</v>
      </c>
      <c r="AA104" s="156">
        <v>261</v>
      </c>
      <c r="AB104" s="157">
        <v>407030.45000000007</v>
      </c>
      <c r="AC104" s="162">
        <f>AA104*1.05</f>
        <v>274.05</v>
      </c>
      <c r="AD104" s="456">
        <v>1900</v>
      </c>
      <c r="AE104" s="159">
        <f t="shared" ref="AE104:AE105" si="112">AC104*AD104</f>
        <v>520695</v>
      </c>
      <c r="AF104" s="158">
        <v>245</v>
      </c>
      <c r="AG104" s="448">
        <v>2286.27</v>
      </c>
      <c r="AH104" s="159">
        <f t="shared" si="88"/>
        <v>560136.15</v>
      </c>
      <c r="AI104" s="437">
        <f t="shared" si="89"/>
        <v>-386.27</v>
      </c>
      <c r="AJ104" s="23">
        <f>+AF104-X104</f>
        <v>-43</v>
      </c>
      <c r="AK104" s="24">
        <f>+AJ104/X104</f>
        <v>-0.14930555555555555</v>
      </c>
      <c r="AL104" s="23">
        <f>+AF104-AA104</f>
        <v>-16</v>
      </c>
      <c r="AM104" s="160">
        <f t="shared" si="90"/>
        <v>-39441.150000000023</v>
      </c>
      <c r="AN104" s="24">
        <f>+AL104/AA104</f>
        <v>-6.1302681992337162E-2</v>
      </c>
      <c r="AO104" s="163">
        <f>+AG104-Y104</f>
        <v>689.06999999999994</v>
      </c>
      <c r="AP104" s="164">
        <f>+AO104/Y104</f>
        <v>0.43142374154770846</v>
      </c>
      <c r="AQ104" s="487" t="s">
        <v>1079</v>
      </c>
      <c r="AR104" s="409">
        <f t="shared" si="78"/>
        <v>0.43142374154770846</v>
      </c>
      <c r="AS104" s="410">
        <f t="shared" si="79"/>
        <v>0.18958176809416472</v>
      </c>
      <c r="AT104" s="409">
        <f t="shared" si="73"/>
        <v>-6.1302681992337127E-2</v>
      </c>
      <c r="AU104" s="410">
        <f t="shared" si="74"/>
        <v>5.0000000000000044E-2</v>
      </c>
      <c r="AV104" s="64" t="b">
        <f t="shared" si="80"/>
        <v>0</v>
      </c>
      <c r="AW104" s="415" t="str">
        <f t="shared" si="81"/>
        <v/>
      </c>
      <c r="AX104" s="415">
        <f t="shared" si="82"/>
        <v>1153.4494773519164</v>
      </c>
      <c r="AY104" s="415">
        <f t="shared" si="83"/>
        <v>1422.0638735177868</v>
      </c>
      <c r="AZ104" s="415">
        <f t="shared" si="84"/>
        <v>1597.2</v>
      </c>
      <c r="BA104" s="415">
        <f t="shared" si="85"/>
        <v>1900</v>
      </c>
      <c r="BB104" s="416" t="str">
        <f t="shared" si="91"/>
        <v/>
      </c>
      <c r="BC104" s="416">
        <f t="shared" si="91"/>
        <v>0.23287920402248918</v>
      </c>
      <c r="BD104" s="416">
        <f t="shared" si="91"/>
        <v>0.12315630102393049</v>
      </c>
      <c r="BE104" s="416">
        <f t="shared" si="91"/>
        <v>0.18958176809416472</v>
      </c>
      <c r="BF104" s="499">
        <f t="shared" si="75"/>
        <v>0</v>
      </c>
      <c r="BG104" s="499">
        <f t="shared" si="71"/>
        <v>287</v>
      </c>
      <c r="BH104" s="499">
        <f t="shared" si="72"/>
        <v>253</v>
      </c>
      <c r="BI104" s="499">
        <f t="shared" si="76"/>
        <v>261</v>
      </c>
      <c r="BJ104" s="506">
        <f t="shared" si="77"/>
        <v>274.05</v>
      </c>
      <c r="BK104" s="416" t="str">
        <f t="shared" si="92"/>
        <v/>
      </c>
      <c r="BL104" s="416">
        <f t="shared" si="92"/>
        <v>-0.11846689895470386</v>
      </c>
      <c r="BM104" s="416">
        <f t="shared" si="92"/>
        <v>3.1620553359683834E-2</v>
      </c>
      <c r="BN104" s="416">
        <f t="shared" si="92"/>
        <v>5.0000000000000044E-2</v>
      </c>
      <c r="BO104" s="104">
        <f t="shared" si="93"/>
        <v>459993.60000000003</v>
      </c>
      <c r="BP104" s="104">
        <f t="shared" si="86"/>
        <v>547200</v>
      </c>
      <c r="BQ104" s="103">
        <f t="shared" si="87"/>
        <v>658445.76</v>
      </c>
      <c r="BR104" s="419"/>
      <c r="BS104" s="420"/>
      <c r="BT104" s="104"/>
      <c r="BU104" s="104"/>
      <c r="BV104" s="103"/>
      <c r="BW104" s="161">
        <f t="shared" si="94"/>
        <v>437712.66000000003</v>
      </c>
      <c r="BX104" s="161">
        <f t="shared" si="95"/>
        <v>391314</v>
      </c>
    </row>
    <row r="105" spans="1:76" ht="36" hidden="1">
      <c r="A105" s="145" t="s">
        <v>257</v>
      </c>
      <c r="B105" s="145" t="str">
        <f t="shared" si="111"/>
        <v>P053.2</v>
      </c>
      <c r="C105" s="146" t="s">
        <v>279</v>
      </c>
      <c r="D105" s="175" t="s">
        <v>280</v>
      </c>
      <c r="E105" s="175" t="s">
        <v>102</v>
      </c>
      <c r="F105" s="175"/>
      <c r="G105" s="175"/>
      <c r="H105" s="129">
        <v>0</v>
      </c>
      <c r="I105" s="130">
        <v>0</v>
      </c>
      <c r="J105" s="129"/>
      <c r="K105" s="130"/>
      <c r="L105" s="130">
        <v>1440</v>
      </c>
      <c r="M105" s="130">
        <v>1718</v>
      </c>
      <c r="N105" s="130">
        <v>1718</v>
      </c>
      <c r="O105" s="148">
        <v>1911.8</v>
      </c>
      <c r="P105" s="149">
        <v>0</v>
      </c>
      <c r="Q105" s="149">
        <v>0</v>
      </c>
      <c r="R105" s="150">
        <v>1</v>
      </c>
      <c r="S105" s="151">
        <v>1200</v>
      </c>
      <c r="T105" s="150">
        <v>0</v>
      </c>
      <c r="U105" s="151">
        <v>0</v>
      </c>
      <c r="V105" s="152">
        <v>1</v>
      </c>
      <c r="W105" s="153">
        <f>V105*O105</f>
        <v>1911.8</v>
      </c>
      <c r="X105" s="154">
        <v>1</v>
      </c>
      <c r="Y105" s="155">
        <v>1911.8</v>
      </c>
      <c r="Z105" s="138">
        <f>X105*Y105</f>
        <v>1911.8</v>
      </c>
      <c r="AA105" s="156">
        <v>1</v>
      </c>
      <c r="AB105" s="157">
        <v>1911.8</v>
      </c>
      <c r="AC105" s="158">
        <v>1</v>
      </c>
      <c r="AD105" s="456">
        <v>2300</v>
      </c>
      <c r="AE105" s="159">
        <f t="shared" si="112"/>
        <v>2300</v>
      </c>
      <c r="AF105" s="158">
        <v>1</v>
      </c>
      <c r="AG105" s="448">
        <v>2600.87</v>
      </c>
      <c r="AH105" s="159">
        <f t="shared" si="88"/>
        <v>2600.87</v>
      </c>
      <c r="AI105" s="437">
        <f t="shared" si="89"/>
        <v>-300.86999999999989</v>
      </c>
      <c r="AJ105" s="23">
        <f>+AF105-X105</f>
        <v>0</v>
      </c>
      <c r="AK105" s="24">
        <f>+AJ105/X105</f>
        <v>0</v>
      </c>
      <c r="AL105" s="23">
        <f>+AF105-AA105</f>
        <v>0</v>
      </c>
      <c r="AM105" s="160">
        <f t="shared" si="90"/>
        <v>-300.86999999999989</v>
      </c>
      <c r="AN105" s="24">
        <f>+AL105/AA105</f>
        <v>0</v>
      </c>
      <c r="AO105" s="163">
        <f>+AG105-Y105</f>
        <v>689.06999999999994</v>
      </c>
      <c r="AP105" s="164">
        <f>+AO105/Y105</f>
        <v>0.36042996129302224</v>
      </c>
      <c r="AQ105" s="487" t="s">
        <v>1079</v>
      </c>
      <c r="AR105" s="409">
        <f t="shared" si="78"/>
        <v>0.36042996129302218</v>
      </c>
      <c r="AS105" s="410">
        <f t="shared" si="79"/>
        <v>0.20305471283607068</v>
      </c>
      <c r="AT105" s="409">
        <f t="shared" si="73"/>
        <v>0</v>
      </c>
      <c r="AU105" s="410">
        <f t="shared" si="74"/>
        <v>0</v>
      </c>
      <c r="AV105" s="64" t="b">
        <f t="shared" si="80"/>
        <v>1</v>
      </c>
      <c r="AW105" s="415" t="str">
        <f t="shared" si="81"/>
        <v/>
      </c>
      <c r="AX105" s="415">
        <f t="shared" si="82"/>
        <v>1200</v>
      </c>
      <c r="AY105" s="415" t="str">
        <f t="shared" si="83"/>
        <v/>
      </c>
      <c r="AZ105" s="415">
        <f t="shared" si="84"/>
        <v>1911.8</v>
      </c>
      <c r="BA105" s="415">
        <f t="shared" si="85"/>
        <v>2300</v>
      </c>
      <c r="BB105" s="416" t="str">
        <f t="shared" si="91"/>
        <v/>
      </c>
      <c r="BC105" s="416" t="str">
        <f t="shared" si="91"/>
        <v/>
      </c>
      <c r="BD105" s="416" t="str">
        <f t="shared" si="91"/>
        <v/>
      </c>
      <c r="BE105" s="416">
        <f t="shared" si="91"/>
        <v>0.20305471283607068</v>
      </c>
      <c r="BF105" s="499">
        <f t="shared" si="75"/>
        <v>0</v>
      </c>
      <c r="BG105" s="499">
        <f t="shared" si="71"/>
        <v>1</v>
      </c>
      <c r="BH105" s="499">
        <f t="shared" si="72"/>
        <v>0</v>
      </c>
      <c r="BI105" s="499">
        <f t="shared" si="76"/>
        <v>1</v>
      </c>
      <c r="BJ105" s="506">
        <f t="shared" si="77"/>
        <v>1</v>
      </c>
      <c r="BK105" s="416" t="str">
        <f t="shared" si="92"/>
        <v/>
      </c>
      <c r="BL105" s="416">
        <f t="shared" si="92"/>
        <v>-1</v>
      </c>
      <c r="BM105" s="416" t="str">
        <f t="shared" si="92"/>
        <v/>
      </c>
      <c r="BN105" s="416">
        <f t="shared" si="92"/>
        <v>0</v>
      </c>
      <c r="BO105" s="104">
        <f t="shared" si="93"/>
        <v>1911.8</v>
      </c>
      <c r="BP105" s="104">
        <f t="shared" si="86"/>
        <v>2300</v>
      </c>
      <c r="BQ105" s="103">
        <f t="shared" si="87"/>
        <v>2600.87</v>
      </c>
      <c r="BR105" s="419"/>
      <c r="BS105" s="420"/>
      <c r="BT105" s="104"/>
      <c r="BU105" s="104"/>
      <c r="BV105" s="103"/>
      <c r="BW105" s="161">
        <f t="shared" si="94"/>
        <v>1911.8</v>
      </c>
      <c r="BX105" s="161">
        <f t="shared" si="95"/>
        <v>1911.8</v>
      </c>
    </row>
    <row r="106" spans="1:76" hidden="1">
      <c r="A106" s="145" t="s">
        <v>257</v>
      </c>
      <c r="B106" s="145" t="str">
        <f t="shared" si="111"/>
        <v>P054</v>
      </c>
      <c r="C106" s="146" t="s">
        <v>281</v>
      </c>
      <c r="D106" s="165" t="s">
        <v>282</v>
      </c>
      <c r="E106" s="165"/>
      <c r="F106" s="165"/>
      <c r="G106" s="165"/>
      <c r="H106" s="129">
        <v>5500</v>
      </c>
      <c r="I106" s="130">
        <v>5500</v>
      </c>
      <c r="J106" s="129">
        <v>7000</v>
      </c>
      <c r="K106" s="130">
        <v>7000</v>
      </c>
      <c r="L106" s="130"/>
      <c r="M106" s="130"/>
      <c r="N106" s="130"/>
      <c r="O106" s="148"/>
      <c r="P106" s="149">
        <v>182</v>
      </c>
      <c r="Q106" s="149">
        <v>1001000</v>
      </c>
      <c r="R106" s="150"/>
      <c r="S106" s="151"/>
      <c r="T106" s="150"/>
      <c r="U106" s="151"/>
      <c r="V106" s="152"/>
      <c r="W106" s="153"/>
      <c r="X106" s="166"/>
      <c r="Y106" s="155"/>
      <c r="Z106" s="167"/>
      <c r="AA106" s="168"/>
      <c r="AB106" s="169"/>
      <c r="AC106" s="170"/>
      <c r="AD106" s="449"/>
      <c r="AE106" s="171"/>
      <c r="AF106" s="170"/>
      <c r="AG106" s="449"/>
      <c r="AH106" s="159">
        <f t="shared" si="88"/>
        <v>0</v>
      </c>
      <c r="AI106" s="437">
        <f t="shared" si="89"/>
        <v>0</v>
      </c>
      <c r="AJ106" s="23"/>
      <c r="AK106" s="24"/>
      <c r="AL106" s="23"/>
      <c r="AM106" s="160">
        <f t="shared" si="90"/>
        <v>0</v>
      </c>
      <c r="AN106" s="24"/>
      <c r="AO106" s="163"/>
      <c r="AP106" s="164"/>
      <c r="AQ106" s="487"/>
      <c r="AR106" s="409" t="str">
        <f t="shared" si="78"/>
        <v/>
      </c>
      <c r="AS106" s="410" t="str">
        <f t="shared" si="79"/>
        <v/>
      </c>
      <c r="AT106" s="409" t="str">
        <f t="shared" si="73"/>
        <v/>
      </c>
      <c r="AU106" s="410" t="str">
        <f t="shared" si="74"/>
        <v/>
      </c>
      <c r="AV106" s="64" t="b">
        <f t="shared" si="80"/>
        <v>1</v>
      </c>
      <c r="AW106" s="415">
        <f t="shared" si="81"/>
        <v>5500</v>
      </c>
      <c r="AX106" s="415" t="str">
        <f t="shared" si="82"/>
        <v/>
      </c>
      <c r="AY106" s="415" t="str">
        <f t="shared" si="83"/>
        <v/>
      </c>
      <c r="AZ106" s="415">
        <f t="shared" si="84"/>
        <v>0</v>
      </c>
      <c r="BA106" s="415">
        <f t="shared" si="85"/>
        <v>0</v>
      </c>
      <c r="BB106" s="416" t="str">
        <f t="shared" si="91"/>
        <v/>
      </c>
      <c r="BC106" s="416" t="str">
        <f t="shared" si="91"/>
        <v/>
      </c>
      <c r="BD106" s="416" t="str">
        <f t="shared" si="91"/>
        <v/>
      </c>
      <c r="BE106" s="416" t="str">
        <f t="shared" si="91"/>
        <v/>
      </c>
      <c r="BF106" s="499">
        <f t="shared" si="75"/>
        <v>182</v>
      </c>
      <c r="BG106" s="499">
        <f t="shared" si="71"/>
        <v>0</v>
      </c>
      <c r="BH106" s="499">
        <f t="shared" si="72"/>
        <v>0</v>
      </c>
      <c r="BI106" s="499">
        <f t="shared" si="76"/>
        <v>0</v>
      </c>
      <c r="BJ106" s="506">
        <f t="shared" si="77"/>
        <v>0</v>
      </c>
      <c r="BK106" s="416">
        <f t="shared" si="92"/>
        <v>-1</v>
      </c>
      <c r="BL106" s="416" t="str">
        <f t="shared" si="92"/>
        <v/>
      </c>
      <c r="BM106" s="416" t="str">
        <f t="shared" si="92"/>
        <v/>
      </c>
      <c r="BN106" s="416" t="str">
        <f t="shared" si="92"/>
        <v/>
      </c>
      <c r="BO106" s="104">
        <f t="shared" si="93"/>
        <v>0</v>
      </c>
      <c r="BP106" s="104">
        <f t="shared" si="86"/>
        <v>0</v>
      </c>
      <c r="BQ106" s="103">
        <f t="shared" si="87"/>
        <v>0</v>
      </c>
      <c r="BR106" s="419"/>
      <c r="BS106" s="420"/>
      <c r="BT106" s="104"/>
      <c r="BU106" s="104"/>
      <c r="BV106" s="103"/>
      <c r="BW106" s="161">
        <f t="shared" si="94"/>
        <v>0</v>
      </c>
      <c r="BX106" s="161">
        <f t="shared" si="95"/>
        <v>0</v>
      </c>
    </row>
    <row r="107" spans="1:76" ht="36" hidden="1">
      <c r="A107" s="145" t="s">
        <v>257</v>
      </c>
      <c r="B107" s="145" t="str">
        <f t="shared" si="111"/>
        <v>P054.1</v>
      </c>
      <c r="C107" s="146" t="s">
        <v>283</v>
      </c>
      <c r="D107" s="147" t="s">
        <v>284</v>
      </c>
      <c r="E107" s="147"/>
      <c r="F107" s="147"/>
      <c r="G107" s="147"/>
      <c r="H107" s="129">
        <v>0</v>
      </c>
      <c r="I107" s="130">
        <v>0</v>
      </c>
      <c r="J107" s="129"/>
      <c r="K107" s="130"/>
      <c r="L107" s="130">
        <v>7000</v>
      </c>
      <c r="M107" s="130">
        <v>7834</v>
      </c>
      <c r="N107" s="130">
        <v>7834</v>
      </c>
      <c r="O107" s="148">
        <v>7854</v>
      </c>
      <c r="P107" s="149">
        <v>0</v>
      </c>
      <c r="Q107" s="149">
        <v>0</v>
      </c>
      <c r="R107" s="150">
        <v>177</v>
      </c>
      <c r="S107" s="151">
        <v>1213600</v>
      </c>
      <c r="T107" s="150">
        <v>189</v>
      </c>
      <c r="U107" s="151">
        <v>1469316</v>
      </c>
      <c r="V107" s="152">
        <v>203</v>
      </c>
      <c r="W107" s="153">
        <f>V107*O107</f>
        <v>1594362</v>
      </c>
      <c r="X107" s="154">
        <v>203</v>
      </c>
      <c r="Y107" s="155">
        <v>7854</v>
      </c>
      <c r="Z107" s="138">
        <f>X107*Y107</f>
        <v>1594362</v>
      </c>
      <c r="AA107" s="156">
        <v>198</v>
      </c>
      <c r="AB107" s="157">
        <v>1496176</v>
      </c>
      <c r="AC107" s="162">
        <f>AA107</f>
        <v>198</v>
      </c>
      <c r="AD107" s="448">
        <v>8000</v>
      </c>
      <c r="AE107" s="159">
        <f t="shared" ref="AE107:AE108" si="113">AC107*AD107</f>
        <v>1584000</v>
      </c>
      <c r="AF107" s="158">
        <v>173</v>
      </c>
      <c r="AG107" s="448">
        <v>8000</v>
      </c>
      <c r="AH107" s="159">
        <f t="shared" si="88"/>
        <v>1384000</v>
      </c>
      <c r="AI107" s="437">
        <f t="shared" si="89"/>
        <v>0</v>
      </c>
      <c r="AJ107" s="23">
        <f>+AF107-X107</f>
        <v>-30</v>
      </c>
      <c r="AK107" s="24">
        <f>+AJ107/X107</f>
        <v>-0.14778325123152711</v>
      </c>
      <c r="AL107" s="23">
        <f>+AF107-AA107</f>
        <v>-25</v>
      </c>
      <c r="AM107" s="160">
        <f t="shared" si="90"/>
        <v>200000</v>
      </c>
      <c r="AN107" s="24">
        <f>+AL107/AA107</f>
        <v>-0.12626262626262627</v>
      </c>
      <c r="AO107" s="163">
        <f>+AG107-Y107</f>
        <v>146</v>
      </c>
      <c r="AP107" s="164">
        <f>+AO107/Y107</f>
        <v>1.8589253883371529E-2</v>
      </c>
      <c r="AQ107" s="487" t="s">
        <v>1079</v>
      </c>
      <c r="AR107" s="409">
        <f t="shared" si="78"/>
        <v>1.8589253883371626E-2</v>
      </c>
      <c r="AS107" s="410">
        <f t="shared" si="79"/>
        <v>1.8589253883371626E-2</v>
      </c>
      <c r="AT107" s="409">
        <f t="shared" si="73"/>
        <v>-0.1262626262626263</v>
      </c>
      <c r="AU107" s="410">
        <f t="shared" si="74"/>
        <v>0</v>
      </c>
      <c r="AV107" s="64" t="b">
        <f t="shared" si="80"/>
        <v>1</v>
      </c>
      <c r="AW107" s="415" t="str">
        <f t="shared" si="81"/>
        <v/>
      </c>
      <c r="AX107" s="415">
        <f t="shared" si="82"/>
        <v>6856.4971751412431</v>
      </c>
      <c r="AY107" s="415">
        <f t="shared" si="83"/>
        <v>7774.1587301587306</v>
      </c>
      <c r="AZ107" s="415">
        <f t="shared" si="84"/>
        <v>7854</v>
      </c>
      <c r="BA107" s="415">
        <f t="shared" si="85"/>
        <v>8000</v>
      </c>
      <c r="BB107" s="416" t="str">
        <f t="shared" si="91"/>
        <v/>
      </c>
      <c r="BC107" s="416">
        <f t="shared" si="91"/>
        <v>0.13383824591141669</v>
      </c>
      <c r="BD107" s="416">
        <f t="shared" si="91"/>
        <v>1.027008485581038E-2</v>
      </c>
      <c r="BE107" s="416">
        <f t="shared" si="91"/>
        <v>1.8589253883371626E-2</v>
      </c>
      <c r="BF107" s="499">
        <f t="shared" si="75"/>
        <v>0</v>
      </c>
      <c r="BG107" s="499">
        <f t="shared" si="71"/>
        <v>177</v>
      </c>
      <c r="BH107" s="499">
        <f t="shared" si="72"/>
        <v>189</v>
      </c>
      <c r="BI107" s="499">
        <f t="shared" si="76"/>
        <v>198</v>
      </c>
      <c r="BJ107" s="506">
        <f t="shared" si="77"/>
        <v>198</v>
      </c>
      <c r="BK107" s="416" t="str">
        <f t="shared" si="92"/>
        <v/>
      </c>
      <c r="BL107" s="416">
        <f t="shared" si="92"/>
        <v>6.7796610169491567E-2</v>
      </c>
      <c r="BM107" s="416">
        <f t="shared" si="92"/>
        <v>4.7619047619047672E-2</v>
      </c>
      <c r="BN107" s="416">
        <f t="shared" si="92"/>
        <v>0</v>
      </c>
      <c r="BO107" s="104">
        <f t="shared" si="93"/>
        <v>1594362</v>
      </c>
      <c r="BP107" s="104">
        <f t="shared" si="86"/>
        <v>1624000</v>
      </c>
      <c r="BQ107" s="103">
        <f t="shared" si="87"/>
        <v>1624000</v>
      </c>
      <c r="BR107" s="419" t="s">
        <v>1069</v>
      </c>
      <c r="BS107" s="420"/>
      <c r="BT107" s="104"/>
      <c r="BU107" s="104"/>
      <c r="BV107" s="103"/>
      <c r="BW107" s="161">
        <f t="shared" si="94"/>
        <v>1555092</v>
      </c>
      <c r="BX107" s="161">
        <f t="shared" si="95"/>
        <v>1358742</v>
      </c>
    </row>
    <row r="108" spans="1:76" ht="36">
      <c r="A108" s="145" t="s">
        <v>257</v>
      </c>
      <c r="B108" s="145" t="str">
        <f t="shared" si="111"/>
        <v>P054.2</v>
      </c>
      <c r="C108" s="146" t="s">
        <v>285</v>
      </c>
      <c r="D108" s="175" t="s">
        <v>286</v>
      </c>
      <c r="E108" s="175" t="s">
        <v>102</v>
      </c>
      <c r="F108" s="175"/>
      <c r="G108" s="175"/>
      <c r="H108" s="129">
        <v>0</v>
      </c>
      <c r="I108" s="130">
        <v>0</v>
      </c>
      <c r="J108" s="129"/>
      <c r="K108" s="130"/>
      <c r="L108" s="130">
        <v>8400</v>
      </c>
      <c r="M108" s="130">
        <v>9401</v>
      </c>
      <c r="N108" s="130">
        <v>9401</v>
      </c>
      <c r="O108" s="148">
        <v>9421</v>
      </c>
      <c r="P108" s="149">
        <v>0</v>
      </c>
      <c r="Q108" s="149">
        <v>0</v>
      </c>
      <c r="R108" s="150">
        <v>8</v>
      </c>
      <c r="S108" s="151">
        <v>67200</v>
      </c>
      <c r="T108" s="150">
        <v>5</v>
      </c>
      <c r="U108" s="151">
        <v>44022</v>
      </c>
      <c r="V108" s="152">
        <v>8</v>
      </c>
      <c r="W108" s="153">
        <f>V108*O108</f>
        <v>75368</v>
      </c>
      <c r="X108" s="154">
        <v>8</v>
      </c>
      <c r="Y108" s="155">
        <v>9421</v>
      </c>
      <c r="Z108" s="138">
        <f>X108*Y108</f>
        <v>75368</v>
      </c>
      <c r="AA108" s="156">
        <v>6</v>
      </c>
      <c r="AB108" s="157">
        <v>56526</v>
      </c>
      <c r="AC108" s="177">
        <v>7</v>
      </c>
      <c r="AD108" s="448">
        <v>9500</v>
      </c>
      <c r="AE108" s="159">
        <f t="shared" si="113"/>
        <v>66500</v>
      </c>
      <c r="AF108" s="158">
        <v>7</v>
      </c>
      <c r="AG108" s="448">
        <v>9500</v>
      </c>
      <c r="AH108" s="159">
        <f t="shared" si="88"/>
        <v>66500</v>
      </c>
      <c r="AI108" s="437">
        <f t="shared" si="89"/>
        <v>0</v>
      </c>
      <c r="AJ108" s="23">
        <f>+AF108-X108</f>
        <v>-1</v>
      </c>
      <c r="AK108" s="24">
        <f>+AJ108/X108</f>
        <v>-0.125</v>
      </c>
      <c r="AL108" s="23">
        <f>+AF108-AA108</f>
        <v>1</v>
      </c>
      <c r="AM108" s="160">
        <f t="shared" si="90"/>
        <v>0</v>
      </c>
      <c r="AN108" s="24">
        <f>+AL108/AA108</f>
        <v>0.16666666666666666</v>
      </c>
      <c r="AO108" s="163">
        <f>+AG108-Y108</f>
        <v>79</v>
      </c>
      <c r="AP108" s="164">
        <f>+AO108/Y108</f>
        <v>8.3855217068251782E-3</v>
      </c>
      <c r="AQ108" s="487" t="s">
        <v>1079</v>
      </c>
      <c r="AR108" s="409">
        <f t="shared" si="78"/>
        <v>8.3855217068251608E-3</v>
      </c>
      <c r="AS108" s="410">
        <f t="shared" si="79"/>
        <v>8.3855217068251608E-3</v>
      </c>
      <c r="AT108" s="409">
        <f t="shared" si="73"/>
        <v>0.16666666666666674</v>
      </c>
      <c r="AU108" s="410">
        <f t="shared" si="74"/>
        <v>0.16666666666666674</v>
      </c>
      <c r="AV108" s="64" t="b">
        <f t="shared" si="80"/>
        <v>0</v>
      </c>
      <c r="AW108" s="415" t="str">
        <f t="shared" si="81"/>
        <v/>
      </c>
      <c r="AX108" s="415">
        <f t="shared" si="82"/>
        <v>8400</v>
      </c>
      <c r="AY108" s="415">
        <f t="shared" si="83"/>
        <v>8804.4</v>
      </c>
      <c r="AZ108" s="415">
        <f t="shared" si="84"/>
        <v>9421</v>
      </c>
      <c r="BA108" s="415">
        <f t="shared" si="85"/>
        <v>9500</v>
      </c>
      <c r="BB108" s="416" t="str">
        <f t="shared" si="91"/>
        <v/>
      </c>
      <c r="BC108" s="416">
        <f t="shared" si="91"/>
        <v>4.8142857142857043E-2</v>
      </c>
      <c r="BD108" s="416">
        <f t="shared" si="91"/>
        <v>7.0033165235564132E-2</v>
      </c>
      <c r="BE108" s="416">
        <f t="shared" si="91"/>
        <v>8.3855217068251608E-3</v>
      </c>
      <c r="BF108" s="499">
        <f t="shared" si="75"/>
        <v>0</v>
      </c>
      <c r="BG108" s="499">
        <f t="shared" si="71"/>
        <v>8</v>
      </c>
      <c r="BH108" s="499">
        <f t="shared" si="72"/>
        <v>5</v>
      </c>
      <c r="BI108" s="499">
        <f t="shared" si="76"/>
        <v>6</v>
      </c>
      <c r="BJ108" s="506">
        <f t="shared" si="77"/>
        <v>7</v>
      </c>
      <c r="BK108" s="416" t="str">
        <f t="shared" si="92"/>
        <v/>
      </c>
      <c r="BL108" s="416">
        <f t="shared" si="92"/>
        <v>-0.375</v>
      </c>
      <c r="BM108" s="416">
        <f t="shared" si="92"/>
        <v>0.19999999999999996</v>
      </c>
      <c r="BN108" s="416">
        <f t="shared" si="92"/>
        <v>0.16666666666666674</v>
      </c>
      <c r="BO108" s="104">
        <f t="shared" si="93"/>
        <v>75368</v>
      </c>
      <c r="BP108" s="104">
        <f t="shared" si="86"/>
        <v>76000</v>
      </c>
      <c r="BQ108" s="103">
        <f t="shared" si="87"/>
        <v>76000</v>
      </c>
      <c r="BR108" s="419" t="s">
        <v>1069</v>
      </c>
      <c r="BS108" s="420"/>
      <c r="BT108" s="104"/>
      <c r="BU108" s="104"/>
      <c r="BV108" s="103"/>
      <c r="BW108" s="161">
        <f t="shared" si="94"/>
        <v>65947</v>
      </c>
      <c r="BX108" s="161">
        <f t="shared" si="95"/>
        <v>65947</v>
      </c>
    </row>
    <row r="109" spans="1:76" hidden="1">
      <c r="A109" s="145" t="s">
        <v>257</v>
      </c>
      <c r="B109" s="145" t="str">
        <f t="shared" si="111"/>
        <v>P055</v>
      </c>
      <c r="C109" s="146" t="s">
        <v>287</v>
      </c>
      <c r="D109" s="165" t="s">
        <v>288</v>
      </c>
      <c r="E109" s="165"/>
      <c r="F109" s="165"/>
      <c r="G109" s="165"/>
      <c r="H109" s="129">
        <v>10000</v>
      </c>
      <c r="I109" s="130">
        <v>10000</v>
      </c>
      <c r="J109" s="129">
        <v>10000</v>
      </c>
      <c r="K109" s="130">
        <v>10000</v>
      </c>
      <c r="L109" s="130"/>
      <c r="M109" s="130"/>
      <c r="N109" s="130"/>
      <c r="O109" s="148"/>
      <c r="P109" s="149">
        <v>4</v>
      </c>
      <c r="Q109" s="149">
        <v>40000</v>
      </c>
      <c r="R109" s="150"/>
      <c r="S109" s="151"/>
      <c r="T109" s="150"/>
      <c r="U109" s="151"/>
      <c r="V109" s="152"/>
      <c r="W109" s="153"/>
      <c r="X109" s="166"/>
      <c r="Y109" s="155"/>
      <c r="Z109" s="167"/>
      <c r="AA109" s="168"/>
      <c r="AB109" s="169"/>
      <c r="AC109" s="170"/>
      <c r="AD109" s="449"/>
      <c r="AE109" s="171"/>
      <c r="AF109" s="170"/>
      <c r="AG109" s="449"/>
      <c r="AH109" s="159">
        <f t="shared" si="88"/>
        <v>0</v>
      </c>
      <c r="AI109" s="437">
        <f t="shared" si="89"/>
        <v>0</v>
      </c>
      <c r="AJ109" s="23"/>
      <c r="AK109" s="24"/>
      <c r="AL109" s="23"/>
      <c r="AM109" s="160">
        <f t="shared" si="90"/>
        <v>0</v>
      </c>
      <c r="AN109" s="24"/>
      <c r="AO109" s="163"/>
      <c r="AP109" s="164"/>
      <c r="AQ109" s="487"/>
      <c r="AR109" s="409" t="str">
        <f t="shared" si="78"/>
        <v/>
      </c>
      <c r="AS109" s="410" t="str">
        <f t="shared" si="79"/>
        <v/>
      </c>
      <c r="AT109" s="409" t="str">
        <f t="shared" si="73"/>
        <v/>
      </c>
      <c r="AU109" s="410" t="str">
        <f t="shared" si="74"/>
        <v/>
      </c>
      <c r="AV109" s="64" t="b">
        <f t="shared" si="80"/>
        <v>1</v>
      </c>
      <c r="AW109" s="415">
        <f t="shared" si="81"/>
        <v>10000</v>
      </c>
      <c r="AX109" s="415" t="str">
        <f t="shared" si="82"/>
        <v/>
      </c>
      <c r="AY109" s="415" t="str">
        <f t="shared" si="83"/>
        <v/>
      </c>
      <c r="AZ109" s="415">
        <f t="shared" si="84"/>
        <v>0</v>
      </c>
      <c r="BA109" s="415">
        <f t="shared" si="85"/>
        <v>0</v>
      </c>
      <c r="BB109" s="416" t="str">
        <f t="shared" si="91"/>
        <v/>
      </c>
      <c r="BC109" s="416" t="str">
        <f t="shared" si="91"/>
        <v/>
      </c>
      <c r="BD109" s="416" t="str">
        <f t="shared" si="91"/>
        <v/>
      </c>
      <c r="BE109" s="416" t="str">
        <f t="shared" si="91"/>
        <v/>
      </c>
      <c r="BF109" s="499">
        <f t="shared" si="75"/>
        <v>4</v>
      </c>
      <c r="BG109" s="499">
        <f t="shared" si="71"/>
        <v>0</v>
      </c>
      <c r="BH109" s="499">
        <f t="shared" si="72"/>
        <v>0</v>
      </c>
      <c r="BI109" s="499">
        <f t="shared" si="76"/>
        <v>0</v>
      </c>
      <c r="BJ109" s="506">
        <f t="shared" si="77"/>
        <v>0</v>
      </c>
      <c r="BK109" s="416">
        <f t="shared" si="92"/>
        <v>-1</v>
      </c>
      <c r="BL109" s="416" t="str">
        <f t="shared" si="92"/>
        <v/>
      </c>
      <c r="BM109" s="416" t="str">
        <f t="shared" si="92"/>
        <v/>
      </c>
      <c r="BN109" s="416" t="str">
        <f t="shared" si="92"/>
        <v/>
      </c>
      <c r="BO109" s="104">
        <f t="shared" si="93"/>
        <v>0</v>
      </c>
      <c r="BP109" s="104">
        <f t="shared" si="86"/>
        <v>0</v>
      </c>
      <c r="BQ109" s="103">
        <f t="shared" si="87"/>
        <v>0</v>
      </c>
      <c r="BR109" s="419"/>
      <c r="BS109" s="420"/>
      <c r="BT109" s="104"/>
      <c r="BU109" s="104"/>
      <c r="BV109" s="103"/>
      <c r="BW109" s="161">
        <f t="shared" si="94"/>
        <v>0</v>
      </c>
      <c r="BX109" s="161">
        <f t="shared" si="95"/>
        <v>0</v>
      </c>
    </row>
    <row r="110" spans="1:76" ht="36" hidden="1">
      <c r="A110" s="145" t="s">
        <v>257</v>
      </c>
      <c r="B110" s="145" t="str">
        <f t="shared" si="111"/>
        <v>P055.1</v>
      </c>
      <c r="C110" s="146" t="s">
        <v>289</v>
      </c>
      <c r="D110" s="147" t="s">
        <v>290</v>
      </c>
      <c r="E110" s="147"/>
      <c r="F110" s="147"/>
      <c r="G110" s="147"/>
      <c r="H110" s="129">
        <v>0</v>
      </c>
      <c r="I110" s="130">
        <v>0</v>
      </c>
      <c r="J110" s="129"/>
      <c r="K110" s="130"/>
      <c r="L110" s="130">
        <v>10000</v>
      </c>
      <c r="M110" s="130">
        <v>10000</v>
      </c>
      <c r="N110" s="130">
        <v>10000</v>
      </c>
      <c r="O110" s="194">
        <v>10020</v>
      </c>
      <c r="P110" s="149">
        <v>0</v>
      </c>
      <c r="Q110" s="149">
        <v>0</v>
      </c>
      <c r="R110" s="150">
        <v>1</v>
      </c>
      <c r="S110" s="151">
        <v>10000</v>
      </c>
      <c r="T110" s="150">
        <v>1</v>
      </c>
      <c r="U110" s="151">
        <v>10020</v>
      </c>
      <c r="V110" s="152">
        <v>1</v>
      </c>
      <c r="W110" s="153">
        <f>V110*O110</f>
        <v>10020</v>
      </c>
      <c r="X110" s="154">
        <v>1</v>
      </c>
      <c r="Y110" s="155">
        <v>10020</v>
      </c>
      <c r="Z110" s="138">
        <f>X110*Y110</f>
        <v>10020</v>
      </c>
      <c r="AA110" s="156">
        <v>0</v>
      </c>
      <c r="AB110" s="157">
        <v>0</v>
      </c>
      <c r="AC110" s="177">
        <v>1</v>
      </c>
      <c r="AD110" s="459">
        <v>10200</v>
      </c>
      <c r="AE110" s="159">
        <f t="shared" ref="AE110:AE111" si="114">AC110*AD110</f>
        <v>10200</v>
      </c>
      <c r="AF110" s="158">
        <v>1</v>
      </c>
      <c r="AG110" s="448">
        <v>10200</v>
      </c>
      <c r="AH110" s="159">
        <f t="shared" si="88"/>
        <v>10200</v>
      </c>
      <c r="AI110" s="437">
        <f t="shared" si="89"/>
        <v>0</v>
      </c>
      <c r="AJ110" s="23">
        <f>+AF110-X110</f>
        <v>0</v>
      </c>
      <c r="AK110" s="24">
        <f>+AJ110/X110</f>
        <v>0</v>
      </c>
      <c r="AL110" s="23">
        <f>+AF110-AA110</f>
        <v>1</v>
      </c>
      <c r="AM110" s="160">
        <f t="shared" si="90"/>
        <v>0</v>
      </c>
      <c r="AN110" s="24"/>
      <c r="AO110" s="163">
        <f>+AG110-Y110</f>
        <v>180</v>
      </c>
      <c r="AP110" s="164">
        <f>+AO110/Y110</f>
        <v>1.7964071856287425E-2</v>
      </c>
      <c r="AQ110" s="487" t="s">
        <v>1079</v>
      </c>
      <c r="AR110" s="409">
        <f t="shared" si="78"/>
        <v>1.7964071856287456E-2</v>
      </c>
      <c r="AS110" s="410">
        <f t="shared" si="79"/>
        <v>1.7964071856287456E-2</v>
      </c>
      <c r="AT110" s="409" t="str">
        <f t="shared" si="73"/>
        <v/>
      </c>
      <c r="AU110" s="410" t="str">
        <f t="shared" si="74"/>
        <v/>
      </c>
      <c r="AV110" s="64" t="b">
        <f t="shared" si="80"/>
        <v>0</v>
      </c>
      <c r="AW110" s="415" t="str">
        <f t="shared" si="81"/>
        <v/>
      </c>
      <c r="AX110" s="415">
        <f t="shared" si="82"/>
        <v>10000</v>
      </c>
      <c r="AY110" s="415">
        <f t="shared" si="83"/>
        <v>10020</v>
      </c>
      <c r="AZ110" s="415">
        <f t="shared" si="84"/>
        <v>10020</v>
      </c>
      <c r="BA110" s="415">
        <f t="shared" si="85"/>
        <v>10200</v>
      </c>
      <c r="BB110" s="416" t="str">
        <f t="shared" si="91"/>
        <v/>
      </c>
      <c r="BC110" s="416">
        <f t="shared" si="91"/>
        <v>2.0000000000000018E-3</v>
      </c>
      <c r="BD110" s="416">
        <f t="shared" si="91"/>
        <v>0</v>
      </c>
      <c r="BE110" s="416">
        <f t="shared" si="91"/>
        <v>1.7964071856287456E-2</v>
      </c>
      <c r="BF110" s="499">
        <f t="shared" si="75"/>
        <v>0</v>
      </c>
      <c r="BG110" s="499">
        <f t="shared" si="71"/>
        <v>1</v>
      </c>
      <c r="BH110" s="499">
        <f t="shared" si="72"/>
        <v>1</v>
      </c>
      <c r="BI110" s="499">
        <f t="shared" si="76"/>
        <v>0</v>
      </c>
      <c r="BJ110" s="417">
        <f t="shared" si="77"/>
        <v>1</v>
      </c>
      <c r="BK110" s="416" t="str">
        <f t="shared" si="92"/>
        <v/>
      </c>
      <c r="BL110" s="416">
        <f t="shared" si="92"/>
        <v>0</v>
      </c>
      <c r="BM110" s="416">
        <f t="shared" si="92"/>
        <v>-1</v>
      </c>
      <c r="BN110" s="416" t="str">
        <f t="shared" si="92"/>
        <v/>
      </c>
      <c r="BO110" s="104">
        <f t="shared" si="93"/>
        <v>10020</v>
      </c>
      <c r="BP110" s="104">
        <f t="shared" si="86"/>
        <v>10200</v>
      </c>
      <c r="BQ110" s="103">
        <f t="shared" si="87"/>
        <v>10200</v>
      </c>
      <c r="BR110" s="419"/>
      <c r="BS110" s="420"/>
      <c r="BT110" s="104"/>
      <c r="BU110" s="104"/>
      <c r="BV110" s="103"/>
      <c r="BW110" s="161">
        <f t="shared" si="94"/>
        <v>10020</v>
      </c>
      <c r="BX110" s="161">
        <f t="shared" si="95"/>
        <v>10020</v>
      </c>
    </row>
    <row r="111" spans="1:76" ht="36" hidden="1">
      <c r="A111" s="145" t="s">
        <v>257</v>
      </c>
      <c r="B111" s="145" t="str">
        <f t="shared" si="111"/>
        <v>P055.2</v>
      </c>
      <c r="C111" s="146" t="s">
        <v>291</v>
      </c>
      <c r="D111" s="175" t="s">
        <v>292</v>
      </c>
      <c r="E111" s="175" t="s">
        <v>102</v>
      </c>
      <c r="F111" s="175"/>
      <c r="G111" s="175"/>
      <c r="H111" s="129">
        <v>0</v>
      </c>
      <c r="I111" s="130">
        <v>0</v>
      </c>
      <c r="J111" s="129"/>
      <c r="K111" s="130"/>
      <c r="L111" s="130">
        <v>12000</v>
      </c>
      <c r="M111" s="130">
        <v>12000</v>
      </c>
      <c r="N111" s="130">
        <v>12000</v>
      </c>
      <c r="O111" s="194">
        <v>12020</v>
      </c>
      <c r="P111" s="149">
        <v>0</v>
      </c>
      <c r="Q111" s="149">
        <v>0</v>
      </c>
      <c r="R111" s="150">
        <v>0</v>
      </c>
      <c r="S111" s="151">
        <v>0</v>
      </c>
      <c r="T111" s="150">
        <v>0</v>
      </c>
      <c r="U111" s="151">
        <v>0</v>
      </c>
      <c r="V111" s="152">
        <v>1</v>
      </c>
      <c r="W111" s="153">
        <f>V111*O111</f>
        <v>12020</v>
      </c>
      <c r="X111" s="154">
        <v>1</v>
      </c>
      <c r="Y111" s="155">
        <v>12020</v>
      </c>
      <c r="Z111" s="138">
        <f>X111*Y111</f>
        <v>12020</v>
      </c>
      <c r="AA111" s="156">
        <v>1</v>
      </c>
      <c r="AB111" s="157">
        <v>12020</v>
      </c>
      <c r="AC111" s="177">
        <v>1</v>
      </c>
      <c r="AD111" s="459">
        <v>12300</v>
      </c>
      <c r="AE111" s="159">
        <f t="shared" si="114"/>
        <v>12300</v>
      </c>
      <c r="AF111" s="158">
        <v>1</v>
      </c>
      <c r="AG111" s="448">
        <v>12300</v>
      </c>
      <c r="AH111" s="159">
        <f t="shared" si="88"/>
        <v>12300</v>
      </c>
      <c r="AI111" s="437">
        <f t="shared" si="89"/>
        <v>0</v>
      </c>
      <c r="AJ111" s="23">
        <f>+AF111-X111</f>
        <v>0</v>
      </c>
      <c r="AK111" s="24">
        <f>+AJ111/X111</f>
        <v>0</v>
      </c>
      <c r="AL111" s="23">
        <f>+AF111-AA111</f>
        <v>0</v>
      </c>
      <c r="AM111" s="160">
        <f t="shared" si="90"/>
        <v>0</v>
      </c>
      <c r="AN111" s="24">
        <f>+AL111/AA111</f>
        <v>0</v>
      </c>
      <c r="AO111" s="163">
        <f>+AG111-Y111</f>
        <v>280</v>
      </c>
      <c r="AP111" s="164">
        <f>+AO111/Y111</f>
        <v>2.329450915141431E-2</v>
      </c>
      <c r="AQ111" s="487" t="s">
        <v>1079</v>
      </c>
      <c r="AR111" s="409">
        <f t="shared" si="78"/>
        <v>2.3294509151414289E-2</v>
      </c>
      <c r="AS111" s="410">
        <f t="shared" si="79"/>
        <v>2.3294509151414289E-2</v>
      </c>
      <c r="AT111" s="409">
        <f t="shared" si="73"/>
        <v>0</v>
      </c>
      <c r="AU111" s="410">
        <f t="shared" si="74"/>
        <v>0</v>
      </c>
      <c r="AV111" s="64" t="b">
        <f t="shared" si="80"/>
        <v>1</v>
      </c>
      <c r="AW111" s="415" t="str">
        <f t="shared" si="81"/>
        <v/>
      </c>
      <c r="AX111" s="415" t="str">
        <f t="shared" si="82"/>
        <v/>
      </c>
      <c r="AY111" s="415" t="str">
        <f t="shared" si="83"/>
        <v/>
      </c>
      <c r="AZ111" s="415">
        <f t="shared" si="84"/>
        <v>12020</v>
      </c>
      <c r="BA111" s="415">
        <f t="shared" si="85"/>
        <v>12300</v>
      </c>
      <c r="BB111" s="416" t="str">
        <f t="shared" si="91"/>
        <v/>
      </c>
      <c r="BC111" s="416" t="str">
        <f t="shared" si="91"/>
        <v/>
      </c>
      <c r="BD111" s="416" t="str">
        <f t="shared" si="91"/>
        <v/>
      </c>
      <c r="BE111" s="416">
        <f t="shared" si="91"/>
        <v>2.3294509151414289E-2</v>
      </c>
      <c r="BF111" s="499">
        <f t="shared" si="75"/>
        <v>0</v>
      </c>
      <c r="BG111" s="499">
        <f t="shared" si="71"/>
        <v>0</v>
      </c>
      <c r="BH111" s="499">
        <f t="shared" si="72"/>
        <v>0</v>
      </c>
      <c r="BI111" s="499">
        <f t="shared" si="76"/>
        <v>1</v>
      </c>
      <c r="BJ111" s="417">
        <f t="shared" si="77"/>
        <v>1</v>
      </c>
      <c r="BK111" s="416" t="str">
        <f t="shared" si="92"/>
        <v/>
      </c>
      <c r="BL111" s="416" t="str">
        <f t="shared" si="92"/>
        <v/>
      </c>
      <c r="BM111" s="416" t="str">
        <f t="shared" si="92"/>
        <v/>
      </c>
      <c r="BN111" s="416">
        <f t="shared" si="92"/>
        <v>0</v>
      </c>
      <c r="BO111" s="104">
        <f t="shared" si="93"/>
        <v>12020</v>
      </c>
      <c r="BP111" s="104">
        <f t="shared" si="86"/>
        <v>12300</v>
      </c>
      <c r="BQ111" s="103">
        <f t="shared" si="87"/>
        <v>12300</v>
      </c>
      <c r="BR111" s="419"/>
      <c r="BS111" s="420"/>
      <c r="BT111" s="104"/>
      <c r="BU111" s="104"/>
      <c r="BV111" s="103"/>
      <c r="BW111" s="161">
        <f t="shared" si="94"/>
        <v>12020</v>
      </c>
      <c r="BX111" s="161">
        <f t="shared" si="95"/>
        <v>12020</v>
      </c>
    </row>
    <row r="112" spans="1:76" hidden="1">
      <c r="A112" s="145" t="s">
        <v>257</v>
      </c>
      <c r="B112" s="145" t="str">
        <f t="shared" si="111"/>
        <v>P056</v>
      </c>
      <c r="C112" s="146" t="s">
        <v>293</v>
      </c>
      <c r="D112" s="165" t="s">
        <v>294</v>
      </c>
      <c r="E112" s="165"/>
      <c r="F112" s="165"/>
      <c r="G112" s="165"/>
      <c r="H112" s="129">
        <v>461</v>
      </c>
      <c r="I112" s="130">
        <v>500</v>
      </c>
      <c r="J112" s="129">
        <v>500</v>
      </c>
      <c r="K112" s="130">
        <v>500</v>
      </c>
      <c r="L112" s="130"/>
      <c r="M112" s="130"/>
      <c r="N112" s="130"/>
      <c r="O112" s="148"/>
      <c r="P112" s="149">
        <v>90461</v>
      </c>
      <c r="Q112" s="149">
        <v>44024035</v>
      </c>
      <c r="R112" s="150"/>
      <c r="S112" s="151"/>
      <c r="T112" s="150"/>
      <c r="U112" s="151"/>
      <c r="V112" s="152"/>
      <c r="W112" s="153"/>
      <c r="X112" s="166"/>
      <c r="Y112" s="155"/>
      <c r="Z112" s="167"/>
      <c r="AA112" s="168"/>
      <c r="AB112" s="169"/>
      <c r="AC112" s="170"/>
      <c r="AD112" s="449"/>
      <c r="AE112" s="171"/>
      <c r="AF112" s="170"/>
      <c r="AG112" s="449"/>
      <c r="AH112" s="159">
        <f t="shared" si="88"/>
        <v>0</v>
      </c>
      <c r="AI112" s="437">
        <f t="shared" si="89"/>
        <v>0</v>
      </c>
      <c r="AJ112" s="23"/>
      <c r="AK112" s="24"/>
      <c r="AL112" s="23"/>
      <c r="AM112" s="160">
        <f t="shared" si="90"/>
        <v>0</v>
      </c>
      <c r="AN112" s="24"/>
      <c r="AO112" s="163"/>
      <c r="AP112" s="164"/>
      <c r="AQ112" s="487"/>
      <c r="AR112" s="409" t="str">
        <f t="shared" si="78"/>
        <v/>
      </c>
      <c r="AS112" s="410" t="str">
        <f t="shared" si="79"/>
        <v/>
      </c>
      <c r="AT112" s="409" t="str">
        <f t="shared" si="73"/>
        <v/>
      </c>
      <c r="AU112" s="410" t="str">
        <f t="shared" si="74"/>
        <v/>
      </c>
      <c r="AV112" s="64" t="b">
        <f t="shared" si="80"/>
        <v>1</v>
      </c>
      <c r="AW112" s="415">
        <f t="shared" si="81"/>
        <v>486.66314765479046</v>
      </c>
      <c r="AX112" s="415" t="str">
        <f t="shared" si="82"/>
        <v/>
      </c>
      <c r="AY112" s="415" t="str">
        <f t="shared" si="83"/>
        <v/>
      </c>
      <c r="AZ112" s="415">
        <f t="shared" si="84"/>
        <v>0</v>
      </c>
      <c r="BA112" s="415">
        <f t="shared" si="85"/>
        <v>0</v>
      </c>
      <c r="BB112" s="416" t="str">
        <f t="shared" si="91"/>
        <v/>
      </c>
      <c r="BC112" s="416" t="str">
        <f t="shared" si="91"/>
        <v/>
      </c>
      <c r="BD112" s="416" t="str">
        <f t="shared" si="91"/>
        <v/>
      </c>
      <c r="BE112" s="416" t="str">
        <f t="shared" si="91"/>
        <v/>
      </c>
      <c r="BF112" s="499">
        <f t="shared" si="75"/>
        <v>90461</v>
      </c>
      <c r="BG112" s="499">
        <f t="shared" si="71"/>
        <v>0</v>
      </c>
      <c r="BH112" s="499">
        <f t="shared" si="72"/>
        <v>0</v>
      </c>
      <c r="BI112" s="499">
        <f t="shared" si="76"/>
        <v>0</v>
      </c>
      <c r="BJ112" s="506">
        <f t="shared" si="77"/>
        <v>0</v>
      </c>
      <c r="BK112" s="416">
        <f t="shared" si="92"/>
        <v>-1</v>
      </c>
      <c r="BL112" s="416" t="str">
        <f t="shared" si="92"/>
        <v/>
      </c>
      <c r="BM112" s="416" t="str">
        <f t="shared" si="92"/>
        <v/>
      </c>
      <c r="BN112" s="416" t="str">
        <f t="shared" si="92"/>
        <v/>
      </c>
      <c r="BO112" s="104">
        <f t="shared" si="93"/>
        <v>0</v>
      </c>
      <c r="BP112" s="104">
        <f t="shared" si="86"/>
        <v>0</v>
      </c>
      <c r="BQ112" s="103">
        <f t="shared" si="87"/>
        <v>0</v>
      </c>
      <c r="BR112" s="419"/>
      <c r="BS112" s="420"/>
      <c r="BT112" s="104"/>
      <c r="BU112" s="104"/>
      <c r="BV112" s="103"/>
      <c r="BW112" s="161">
        <f t="shared" si="94"/>
        <v>0</v>
      </c>
      <c r="BX112" s="161">
        <f t="shared" si="95"/>
        <v>0</v>
      </c>
    </row>
    <row r="113" spans="1:76" ht="36" hidden="1">
      <c r="A113" s="145" t="s">
        <v>257</v>
      </c>
      <c r="B113" s="145" t="str">
        <f t="shared" si="111"/>
        <v>P056.1</v>
      </c>
      <c r="C113" s="146" t="s">
        <v>295</v>
      </c>
      <c r="D113" s="147" t="s">
        <v>296</v>
      </c>
      <c r="E113" s="147"/>
      <c r="F113" s="147" t="s">
        <v>81</v>
      </c>
      <c r="G113" s="147"/>
      <c r="H113" s="129">
        <v>0</v>
      </c>
      <c r="I113" s="130">
        <v>0</v>
      </c>
      <c r="J113" s="129"/>
      <c r="K113" s="130"/>
      <c r="L113" s="130">
        <v>500</v>
      </c>
      <c r="M113" s="130">
        <v>551</v>
      </c>
      <c r="N113" s="130">
        <v>551</v>
      </c>
      <c r="O113" s="148">
        <v>628.1</v>
      </c>
      <c r="P113" s="149">
        <v>0</v>
      </c>
      <c r="Q113" s="149">
        <v>0</v>
      </c>
      <c r="R113" s="150">
        <v>83789</v>
      </c>
      <c r="S113" s="151">
        <v>40767657</v>
      </c>
      <c r="T113" s="150">
        <v>66142</v>
      </c>
      <c r="U113" s="151">
        <v>37710421.890000001</v>
      </c>
      <c r="V113" s="152">
        <v>81800</v>
      </c>
      <c r="W113" s="153">
        <f>V113*O113</f>
        <v>51378580</v>
      </c>
      <c r="X113" s="154">
        <v>81800</v>
      </c>
      <c r="Y113" s="155">
        <v>628.1</v>
      </c>
      <c r="Z113" s="138">
        <f>X113*Y113</f>
        <v>51378580</v>
      </c>
      <c r="AA113" s="156">
        <v>50289</v>
      </c>
      <c r="AB113" s="157">
        <v>31618711.559999999</v>
      </c>
      <c r="AC113" s="162">
        <f>AA113</f>
        <v>50289</v>
      </c>
      <c r="AD113" s="458">
        <v>720</v>
      </c>
      <c r="AE113" s="159">
        <f t="shared" ref="AE113:AE114" si="115">AC113*AD113</f>
        <v>36208080</v>
      </c>
      <c r="AF113" s="158">
        <v>50000</v>
      </c>
      <c r="AG113" s="448">
        <v>1020.17</v>
      </c>
      <c r="AH113" s="159">
        <f t="shared" si="88"/>
        <v>51008500</v>
      </c>
      <c r="AI113" s="437">
        <f t="shared" si="89"/>
        <v>-300.16999999999996</v>
      </c>
      <c r="AJ113" s="23">
        <f>+AF113-X113</f>
        <v>-31800</v>
      </c>
      <c r="AK113" s="24">
        <f>+AJ113/X113</f>
        <v>-0.38875305623471884</v>
      </c>
      <c r="AL113" s="23">
        <f>+AF113-AA113</f>
        <v>-289</v>
      </c>
      <c r="AM113" s="160">
        <f t="shared" si="90"/>
        <v>-14800420</v>
      </c>
      <c r="AN113" s="24">
        <f>+AL113/AA113</f>
        <v>-5.7467835908449165E-3</v>
      </c>
      <c r="AO113" s="163">
        <f>+AG113-Y113</f>
        <v>392.06999999999994</v>
      </c>
      <c r="AP113" s="164">
        <f>+AO113/Y113</f>
        <v>0.62421588918961934</v>
      </c>
      <c r="AQ113" s="487" t="s">
        <v>1079</v>
      </c>
      <c r="AR113" s="409">
        <f t="shared" si="78"/>
        <v>0.62421588918961946</v>
      </c>
      <c r="AS113" s="410">
        <f t="shared" si="79"/>
        <v>0.14631428116541945</v>
      </c>
      <c r="AT113" s="409">
        <f t="shared" si="73"/>
        <v>-5.7467835908449061E-3</v>
      </c>
      <c r="AU113" s="410">
        <f t="shared" si="74"/>
        <v>0</v>
      </c>
      <c r="AV113" s="64" t="b">
        <f t="shared" si="80"/>
        <v>1</v>
      </c>
      <c r="AW113" s="415" t="str">
        <f t="shared" si="81"/>
        <v/>
      </c>
      <c r="AX113" s="415">
        <f t="shared" si="82"/>
        <v>486.55142083089663</v>
      </c>
      <c r="AY113" s="415">
        <f t="shared" si="83"/>
        <v>570.14335656617584</v>
      </c>
      <c r="AZ113" s="415">
        <f t="shared" si="84"/>
        <v>628.1</v>
      </c>
      <c r="BA113" s="415">
        <f t="shared" si="85"/>
        <v>720</v>
      </c>
      <c r="BB113" s="416" t="str">
        <f t="shared" si="91"/>
        <v/>
      </c>
      <c r="BC113" s="416">
        <f t="shared" si="91"/>
        <v>0.17180493603847058</v>
      </c>
      <c r="BD113" s="416">
        <f t="shared" si="91"/>
        <v>0.10165275586631739</v>
      </c>
      <c r="BE113" s="416">
        <f t="shared" si="91"/>
        <v>0.14631428116541945</v>
      </c>
      <c r="BF113" s="499">
        <f t="shared" si="75"/>
        <v>0</v>
      </c>
      <c r="BG113" s="499">
        <f t="shared" si="71"/>
        <v>83789</v>
      </c>
      <c r="BH113" s="499">
        <f t="shared" si="72"/>
        <v>66142</v>
      </c>
      <c r="BI113" s="499">
        <f t="shared" si="76"/>
        <v>50289</v>
      </c>
      <c r="BJ113" s="506">
        <f t="shared" si="77"/>
        <v>50289</v>
      </c>
      <c r="BK113" s="416" t="str">
        <f t="shared" si="92"/>
        <v/>
      </c>
      <c r="BL113" s="416">
        <f t="shared" si="92"/>
        <v>-0.2106123715523518</v>
      </c>
      <c r="BM113" s="416">
        <f t="shared" si="92"/>
        <v>-0.23968129176620001</v>
      </c>
      <c r="BN113" s="416">
        <f t="shared" si="92"/>
        <v>0</v>
      </c>
      <c r="BO113" s="104">
        <f t="shared" si="93"/>
        <v>51378580</v>
      </c>
      <c r="BP113" s="104">
        <f t="shared" si="86"/>
        <v>58896000</v>
      </c>
      <c r="BQ113" s="103">
        <f t="shared" si="87"/>
        <v>83449906</v>
      </c>
      <c r="BR113" s="419" t="s">
        <v>1063</v>
      </c>
      <c r="BS113" s="420"/>
      <c r="BT113" s="104"/>
      <c r="BU113" s="104"/>
      <c r="BV113" s="103"/>
      <c r="BW113" s="161">
        <f t="shared" si="94"/>
        <v>31586520.900000002</v>
      </c>
      <c r="BX113" s="161">
        <f t="shared" si="95"/>
        <v>31405000</v>
      </c>
    </row>
    <row r="114" spans="1:76" ht="36" customHeight="1">
      <c r="A114" s="145" t="s">
        <v>257</v>
      </c>
      <c r="B114" s="145" t="str">
        <f t="shared" si="111"/>
        <v>P056.2</v>
      </c>
      <c r="C114" s="146" t="s">
        <v>297</v>
      </c>
      <c r="D114" s="175" t="s">
        <v>298</v>
      </c>
      <c r="E114" s="175" t="s">
        <v>102</v>
      </c>
      <c r="F114" s="175"/>
      <c r="G114" s="175"/>
      <c r="H114" s="129">
        <v>0</v>
      </c>
      <c r="I114" s="130">
        <v>0</v>
      </c>
      <c r="J114" s="129"/>
      <c r="K114" s="130"/>
      <c r="L114" s="130">
        <v>600</v>
      </c>
      <c r="M114" s="130">
        <v>663</v>
      </c>
      <c r="N114" s="130">
        <v>663</v>
      </c>
      <c r="O114" s="148">
        <v>751.3</v>
      </c>
      <c r="P114" s="149">
        <v>0</v>
      </c>
      <c r="Q114" s="149">
        <v>0</v>
      </c>
      <c r="R114" s="150">
        <v>438</v>
      </c>
      <c r="S114" s="151">
        <v>241960</v>
      </c>
      <c r="T114" s="150">
        <v>536</v>
      </c>
      <c r="U114" s="151">
        <v>365116.3</v>
      </c>
      <c r="V114" s="152">
        <v>559</v>
      </c>
      <c r="W114" s="153">
        <f>V114*O114</f>
        <v>419976.69999999995</v>
      </c>
      <c r="X114" s="154">
        <v>559</v>
      </c>
      <c r="Y114" s="155">
        <v>751.3</v>
      </c>
      <c r="Z114" s="138">
        <f>X114*Y114</f>
        <v>419976.69999999995</v>
      </c>
      <c r="AA114" s="156">
        <v>456</v>
      </c>
      <c r="AB114" s="157">
        <v>339888.12</v>
      </c>
      <c r="AC114" s="162">
        <f>AA114</f>
        <v>456</v>
      </c>
      <c r="AD114" s="456">
        <f>Y114*1.15</f>
        <v>863.99499999999989</v>
      </c>
      <c r="AE114" s="159">
        <f t="shared" si="115"/>
        <v>393981.72</v>
      </c>
      <c r="AF114" s="158">
        <v>476</v>
      </c>
      <c r="AG114" s="448">
        <v>1143.3699999999999</v>
      </c>
      <c r="AH114" s="159">
        <f t="shared" si="88"/>
        <v>544244.12</v>
      </c>
      <c r="AI114" s="437">
        <f t="shared" si="89"/>
        <v>-279.375</v>
      </c>
      <c r="AJ114" s="23">
        <f>+AF114-X114</f>
        <v>-83</v>
      </c>
      <c r="AK114" s="24">
        <f>+AJ114/X114</f>
        <v>-0.14847942754919499</v>
      </c>
      <c r="AL114" s="23">
        <f>+AF114-AA114</f>
        <v>20</v>
      </c>
      <c r="AM114" s="160">
        <f t="shared" si="90"/>
        <v>-150262.40000000002</v>
      </c>
      <c r="AN114" s="24">
        <f>+AL114/AA114</f>
        <v>4.3859649122807015E-2</v>
      </c>
      <c r="AO114" s="163">
        <f>+AG114-Y114</f>
        <v>392.06999999999994</v>
      </c>
      <c r="AP114" s="164">
        <f>+AO114/Y114</f>
        <v>0.52185545055237581</v>
      </c>
      <c r="AQ114" s="487" t="s">
        <v>1079</v>
      </c>
      <c r="AR114" s="409">
        <f t="shared" si="78"/>
        <v>0.52185545055237581</v>
      </c>
      <c r="AS114" s="410">
        <f t="shared" si="79"/>
        <v>0.14999999999999991</v>
      </c>
      <c r="AT114" s="409">
        <f t="shared" si="73"/>
        <v>4.3859649122806932E-2</v>
      </c>
      <c r="AU114" s="410">
        <f t="shared" si="74"/>
        <v>0</v>
      </c>
      <c r="AV114" s="64" t="b">
        <f t="shared" si="80"/>
        <v>1</v>
      </c>
      <c r="AW114" s="415" t="str">
        <f t="shared" si="81"/>
        <v/>
      </c>
      <c r="AX114" s="415">
        <f t="shared" si="82"/>
        <v>552.42009132420094</v>
      </c>
      <c r="AY114" s="415">
        <f t="shared" si="83"/>
        <v>681.18712686567164</v>
      </c>
      <c r="AZ114" s="415">
        <f t="shared" si="84"/>
        <v>751.3</v>
      </c>
      <c r="BA114" s="415">
        <f t="shared" si="85"/>
        <v>863.99499999999989</v>
      </c>
      <c r="BB114" s="416" t="str">
        <f t="shared" si="91"/>
        <v/>
      </c>
      <c r="BC114" s="416">
        <f t="shared" si="91"/>
        <v>0.2330962207272449</v>
      </c>
      <c r="BD114" s="416">
        <f t="shared" si="91"/>
        <v>0.10292747817613179</v>
      </c>
      <c r="BE114" s="416">
        <f t="shared" si="91"/>
        <v>0.14999999999999991</v>
      </c>
      <c r="BF114" s="499">
        <f t="shared" si="75"/>
        <v>0</v>
      </c>
      <c r="BG114" s="499">
        <f t="shared" si="71"/>
        <v>438</v>
      </c>
      <c r="BH114" s="499">
        <f t="shared" si="72"/>
        <v>536</v>
      </c>
      <c r="BI114" s="499">
        <f t="shared" si="76"/>
        <v>456</v>
      </c>
      <c r="BJ114" s="506">
        <f t="shared" si="77"/>
        <v>456</v>
      </c>
      <c r="BK114" s="416" t="str">
        <f t="shared" si="92"/>
        <v/>
      </c>
      <c r="BL114" s="416">
        <f t="shared" si="92"/>
        <v>0.22374429223744285</v>
      </c>
      <c r="BM114" s="416">
        <f t="shared" si="92"/>
        <v>-0.14925373134328357</v>
      </c>
      <c r="BN114" s="416">
        <f t="shared" si="92"/>
        <v>0</v>
      </c>
      <c r="BO114" s="104">
        <f t="shared" si="93"/>
        <v>419976.69999999995</v>
      </c>
      <c r="BP114" s="104">
        <f t="shared" si="86"/>
        <v>482973.20499999996</v>
      </c>
      <c r="BQ114" s="103">
        <f t="shared" si="87"/>
        <v>639143.82999999996</v>
      </c>
      <c r="BR114" s="419"/>
      <c r="BS114" s="420"/>
      <c r="BT114" s="104"/>
      <c r="BU114" s="104"/>
      <c r="BV114" s="103"/>
      <c r="BW114" s="161">
        <f t="shared" si="94"/>
        <v>342592.8</v>
      </c>
      <c r="BX114" s="161">
        <f t="shared" si="95"/>
        <v>357618.8</v>
      </c>
    </row>
    <row r="115" spans="1:76" hidden="1">
      <c r="A115" s="145" t="s">
        <v>257</v>
      </c>
      <c r="B115" s="145" t="str">
        <f t="shared" si="111"/>
        <v>P057</v>
      </c>
      <c r="C115" s="146" t="s">
        <v>299</v>
      </c>
      <c r="D115" s="165" t="s">
        <v>300</v>
      </c>
      <c r="E115" s="165"/>
      <c r="F115" s="165"/>
      <c r="G115" s="165"/>
      <c r="H115" s="129">
        <v>1755</v>
      </c>
      <c r="I115" s="130">
        <v>2000</v>
      </c>
      <c r="J115" s="129">
        <v>2000</v>
      </c>
      <c r="K115" s="130">
        <v>2000</v>
      </c>
      <c r="L115" s="130"/>
      <c r="M115" s="130"/>
      <c r="N115" s="130"/>
      <c r="O115" s="148"/>
      <c r="P115" s="149">
        <v>2329</v>
      </c>
      <c r="Q115" s="149">
        <v>4356160</v>
      </c>
      <c r="R115" s="150"/>
      <c r="S115" s="151"/>
      <c r="T115" s="150"/>
      <c r="U115" s="151"/>
      <c r="V115" s="152"/>
      <c r="W115" s="153"/>
      <c r="X115" s="166"/>
      <c r="Y115" s="155"/>
      <c r="Z115" s="167"/>
      <c r="AA115" s="168"/>
      <c r="AB115" s="169"/>
      <c r="AC115" s="170"/>
      <c r="AD115" s="449"/>
      <c r="AE115" s="171"/>
      <c r="AF115" s="170"/>
      <c r="AG115" s="449"/>
      <c r="AH115" s="159">
        <f t="shared" si="88"/>
        <v>0</v>
      </c>
      <c r="AI115" s="437">
        <f t="shared" si="89"/>
        <v>0</v>
      </c>
      <c r="AJ115" s="23"/>
      <c r="AK115" s="24"/>
      <c r="AL115" s="23"/>
      <c r="AM115" s="160">
        <f t="shared" si="90"/>
        <v>0</v>
      </c>
      <c r="AN115" s="24"/>
      <c r="AO115" s="163"/>
      <c r="AP115" s="164"/>
      <c r="AQ115" s="487"/>
      <c r="AR115" s="409" t="str">
        <f t="shared" si="78"/>
        <v/>
      </c>
      <c r="AS115" s="410" t="str">
        <f t="shared" si="79"/>
        <v/>
      </c>
      <c r="AT115" s="409" t="str">
        <f t="shared" si="73"/>
        <v/>
      </c>
      <c r="AU115" s="410" t="str">
        <f t="shared" si="74"/>
        <v/>
      </c>
      <c r="AV115" s="64" t="b">
        <f t="shared" si="80"/>
        <v>1</v>
      </c>
      <c r="AW115" s="415">
        <f t="shared" si="81"/>
        <v>1870.3993130098754</v>
      </c>
      <c r="AX115" s="415" t="str">
        <f t="shared" si="82"/>
        <v/>
      </c>
      <c r="AY115" s="415" t="str">
        <f t="shared" si="83"/>
        <v/>
      </c>
      <c r="AZ115" s="415">
        <f t="shared" si="84"/>
        <v>0</v>
      </c>
      <c r="BA115" s="415">
        <f t="shared" si="85"/>
        <v>0</v>
      </c>
      <c r="BB115" s="416" t="str">
        <f t="shared" si="91"/>
        <v/>
      </c>
      <c r="BC115" s="416" t="str">
        <f t="shared" si="91"/>
        <v/>
      </c>
      <c r="BD115" s="416" t="str">
        <f t="shared" si="91"/>
        <v/>
      </c>
      <c r="BE115" s="416" t="str">
        <f t="shared" si="91"/>
        <v/>
      </c>
      <c r="BF115" s="499">
        <f t="shared" si="75"/>
        <v>2329</v>
      </c>
      <c r="BG115" s="499">
        <f t="shared" si="71"/>
        <v>0</v>
      </c>
      <c r="BH115" s="499">
        <f t="shared" si="72"/>
        <v>0</v>
      </c>
      <c r="BI115" s="499">
        <f t="shared" si="76"/>
        <v>0</v>
      </c>
      <c r="BJ115" s="506">
        <f t="shared" si="77"/>
        <v>0</v>
      </c>
      <c r="BK115" s="416">
        <f t="shared" si="92"/>
        <v>-1</v>
      </c>
      <c r="BL115" s="416" t="str">
        <f t="shared" si="92"/>
        <v/>
      </c>
      <c r="BM115" s="416" t="str">
        <f t="shared" si="92"/>
        <v/>
      </c>
      <c r="BN115" s="416" t="str">
        <f t="shared" si="92"/>
        <v/>
      </c>
      <c r="BO115" s="104">
        <f t="shared" si="93"/>
        <v>0</v>
      </c>
      <c r="BP115" s="104">
        <f t="shared" si="86"/>
        <v>0</v>
      </c>
      <c r="BQ115" s="103">
        <f t="shared" si="87"/>
        <v>0</v>
      </c>
      <c r="BR115" s="419"/>
      <c r="BS115" s="420"/>
      <c r="BT115" s="104"/>
      <c r="BU115" s="104"/>
      <c r="BV115" s="103"/>
      <c r="BW115" s="161">
        <f t="shared" si="94"/>
        <v>0</v>
      </c>
      <c r="BX115" s="161">
        <f t="shared" si="95"/>
        <v>0</v>
      </c>
    </row>
    <row r="116" spans="1:76" ht="36">
      <c r="A116" s="145" t="s">
        <v>257</v>
      </c>
      <c r="B116" s="145" t="str">
        <f t="shared" si="111"/>
        <v>P057.1</v>
      </c>
      <c r="C116" s="146" t="s">
        <v>301</v>
      </c>
      <c r="D116" s="147" t="s">
        <v>302</v>
      </c>
      <c r="E116" s="147"/>
      <c r="F116" s="147"/>
      <c r="G116" s="147"/>
      <c r="H116" s="129">
        <v>0</v>
      </c>
      <c r="I116" s="130">
        <v>0</v>
      </c>
      <c r="J116" s="129"/>
      <c r="K116" s="130"/>
      <c r="L116" s="130">
        <v>2000</v>
      </c>
      <c r="M116" s="130">
        <v>2108</v>
      </c>
      <c r="N116" s="130">
        <v>2108</v>
      </c>
      <c r="O116" s="148">
        <v>2340.8000000000002</v>
      </c>
      <c r="P116" s="149">
        <v>0</v>
      </c>
      <c r="Q116" s="149">
        <v>0</v>
      </c>
      <c r="R116" s="150">
        <v>1872</v>
      </c>
      <c r="S116" s="151">
        <v>3740000</v>
      </c>
      <c r="T116" s="150">
        <v>1324</v>
      </c>
      <c r="U116" s="151">
        <v>2837387.6</v>
      </c>
      <c r="V116" s="152">
        <v>1862</v>
      </c>
      <c r="W116" s="153">
        <f>V116*O116</f>
        <v>4358569.6000000006</v>
      </c>
      <c r="X116" s="154">
        <v>1862</v>
      </c>
      <c r="Y116" s="155">
        <v>2340.8000000000002</v>
      </c>
      <c r="Z116" s="138">
        <f>X116*Y116</f>
        <v>4358569.6000000006</v>
      </c>
      <c r="AA116" s="156">
        <v>963</v>
      </c>
      <c r="AB116" s="157">
        <v>2248806.5599999996</v>
      </c>
      <c r="AC116" s="162">
        <v>1200</v>
      </c>
      <c r="AD116" s="448">
        <v>2766</v>
      </c>
      <c r="AE116" s="159">
        <f t="shared" ref="AE116:AE117" si="116">AC116*AD116</f>
        <v>3319200</v>
      </c>
      <c r="AF116" s="158">
        <v>1583</v>
      </c>
      <c r="AG116" s="448">
        <v>2766.56</v>
      </c>
      <c r="AH116" s="159">
        <f t="shared" si="88"/>
        <v>4379464.4799999995</v>
      </c>
      <c r="AI116" s="437">
        <f t="shared" si="89"/>
        <v>-0.55999999999994543</v>
      </c>
      <c r="AJ116" s="23">
        <f>+AF116-X116</f>
        <v>-279</v>
      </c>
      <c r="AK116" s="24">
        <f>+AJ116/X116</f>
        <v>-0.1498388829215897</v>
      </c>
      <c r="AL116" s="23">
        <f>+AF116-AA116</f>
        <v>620</v>
      </c>
      <c r="AM116" s="160">
        <f t="shared" si="90"/>
        <v>-1060264.4799999995</v>
      </c>
      <c r="AN116" s="24">
        <f>+AL116/AA116</f>
        <v>0.64382139148494288</v>
      </c>
      <c r="AO116" s="163">
        <f>+AG116-Y116</f>
        <v>425.75999999999976</v>
      </c>
      <c r="AP116" s="164">
        <f>+AO116/Y116</f>
        <v>0.18188653451811335</v>
      </c>
      <c r="AQ116" s="487" t="s">
        <v>1079</v>
      </c>
      <c r="AR116" s="409">
        <f t="shared" si="78"/>
        <v>0.18188653451811332</v>
      </c>
      <c r="AS116" s="410">
        <f t="shared" si="79"/>
        <v>0.1816473000683525</v>
      </c>
      <c r="AT116" s="409">
        <f t="shared" si="73"/>
        <v>0.64382139148494288</v>
      </c>
      <c r="AU116" s="410">
        <f t="shared" si="74"/>
        <v>0.24610591900311518</v>
      </c>
      <c r="AV116" s="64" t="b">
        <f t="shared" si="80"/>
        <v>0</v>
      </c>
      <c r="AW116" s="415" t="str">
        <f t="shared" si="81"/>
        <v/>
      </c>
      <c r="AX116" s="415">
        <f t="shared" si="82"/>
        <v>1997.8632478632478</v>
      </c>
      <c r="AY116" s="415">
        <f t="shared" si="83"/>
        <v>2143.0419939577041</v>
      </c>
      <c r="AZ116" s="415">
        <f t="shared" si="84"/>
        <v>2340.8000000000002</v>
      </c>
      <c r="BA116" s="415">
        <f t="shared" si="85"/>
        <v>2766</v>
      </c>
      <c r="BB116" s="416" t="str">
        <f t="shared" si="91"/>
        <v/>
      </c>
      <c r="BC116" s="416">
        <f t="shared" si="91"/>
        <v>7.2667008740326722E-2</v>
      </c>
      <c r="BD116" s="416">
        <f t="shared" si="91"/>
        <v>9.2279109135459558E-2</v>
      </c>
      <c r="BE116" s="416">
        <f t="shared" si="91"/>
        <v>0.1816473000683525</v>
      </c>
      <c r="BF116" s="499">
        <f t="shared" si="75"/>
        <v>0</v>
      </c>
      <c r="BG116" s="499">
        <f t="shared" si="71"/>
        <v>1872</v>
      </c>
      <c r="BH116" s="499">
        <f t="shared" si="72"/>
        <v>1324</v>
      </c>
      <c r="BI116" s="499">
        <f t="shared" si="76"/>
        <v>963</v>
      </c>
      <c r="BJ116" s="506">
        <f t="shared" si="77"/>
        <v>1200</v>
      </c>
      <c r="BK116" s="416" t="str">
        <f t="shared" si="92"/>
        <v/>
      </c>
      <c r="BL116" s="416">
        <f t="shared" si="92"/>
        <v>-0.29273504273504269</v>
      </c>
      <c r="BM116" s="416">
        <f t="shared" si="92"/>
        <v>-0.2726586102719033</v>
      </c>
      <c r="BN116" s="416">
        <f t="shared" si="92"/>
        <v>0.24610591900311518</v>
      </c>
      <c r="BO116" s="104">
        <f t="shared" si="93"/>
        <v>4358569.6000000006</v>
      </c>
      <c r="BP116" s="104">
        <f t="shared" si="86"/>
        <v>5150292</v>
      </c>
      <c r="BQ116" s="103">
        <f t="shared" si="87"/>
        <v>5151334.72</v>
      </c>
      <c r="BR116" s="419"/>
      <c r="BS116" s="420"/>
      <c r="BT116" s="104"/>
      <c r="BU116" s="104"/>
      <c r="BV116" s="103"/>
      <c r="BW116" s="161">
        <f t="shared" si="94"/>
        <v>2808960</v>
      </c>
      <c r="BX116" s="161">
        <f t="shared" si="95"/>
        <v>3705486.4000000004</v>
      </c>
    </row>
    <row r="117" spans="1:76" ht="36">
      <c r="A117" s="145" t="s">
        <v>257</v>
      </c>
      <c r="B117" s="145" t="str">
        <f t="shared" si="111"/>
        <v>P057.2</v>
      </c>
      <c r="C117" s="146" t="s">
        <v>303</v>
      </c>
      <c r="D117" s="175" t="s">
        <v>304</v>
      </c>
      <c r="E117" s="175" t="s">
        <v>102</v>
      </c>
      <c r="F117" s="175"/>
      <c r="G117" s="175"/>
      <c r="H117" s="129">
        <v>0</v>
      </c>
      <c r="I117" s="130">
        <v>0</v>
      </c>
      <c r="J117" s="129"/>
      <c r="K117" s="130"/>
      <c r="L117" s="130">
        <v>2400</v>
      </c>
      <c r="M117" s="130">
        <v>2530</v>
      </c>
      <c r="N117" s="130">
        <v>2530</v>
      </c>
      <c r="O117" s="148">
        <v>2805</v>
      </c>
      <c r="P117" s="149">
        <v>0</v>
      </c>
      <c r="Q117" s="149">
        <v>0</v>
      </c>
      <c r="R117" s="150">
        <v>417</v>
      </c>
      <c r="S117" s="151">
        <v>899840</v>
      </c>
      <c r="T117" s="150">
        <v>344</v>
      </c>
      <c r="U117" s="151">
        <v>864943</v>
      </c>
      <c r="V117" s="152">
        <v>427</v>
      </c>
      <c r="W117" s="153">
        <f>V117*O117</f>
        <v>1197735</v>
      </c>
      <c r="X117" s="154">
        <v>427</v>
      </c>
      <c r="Y117" s="155">
        <v>2805</v>
      </c>
      <c r="Z117" s="138">
        <f>X117*Y117</f>
        <v>1197735</v>
      </c>
      <c r="AA117" s="156">
        <v>50</v>
      </c>
      <c r="AB117" s="157">
        <v>139689</v>
      </c>
      <c r="AC117" s="158">
        <v>363</v>
      </c>
      <c r="AD117" s="448">
        <v>3230.76</v>
      </c>
      <c r="AE117" s="159">
        <f t="shared" si="116"/>
        <v>1172765.8800000001</v>
      </c>
      <c r="AF117" s="158">
        <v>363</v>
      </c>
      <c r="AG117" s="448">
        <v>3230.76</v>
      </c>
      <c r="AH117" s="159">
        <f t="shared" si="88"/>
        <v>1172765.8800000001</v>
      </c>
      <c r="AI117" s="437">
        <f t="shared" si="89"/>
        <v>0</v>
      </c>
      <c r="AJ117" s="23">
        <f>+AF117-X117</f>
        <v>-64</v>
      </c>
      <c r="AK117" s="24">
        <f>+AJ117/X117</f>
        <v>-0.14988290398126464</v>
      </c>
      <c r="AL117" s="23">
        <f>+AF117-AA117</f>
        <v>313</v>
      </c>
      <c r="AM117" s="160">
        <f t="shared" si="90"/>
        <v>0</v>
      </c>
      <c r="AN117" s="24">
        <f>+AL117/AA117</f>
        <v>6.26</v>
      </c>
      <c r="AO117" s="163">
        <f>+AG117-Y117</f>
        <v>425.76000000000022</v>
      </c>
      <c r="AP117" s="164">
        <f>+AO117/Y117</f>
        <v>0.15178609625668457</v>
      </c>
      <c r="AQ117" s="487" t="s">
        <v>1079</v>
      </c>
      <c r="AR117" s="409">
        <f t="shared" si="78"/>
        <v>0.1517860962566846</v>
      </c>
      <c r="AS117" s="410">
        <f t="shared" si="79"/>
        <v>0.1517860962566846</v>
      </c>
      <c r="AT117" s="409">
        <f t="shared" si="73"/>
        <v>6.26</v>
      </c>
      <c r="AU117" s="410">
        <f t="shared" si="74"/>
        <v>6.26</v>
      </c>
      <c r="AV117" s="64" t="b">
        <f t="shared" si="80"/>
        <v>0</v>
      </c>
      <c r="AW117" s="415" t="str">
        <f t="shared" si="81"/>
        <v/>
      </c>
      <c r="AX117" s="415">
        <f t="shared" si="82"/>
        <v>2157.8896882494005</v>
      </c>
      <c r="AY117" s="415">
        <f t="shared" si="83"/>
        <v>2514.3691860465115</v>
      </c>
      <c r="AZ117" s="415">
        <f t="shared" si="84"/>
        <v>2805</v>
      </c>
      <c r="BA117" s="415">
        <f t="shared" si="85"/>
        <v>3230.76</v>
      </c>
      <c r="BB117" s="416" t="str">
        <f t="shared" si="91"/>
        <v/>
      </c>
      <c r="BC117" s="416">
        <f t="shared" si="91"/>
        <v>0.16519820254867001</v>
      </c>
      <c r="BD117" s="416">
        <f t="shared" si="91"/>
        <v>0.11558796359991352</v>
      </c>
      <c r="BE117" s="416">
        <f t="shared" si="91"/>
        <v>0.1517860962566846</v>
      </c>
      <c r="BF117" s="499">
        <f t="shared" si="75"/>
        <v>0</v>
      </c>
      <c r="BG117" s="499">
        <f t="shared" si="71"/>
        <v>417</v>
      </c>
      <c r="BH117" s="499">
        <f t="shared" si="72"/>
        <v>344</v>
      </c>
      <c r="BI117" s="499">
        <f t="shared" si="76"/>
        <v>50</v>
      </c>
      <c r="BJ117" s="506">
        <f t="shared" si="77"/>
        <v>363</v>
      </c>
      <c r="BK117" s="416" t="str">
        <f t="shared" si="92"/>
        <v/>
      </c>
      <c r="BL117" s="416">
        <f t="shared" si="92"/>
        <v>-0.17505995203836933</v>
      </c>
      <c r="BM117" s="416">
        <f t="shared" si="92"/>
        <v>-0.85465116279069764</v>
      </c>
      <c r="BN117" s="416">
        <f t="shared" si="92"/>
        <v>6.26</v>
      </c>
      <c r="BO117" s="104">
        <f t="shared" si="93"/>
        <v>1197735</v>
      </c>
      <c r="BP117" s="104">
        <f t="shared" si="86"/>
        <v>1379534.52</v>
      </c>
      <c r="BQ117" s="103">
        <f t="shared" si="87"/>
        <v>1379534.52</v>
      </c>
      <c r="BR117" s="419"/>
      <c r="BS117" s="420"/>
      <c r="BT117" s="104"/>
      <c r="BU117" s="104"/>
      <c r="BV117" s="103"/>
      <c r="BW117" s="161">
        <f t="shared" si="94"/>
        <v>1018215</v>
      </c>
      <c r="BX117" s="161">
        <f t="shared" si="95"/>
        <v>1018215</v>
      </c>
    </row>
    <row r="118" spans="1:76" hidden="1">
      <c r="A118" s="145" t="s">
        <v>257</v>
      </c>
      <c r="B118" s="145" t="str">
        <f t="shared" si="111"/>
        <v>P058</v>
      </c>
      <c r="C118" s="146" t="s">
        <v>305</v>
      </c>
      <c r="D118" s="165" t="s">
        <v>306</v>
      </c>
      <c r="E118" s="165"/>
      <c r="F118" s="165"/>
      <c r="G118" s="165"/>
      <c r="H118" s="129">
        <v>600</v>
      </c>
      <c r="I118" s="130">
        <v>700</v>
      </c>
      <c r="J118" s="129">
        <v>700</v>
      </c>
      <c r="K118" s="130">
        <v>700</v>
      </c>
      <c r="L118" s="130"/>
      <c r="M118" s="130"/>
      <c r="N118" s="130"/>
      <c r="O118" s="148"/>
      <c r="P118" s="149">
        <v>436</v>
      </c>
      <c r="Q118" s="149">
        <v>290500</v>
      </c>
      <c r="R118" s="150"/>
      <c r="S118" s="151"/>
      <c r="T118" s="150"/>
      <c r="U118" s="151"/>
      <c r="V118" s="152"/>
      <c r="W118" s="153"/>
      <c r="X118" s="166"/>
      <c r="Y118" s="155"/>
      <c r="Z118" s="167"/>
      <c r="AA118" s="168"/>
      <c r="AB118" s="169"/>
      <c r="AC118" s="170"/>
      <c r="AD118" s="449"/>
      <c r="AE118" s="171"/>
      <c r="AF118" s="170"/>
      <c r="AG118" s="449"/>
      <c r="AH118" s="159">
        <f t="shared" si="88"/>
        <v>0</v>
      </c>
      <c r="AI118" s="437">
        <f t="shared" si="89"/>
        <v>0</v>
      </c>
      <c r="AJ118" s="23"/>
      <c r="AK118" s="24"/>
      <c r="AL118" s="23"/>
      <c r="AM118" s="160">
        <f t="shared" si="90"/>
        <v>0</v>
      </c>
      <c r="AN118" s="24"/>
      <c r="AO118" s="163"/>
      <c r="AP118" s="164"/>
      <c r="AQ118" s="487"/>
      <c r="AR118" s="409" t="str">
        <f t="shared" si="78"/>
        <v/>
      </c>
      <c r="AS118" s="410" t="str">
        <f t="shared" si="79"/>
        <v/>
      </c>
      <c r="AT118" s="409" t="str">
        <f t="shared" si="73"/>
        <v/>
      </c>
      <c r="AU118" s="410" t="str">
        <f t="shared" si="74"/>
        <v/>
      </c>
      <c r="AV118" s="64" t="b">
        <f t="shared" si="80"/>
        <v>1</v>
      </c>
      <c r="AW118" s="415">
        <f t="shared" si="81"/>
        <v>666.28440366972472</v>
      </c>
      <c r="AX118" s="415" t="str">
        <f t="shared" si="82"/>
        <v/>
      </c>
      <c r="AY118" s="415" t="str">
        <f t="shared" si="83"/>
        <v/>
      </c>
      <c r="AZ118" s="415">
        <f t="shared" si="84"/>
        <v>0</v>
      </c>
      <c r="BA118" s="415">
        <f t="shared" si="85"/>
        <v>0</v>
      </c>
      <c r="BB118" s="416" t="str">
        <f t="shared" si="91"/>
        <v/>
      </c>
      <c r="BC118" s="416" t="str">
        <f t="shared" si="91"/>
        <v/>
      </c>
      <c r="BD118" s="416" t="str">
        <f t="shared" si="91"/>
        <v/>
      </c>
      <c r="BE118" s="416" t="str">
        <f t="shared" si="91"/>
        <v/>
      </c>
      <c r="BF118" s="499">
        <f t="shared" si="75"/>
        <v>436</v>
      </c>
      <c r="BG118" s="499">
        <f t="shared" si="71"/>
        <v>0</v>
      </c>
      <c r="BH118" s="499">
        <f t="shared" si="72"/>
        <v>0</v>
      </c>
      <c r="BI118" s="499">
        <f t="shared" si="76"/>
        <v>0</v>
      </c>
      <c r="BJ118" s="506">
        <f t="shared" si="77"/>
        <v>0</v>
      </c>
      <c r="BK118" s="416">
        <f t="shared" si="92"/>
        <v>-1</v>
      </c>
      <c r="BL118" s="416" t="str">
        <f t="shared" si="92"/>
        <v/>
      </c>
      <c r="BM118" s="416" t="str">
        <f t="shared" si="92"/>
        <v/>
      </c>
      <c r="BN118" s="416" t="str">
        <f t="shared" si="92"/>
        <v/>
      </c>
      <c r="BO118" s="104">
        <f t="shared" si="93"/>
        <v>0</v>
      </c>
      <c r="BP118" s="104">
        <f t="shared" si="86"/>
        <v>0</v>
      </c>
      <c r="BQ118" s="103">
        <f t="shared" si="87"/>
        <v>0</v>
      </c>
      <c r="BR118" s="419"/>
      <c r="BS118" s="420"/>
      <c r="BT118" s="104"/>
      <c r="BU118" s="104"/>
      <c r="BV118" s="103"/>
      <c r="BW118" s="161">
        <f t="shared" si="94"/>
        <v>0</v>
      </c>
      <c r="BX118" s="161">
        <f t="shared" si="95"/>
        <v>0</v>
      </c>
    </row>
    <row r="119" spans="1:76" ht="52.5" hidden="1" customHeight="1">
      <c r="A119" s="145" t="s">
        <v>257</v>
      </c>
      <c r="B119" s="145" t="str">
        <f t="shared" si="111"/>
        <v>P058.1</v>
      </c>
      <c r="C119" s="146" t="s">
        <v>307</v>
      </c>
      <c r="D119" s="147" t="s">
        <v>308</v>
      </c>
      <c r="E119" s="147"/>
      <c r="F119" s="147"/>
      <c r="G119" s="147"/>
      <c r="H119" s="129">
        <v>0</v>
      </c>
      <c r="I119" s="130">
        <v>0</v>
      </c>
      <c r="J119" s="129"/>
      <c r="K119" s="130"/>
      <c r="L119" s="130">
        <v>700</v>
      </c>
      <c r="M119" s="130">
        <v>754</v>
      </c>
      <c r="N119" s="130">
        <v>754</v>
      </c>
      <c r="O119" s="148">
        <v>851.4</v>
      </c>
      <c r="P119" s="149">
        <v>0</v>
      </c>
      <c r="Q119" s="149">
        <v>0</v>
      </c>
      <c r="R119" s="150">
        <v>15</v>
      </c>
      <c r="S119" s="151">
        <v>10500</v>
      </c>
      <c r="T119" s="150">
        <v>15</v>
      </c>
      <c r="U119" s="151">
        <v>11602.199999999999</v>
      </c>
      <c r="V119" s="152">
        <v>17</v>
      </c>
      <c r="W119" s="153">
        <f>V119*O119</f>
        <v>14473.8</v>
      </c>
      <c r="X119" s="154">
        <v>17</v>
      </c>
      <c r="Y119" s="155">
        <v>851.4</v>
      </c>
      <c r="Z119" s="138">
        <f>X119*Y119</f>
        <v>14473.8</v>
      </c>
      <c r="AA119" s="156">
        <v>15</v>
      </c>
      <c r="AB119" s="157">
        <v>12771</v>
      </c>
      <c r="AC119" s="162">
        <f>AA119*1.05</f>
        <v>15.75</v>
      </c>
      <c r="AD119" s="456">
        <v>1150</v>
      </c>
      <c r="AE119" s="159">
        <f t="shared" ref="AE119:AE123" si="117">AC119*AD119</f>
        <v>18112.5</v>
      </c>
      <c r="AF119" s="158">
        <v>14</v>
      </c>
      <c r="AG119" s="448">
        <v>1201.8499999999999</v>
      </c>
      <c r="AH119" s="159">
        <f t="shared" si="88"/>
        <v>16825.899999999998</v>
      </c>
      <c r="AI119" s="437">
        <f t="shared" si="89"/>
        <v>-51.849999999999909</v>
      </c>
      <c r="AJ119" s="23">
        <f>+AF119-X119</f>
        <v>-3</v>
      </c>
      <c r="AK119" s="24">
        <f>+AJ119/X119</f>
        <v>-0.17647058823529413</v>
      </c>
      <c r="AL119" s="23">
        <f>+AF119-AA119</f>
        <v>-1</v>
      </c>
      <c r="AM119" s="160">
        <f t="shared" si="90"/>
        <v>1286.6000000000022</v>
      </c>
      <c r="AN119" s="24">
        <f>+AL119/AA119</f>
        <v>-6.6666666666666666E-2</v>
      </c>
      <c r="AO119" s="163">
        <f>+AG119-Y119</f>
        <v>350.44999999999993</v>
      </c>
      <c r="AP119" s="164">
        <f>+AO119/Y119</f>
        <v>0.41161616161616155</v>
      </c>
      <c r="AQ119" s="487" t="s">
        <v>1079</v>
      </c>
      <c r="AR119" s="409">
        <f t="shared" si="78"/>
        <v>0.41161616161616155</v>
      </c>
      <c r="AS119" s="410">
        <f t="shared" si="79"/>
        <v>0.35071646699553671</v>
      </c>
      <c r="AT119" s="409">
        <f t="shared" si="73"/>
        <v>-6.6666666666666652E-2</v>
      </c>
      <c r="AU119" s="410">
        <f t="shared" si="74"/>
        <v>5.0000000000000044E-2</v>
      </c>
      <c r="AV119" s="64" t="b">
        <f t="shared" si="80"/>
        <v>0</v>
      </c>
      <c r="AW119" s="415" t="str">
        <f t="shared" si="81"/>
        <v/>
      </c>
      <c r="AX119" s="415">
        <f t="shared" si="82"/>
        <v>700</v>
      </c>
      <c r="AY119" s="415">
        <f t="shared" si="83"/>
        <v>773.4799999999999</v>
      </c>
      <c r="AZ119" s="415">
        <f t="shared" si="84"/>
        <v>851.4</v>
      </c>
      <c r="BA119" s="415">
        <f t="shared" si="85"/>
        <v>1150</v>
      </c>
      <c r="BB119" s="416" t="str">
        <f t="shared" si="91"/>
        <v/>
      </c>
      <c r="BC119" s="416">
        <f t="shared" si="91"/>
        <v>0.10497142857142849</v>
      </c>
      <c r="BD119" s="416">
        <f t="shared" si="91"/>
        <v>0.10073951491958422</v>
      </c>
      <c r="BE119" s="416">
        <f t="shared" si="91"/>
        <v>0.35071646699553671</v>
      </c>
      <c r="BF119" s="499">
        <f t="shared" si="75"/>
        <v>0</v>
      </c>
      <c r="BG119" s="499">
        <f t="shared" si="71"/>
        <v>15</v>
      </c>
      <c r="BH119" s="499">
        <f t="shared" si="72"/>
        <v>15</v>
      </c>
      <c r="BI119" s="499">
        <f t="shared" si="76"/>
        <v>15</v>
      </c>
      <c r="BJ119" s="506">
        <f t="shared" si="77"/>
        <v>15.75</v>
      </c>
      <c r="BK119" s="416" t="str">
        <f t="shared" si="92"/>
        <v/>
      </c>
      <c r="BL119" s="416">
        <f t="shared" si="92"/>
        <v>0</v>
      </c>
      <c r="BM119" s="416">
        <f t="shared" si="92"/>
        <v>0</v>
      </c>
      <c r="BN119" s="416">
        <f t="shared" si="92"/>
        <v>5.0000000000000044E-2</v>
      </c>
      <c r="BO119" s="104">
        <f t="shared" si="93"/>
        <v>14473.8</v>
      </c>
      <c r="BP119" s="104">
        <f t="shared" si="86"/>
        <v>19550</v>
      </c>
      <c r="BQ119" s="103">
        <f t="shared" si="87"/>
        <v>20431.449999999997</v>
      </c>
      <c r="BR119" s="419"/>
      <c r="BS119" s="420"/>
      <c r="BT119" s="104"/>
      <c r="BU119" s="104"/>
      <c r="BV119" s="103"/>
      <c r="BW119" s="161">
        <f t="shared" si="94"/>
        <v>13409.55</v>
      </c>
      <c r="BX119" s="161">
        <f t="shared" si="95"/>
        <v>11919.6</v>
      </c>
    </row>
    <row r="120" spans="1:76" ht="36">
      <c r="A120" s="145" t="s">
        <v>257</v>
      </c>
      <c r="B120" s="145" t="str">
        <f t="shared" si="111"/>
        <v>P058.2</v>
      </c>
      <c r="C120" s="146" t="s">
        <v>309</v>
      </c>
      <c r="D120" s="175" t="s">
        <v>310</v>
      </c>
      <c r="E120" s="175" t="s">
        <v>102</v>
      </c>
      <c r="F120" s="175"/>
      <c r="G120" s="175"/>
      <c r="H120" s="129">
        <v>0</v>
      </c>
      <c r="I120" s="130">
        <v>0</v>
      </c>
      <c r="J120" s="129"/>
      <c r="K120" s="130"/>
      <c r="L120" s="130">
        <v>840</v>
      </c>
      <c r="M120" s="130">
        <v>906</v>
      </c>
      <c r="N120" s="130">
        <v>906</v>
      </c>
      <c r="O120" s="148">
        <v>1018.6</v>
      </c>
      <c r="P120" s="149">
        <v>0</v>
      </c>
      <c r="Q120" s="149">
        <v>0</v>
      </c>
      <c r="R120" s="150">
        <v>467</v>
      </c>
      <c r="S120" s="151">
        <v>357644</v>
      </c>
      <c r="T120" s="150">
        <v>323</v>
      </c>
      <c r="U120" s="151">
        <v>301919.39999999997</v>
      </c>
      <c r="V120" s="152">
        <v>464</v>
      </c>
      <c r="W120" s="153">
        <f>V120*O120</f>
        <v>472630.4</v>
      </c>
      <c r="X120" s="154">
        <v>464</v>
      </c>
      <c r="Y120" s="155">
        <v>1018.6</v>
      </c>
      <c r="Z120" s="138">
        <f>X120*Y120</f>
        <v>472630.4</v>
      </c>
      <c r="AA120" s="156">
        <v>334</v>
      </c>
      <c r="AB120" s="157">
        <v>338175.20000000007</v>
      </c>
      <c r="AC120" s="158">
        <v>395</v>
      </c>
      <c r="AD120" s="448">
        <v>1369.05</v>
      </c>
      <c r="AE120" s="159">
        <f t="shared" si="117"/>
        <v>540774.75</v>
      </c>
      <c r="AF120" s="158">
        <v>395</v>
      </c>
      <c r="AG120" s="448">
        <v>1369.05</v>
      </c>
      <c r="AH120" s="159">
        <f t="shared" si="88"/>
        <v>540774.75</v>
      </c>
      <c r="AI120" s="437">
        <f t="shared" si="89"/>
        <v>0</v>
      </c>
      <c r="AJ120" s="23">
        <f>+AF120-X120</f>
        <v>-69</v>
      </c>
      <c r="AK120" s="24">
        <f>+AJ120/X120</f>
        <v>-0.14870689655172414</v>
      </c>
      <c r="AL120" s="23">
        <f>+AF120-AA120</f>
        <v>61</v>
      </c>
      <c r="AM120" s="160">
        <f t="shared" si="90"/>
        <v>0</v>
      </c>
      <c r="AN120" s="24">
        <f>+AL120/AA120</f>
        <v>0.18263473053892215</v>
      </c>
      <c r="AO120" s="163">
        <f>+AG120-Y120</f>
        <v>350.44999999999993</v>
      </c>
      <c r="AP120" s="164">
        <f>+AO120/Y120</f>
        <v>0.34405065776556049</v>
      </c>
      <c r="AQ120" s="487" t="s">
        <v>1079</v>
      </c>
      <c r="AR120" s="409">
        <f t="shared" si="78"/>
        <v>0.34405065776556043</v>
      </c>
      <c r="AS120" s="410">
        <f t="shared" si="79"/>
        <v>0.34405065776556043</v>
      </c>
      <c r="AT120" s="409">
        <f t="shared" si="73"/>
        <v>0.18263473053892221</v>
      </c>
      <c r="AU120" s="410">
        <f t="shared" si="74"/>
        <v>0.18263473053892221</v>
      </c>
      <c r="AV120" s="64" t="b">
        <f t="shared" si="80"/>
        <v>0</v>
      </c>
      <c r="AW120" s="415" t="str">
        <f t="shared" si="81"/>
        <v/>
      </c>
      <c r="AX120" s="415">
        <f t="shared" si="82"/>
        <v>765.83297644539618</v>
      </c>
      <c r="AY120" s="415">
        <f t="shared" si="83"/>
        <v>934.7349845201237</v>
      </c>
      <c r="AZ120" s="415">
        <f t="shared" si="84"/>
        <v>1018.6</v>
      </c>
      <c r="BA120" s="415">
        <f t="shared" si="85"/>
        <v>1369.05</v>
      </c>
      <c r="BB120" s="416" t="str">
        <f t="shared" si="91"/>
        <v/>
      </c>
      <c r="BC120" s="416">
        <f t="shared" si="91"/>
        <v>0.22054679449647629</v>
      </c>
      <c r="BD120" s="416">
        <f t="shared" si="91"/>
        <v>8.9720634050014958E-2</v>
      </c>
      <c r="BE120" s="416">
        <f t="shared" si="91"/>
        <v>0.34405065776556043</v>
      </c>
      <c r="BF120" s="499">
        <f t="shared" si="75"/>
        <v>0</v>
      </c>
      <c r="BG120" s="499">
        <f t="shared" si="71"/>
        <v>467</v>
      </c>
      <c r="BH120" s="499">
        <f t="shared" si="72"/>
        <v>323</v>
      </c>
      <c r="BI120" s="499">
        <f t="shared" si="76"/>
        <v>334</v>
      </c>
      <c r="BJ120" s="506">
        <f t="shared" si="77"/>
        <v>395</v>
      </c>
      <c r="BK120" s="416" t="str">
        <f t="shared" si="92"/>
        <v/>
      </c>
      <c r="BL120" s="416">
        <f t="shared" si="92"/>
        <v>-0.30835117773019272</v>
      </c>
      <c r="BM120" s="416">
        <f t="shared" si="92"/>
        <v>3.4055727554179516E-2</v>
      </c>
      <c r="BN120" s="416">
        <f t="shared" si="92"/>
        <v>0.18263473053892221</v>
      </c>
      <c r="BO120" s="104">
        <f t="shared" si="93"/>
        <v>472630.4</v>
      </c>
      <c r="BP120" s="104">
        <f t="shared" si="86"/>
        <v>635239.19999999995</v>
      </c>
      <c r="BQ120" s="103">
        <f t="shared" si="87"/>
        <v>635239.19999999995</v>
      </c>
      <c r="BR120" s="419"/>
      <c r="BS120" s="420"/>
      <c r="BT120" s="104"/>
      <c r="BU120" s="104"/>
      <c r="BV120" s="103"/>
      <c r="BW120" s="161">
        <f t="shared" si="94"/>
        <v>402347</v>
      </c>
      <c r="BX120" s="161">
        <f t="shared" si="95"/>
        <v>402347</v>
      </c>
    </row>
    <row r="121" spans="1:76" ht="36">
      <c r="A121" s="145" t="s">
        <v>257</v>
      </c>
      <c r="B121" s="145" t="str">
        <f t="shared" si="111"/>
        <v>P059</v>
      </c>
      <c r="C121" s="146" t="s">
        <v>311</v>
      </c>
      <c r="D121" s="147" t="s">
        <v>312</v>
      </c>
      <c r="E121" s="147"/>
      <c r="F121" s="147"/>
      <c r="G121" s="147"/>
      <c r="H121" s="129">
        <v>450</v>
      </c>
      <c r="I121" s="130">
        <v>550</v>
      </c>
      <c r="J121" s="129">
        <v>550</v>
      </c>
      <c r="K121" s="130">
        <v>550</v>
      </c>
      <c r="L121" s="130">
        <v>550</v>
      </c>
      <c r="M121" s="130">
        <v>655</v>
      </c>
      <c r="N121" s="130">
        <v>655</v>
      </c>
      <c r="O121" s="148">
        <v>742.5</v>
      </c>
      <c r="P121" s="149">
        <v>3797</v>
      </c>
      <c r="Q121" s="149">
        <v>1957130</v>
      </c>
      <c r="R121" s="150">
        <v>5165</v>
      </c>
      <c r="S121" s="151">
        <v>2830190</v>
      </c>
      <c r="T121" s="150">
        <v>4005</v>
      </c>
      <c r="U121" s="151">
        <v>2677627</v>
      </c>
      <c r="V121" s="152">
        <v>5165</v>
      </c>
      <c r="W121" s="153">
        <f>V121*O121</f>
        <v>3835012.5</v>
      </c>
      <c r="X121" s="154">
        <v>5165</v>
      </c>
      <c r="Y121" s="155">
        <v>742.5</v>
      </c>
      <c r="Z121" s="138">
        <f>X121*Y121</f>
        <v>3835012.5</v>
      </c>
      <c r="AA121" s="156">
        <v>3881</v>
      </c>
      <c r="AB121" s="157">
        <v>2867448.1</v>
      </c>
      <c r="AC121" s="162">
        <f>AA121</f>
        <v>3881</v>
      </c>
      <c r="AD121" s="458">
        <v>860</v>
      </c>
      <c r="AE121" s="159">
        <f t="shared" si="117"/>
        <v>3337660</v>
      </c>
      <c r="AF121" s="158">
        <v>4391</v>
      </c>
      <c r="AG121" s="448">
        <v>1092.95</v>
      </c>
      <c r="AH121" s="159">
        <f t="shared" si="88"/>
        <v>4799143.45</v>
      </c>
      <c r="AI121" s="437">
        <f t="shared" si="89"/>
        <v>-232.95000000000005</v>
      </c>
      <c r="AJ121" s="23">
        <f>+AF121-X121</f>
        <v>-774</v>
      </c>
      <c r="AK121" s="24">
        <f>+AJ121/X121</f>
        <v>-0.14985479186834463</v>
      </c>
      <c r="AL121" s="23">
        <f>+AF121-AA121</f>
        <v>510</v>
      </c>
      <c r="AM121" s="160">
        <f t="shared" si="90"/>
        <v>-1461483.4500000002</v>
      </c>
      <c r="AN121" s="24">
        <f>+AL121/AA121</f>
        <v>0.13140943055913423</v>
      </c>
      <c r="AO121" s="163">
        <f>+AG121-Y121</f>
        <v>350.45000000000005</v>
      </c>
      <c r="AP121" s="164">
        <f>+AO121/Y121</f>
        <v>0.47198653198653207</v>
      </c>
      <c r="AQ121" s="487" t="s">
        <v>1079</v>
      </c>
      <c r="AR121" s="409">
        <f t="shared" si="78"/>
        <v>0.47198653198653195</v>
      </c>
      <c r="AS121" s="410">
        <f t="shared" si="79"/>
        <v>0.15824915824915831</v>
      </c>
      <c r="AT121" s="409">
        <f t="shared" si="73"/>
        <v>0.13140943055913423</v>
      </c>
      <c r="AU121" s="410">
        <f t="shared" si="74"/>
        <v>0</v>
      </c>
      <c r="AV121" s="64" t="b">
        <f t="shared" si="80"/>
        <v>1</v>
      </c>
      <c r="AW121" s="415">
        <f t="shared" si="81"/>
        <v>515.44113774032132</v>
      </c>
      <c r="AX121" s="415">
        <f t="shared" si="82"/>
        <v>547.95546950629239</v>
      </c>
      <c r="AY121" s="415">
        <f t="shared" si="83"/>
        <v>668.57103620474402</v>
      </c>
      <c r="AZ121" s="415">
        <f t="shared" si="84"/>
        <v>742.5</v>
      </c>
      <c r="BA121" s="415">
        <f t="shared" si="85"/>
        <v>860</v>
      </c>
      <c r="BB121" s="416">
        <f t="shared" si="91"/>
        <v>6.3080591332917102E-2</v>
      </c>
      <c r="BC121" s="416">
        <f t="shared" si="91"/>
        <v>0.22011928598345087</v>
      </c>
      <c r="BD121" s="416">
        <f t="shared" si="91"/>
        <v>0.1105775748451896</v>
      </c>
      <c r="BE121" s="416">
        <f t="shared" si="91"/>
        <v>0.15824915824915831</v>
      </c>
      <c r="BF121" s="499">
        <f t="shared" si="75"/>
        <v>3797</v>
      </c>
      <c r="BG121" s="499">
        <f t="shared" si="71"/>
        <v>5165</v>
      </c>
      <c r="BH121" s="499">
        <f t="shared" si="72"/>
        <v>4005</v>
      </c>
      <c r="BI121" s="499">
        <f t="shared" si="76"/>
        <v>3881</v>
      </c>
      <c r="BJ121" s="506">
        <f t="shared" si="77"/>
        <v>3881</v>
      </c>
      <c r="BK121" s="416">
        <f t="shared" si="92"/>
        <v>0.36028443508032648</v>
      </c>
      <c r="BL121" s="416">
        <f t="shared" si="92"/>
        <v>-0.22458857696030976</v>
      </c>
      <c r="BM121" s="416">
        <f t="shared" si="92"/>
        <v>-3.0961298377028768E-2</v>
      </c>
      <c r="BN121" s="416">
        <f t="shared" si="92"/>
        <v>0</v>
      </c>
      <c r="BO121" s="104">
        <f t="shared" si="93"/>
        <v>3835012.5</v>
      </c>
      <c r="BP121" s="104">
        <f t="shared" si="86"/>
        <v>4441900</v>
      </c>
      <c r="BQ121" s="103">
        <f t="shared" si="87"/>
        <v>5645086.75</v>
      </c>
      <c r="BR121" s="419" t="s">
        <v>1069</v>
      </c>
      <c r="BS121" s="420"/>
      <c r="BT121" s="104"/>
      <c r="BU121" s="104"/>
      <c r="BV121" s="103"/>
      <c r="BW121" s="161">
        <f t="shared" si="94"/>
        <v>2881642.5</v>
      </c>
      <c r="BX121" s="161">
        <f t="shared" si="95"/>
        <v>3260317.5</v>
      </c>
    </row>
    <row r="122" spans="1:76" ht="24" hidden="1">
      <c r="A122" s="145" t="s">
        <v>257</v>
      </c>
      <c r="B122" s="145" t="str">
        <f t="shared" si="111"/>
        <v>P060</v>
      </c>
      <c r="C122" s="146" t="s">
        <v>313</v>
      </c>
      <c r="D122" s="172" t="s">
        <v>314</v>
      </c>
      <c r="E122" s="178" t="s">
        <v>142</v>
      </c>
      <c r="F122" s="178"/>
      <c r="G122" s="178"/>
      <c r="H122" s="129">
        <v>480</v>
      </c>
      <c r="I122" s="130">
        <v>480</v>
      </c>
      <c r="J122" s="129">
        <v>480</v>
      </c>
      <c r="K122" s="130">
        <v>480</v>
      </c>
      <c r="L122" s="130">
        <v>480</v>
      </c>
      <c r="M122" s="130">
        <v>612</v>
      </c>
      <c r="N122" s="130">
        <v>612</v>
      </c>
      <c r="O122" s="148">
        <v>695.2</v>
      </c>
      <c r="P122" s="149">
        <v>299</v>
      </c>
      <c r="Q122" s="149">
        <v>143520</v>
      </c>
      <c r="R122" s="150">
        <v>446</v>
      </c>
      <c r="S122" s="151">
        <v>213984</v>
      </c>
      <c r="T122" s="150">
        <v>374</v>
      </c>
      <c r="U122" s="151">
        <v>235033.59999999998</v>
      </c>
      <c r="V122" s="152">
        <v>446</v>
      </c>
      <c r="W122" s="153">
        <f>V122*O122</f>
        <v>310059.2</v>
      </c>
      <c r="X122" s="154">
        <v>446</v>
      </c>
      <c r="Y122" s="155">
        <v>695.2</v>
      </c>
      <c r="Z122" s="138">
        <f>X122*Y122</f>
        <v>310059.2</v>
      </c>
      <c r="AA122" s="156">
        <v>424</v>
      </c>
      <c r="AB122" s="157">
        <v>294625.76</v>
      </c>
      <c r="AC122" s="162">
        <f>AA122</f>
        <v>424</v>
      </c>
      <c r="AD122" s="456">
        <v>800</v>
      </c>
      <c r="AE122" s="159">
        <f t="shared" si="117"/>
        <v>339200</v>
      </c>
      <c r="AF122" s="158">
        <v>380</v>
      </c>
      <c r="AG122" s="448">
        <v>950.14</v>
      </c>
      <c r="AH122" s="159">
        <f t="shared" si="88"/>
        <v>361053.2</v>
      </c>
      <c r="AI122" s="437">
        <f t="shared" si="89"/>
        <v>-150.13999999999999</v>
      </c>
      <c r="AJ122" s="23">
        <f>+AF122-X122</f>
        <v>-66</v>
      </c>
      <c r="AK122" s="24">
        <f>+AJ122/X122</f>
        <v>-0.14798206278026907</v>
      </c>
      <c r="AL122" s="23">
        <f>+AF122-AA122</f>
        <v>-44</v>
      </c>
      <c r="AM122" s="160">
        <f t="shared" si="90"/>
        <v>-21853.200000000012</v>
      </c>
      <c r="AN122" s="24">
        <f>+AL122/AA122</f>
        <v>-0.10377358490566038</v>
      </c>
      <c r="AO122" s="163">
        <f>+AG122-Y122</f>
        <v>254.93999999999994</v>
      </c>
      <c r="AP122" s="164">
        <f>+AO122/Y122</f>
        <v>0.3667146144994245</v>
      </c>
      <c r="AQ122" s="487" t="s">
        <v>1079</v>
      </c>
      <c r="AR122" s="409">
        <f t="shared" si="78"/>
        <v>0.36671461449942444</v>
      </c>
      <c r="AS122" s="410">
        <f t="shared" si="79"/>
        <v>0.15074798619102414</v>
      </c>
      <c r="AT122" s="409">
        <f t="shared" si="73"/>
        <v>-0.10377358490566035</v>
      </c>
      <c r="AU122" s="410">
        <f t="shared" si="74"/>
        <v>0</v>
      </c>
      <c r="AV122" s="64" t="b">
        <f t="shared" si="80"/>
        <v>1</v>
      </c>
      <c r="AW122" s="415">
        <f t="shared" si="81"/>
        <v>480</v>
      </c>
      <c r="AX122" s="415">
        <f t="shared" si="82"/>
        <v>479.78475336322867</v>
      </c>
      <c r="AY122" s="415">
        <f t="shared" si="83"/>
        <v>628.43208556149727</v>
      </c>
      <c r="AZ122" s="415">
        <f t="shared" si="84"/>
        <v>695.2</v>
      </c>
      <c r="BA122" s="415">
        <f t="shared" si="85"/>
        <v>800</v>
      </c>
      <c r="BB122" s="416">
        <f t="shared" si="91"/>
        <v>-4.484304932735883E-4</v>
      </c>
      <c r="BC122" s="416">
        <f t="shared" si="91"/>
        <v>0.30982087520762214</v>
      </c>
      <c r="BD122" s="416">
        <f t="shared" si="91"/>
        <v>0.10624523472388647</v>
      </c>
      <c r="BE122" s="416">
        <f t="shared" si="91"/>
        <v>0.15074798619102414</v>
      </c>
      <c r="BF122" s="499">
        <f t="shared" si="75"/>
        <v>299</v>
      </c>
      <c r="BG122" s="499">
        <f t="shared" si="71"/>
        <v>446</v>
      </c>
      <c r="BH122" s="499">
        <f t="shared" si="72"/>
        <v>374</v>
      </c>
      <c r="BI122" s="499">
        <f t="shared" si="76"/>
        <v>424</v>
      </c>
      <c r="BJ122" s="506">
        <f t="shared" si="77"/>
        <v>424</v>
      </c>
      <c r="BK122" s="416">
        <f t="shared" si="92"/>
        <v>0.49163879598662197</v>
      </c>
      <c r="BL122" s="416">
        <f t="shared" si="92"/>
        <v>-0.16143497757847536</v>
      </c>
      <c r="BM122" s="416">
        <f t="shared" si="92"/>
        <v>0.1336898395721926</v>
      </c>
      <c r="BN122" s="416">
        <f t="shared" si="92"/>
        <v>0</v>
      </c>
      <c r="BO122" s="104">
        <f t="shared" si="93"/>
        <v>310059.2</v>
      </c>
      <c r="BP122" s="104">
        <f t="shared" si="86"/>
        <v>356800</v>
      </c>
      <c r="BQ122" s="103">
        <f t="shared" si="87"/>
        <v>423762.44</v>
      </c>
      <c r="BR122" s="419"/>
      <c r="BS122" s="420"/>
      <c r="BT122" s="104"/>
      <c r="BU122" s="104"/>
      <c r="BV122" s="103"/>
      <c r="BW122" s="161">
        <f t="shared" si="94"/>
        <v>294764.80000000005</v>
      </c>
      <c r="BX122" s="161">
        <f t="shared" si="95"/>
        <v>264176</v>
      </c>
    </row>
    <row r="123" spans="1:76">
      <c r="A123" s="145" t="s">
        <v>257</v>
      </c>
      <c r="B123" s="145" t="str">
        <f t="shared" si="111"/>
        <v>P061</v>
      </c>
      <c r="C123" s="146" t="s">
        <v>315</v>
      </c>
      <c r="D123" s="172" t="s">
        <v>316</v>
      </c>
      <c r="E123" s="178" t="s">
        <v>142</v>
      </c>
      <c r="F123" s="178"/>
      <c r="G123" s="178"/>
      <c r="H123" s="129">
        <v>533</v>
      </c>
      <c r="I123" s="130">
        <v>650</v>
      </c>
      <c r="J123" s="129">
        <v>650</v>
      </c>
      <c r="K123" s="130">
        <v>650</v>
      </c>
      <c r="L123" s="130">
        <v>650</v>
      </c>
      <c r="M123" s="130">
        <v>770</v>
      </c>
      <c r="N123" s="130">
        <v>770</v>
      </c>
      <c r="O123" s="148">
        <v>869</v>
      </c>
      <c r="P123" s="149">
        <v>2184</v>
      </c>
      <c r="Q123" s="149">
        <v>1333826</v>
      </c>
      <c r="R123" s="150">
        <v>2346</v>
      </c>
      <c r="S123" s="151">
        <v>1524510</v>
      </c>
      <c r="T123" s="150">
        <v>1858</v>
      </c>
      <c r="U123" s="151">
        <v>1467983</v>
      </c>
      <c r="V123" s="152">
        <v>2346</v>
      </c>
      <c r="W123" s="153">
        <f>V123*O123</f>
        <v>2038674</v>
      </c>
      <c r="X123" s="154">
        <v>2346</v>
      </c>
      <c r="Y123" s="155">
        <v>869</v>
      </c>
      <c r="Z123" s="138">
        <f>X123*Y123</f>
        <v>2038674</v>
      </c>
      <c r="AA123" s="156">
        <v>1945</v>
      </c>
      <c r="AB123" s="157">
        <v>1686141.5999999999</v>
      </c>
      <c r="AC123" s="162">
        <f>AA123</f>
        <v>1945</v>
      </c>
      <c r="AD123" s="456">
        <v>960</v>
      </c>
      <c r="AE123" s="159">
        <f t="shared" si="117"/>
        <v>1867200</v>
      </c>
      <c r="AF123" s="158">
        <v>1995</v>
      </c>
      <c r="AG123" s="448">
        <v>1019.19</v>
      </c>
      <c r="AH123" s="159">
        <f t="shared" si="88"/>
        <v>2033284.05</v>
      </c>
      <c r="AI123" s="437">
        <f t="shared" si="89"/>
        <v>-59.190000000000055</v>
      </c>
      <c r="AJ123" s="23">
        <f>+AF123-X123</f>
        <v>-351</v>
      </c>
      <c r="AK123" s="24">
        <f>+AJ123/X123</f>
        <v>-0.14961636828644501</v>
      </c>
      <c r="AL123" s="23">
        <f>+AF123-AA123</f>
        <v>50</v>
      </c>
      <c r="AM123" s="160">
        <f t="shared" si="90"/>
        <v>-166084.05000000005</v>
      </c>
      <c r="AN123" s="24">
        <f>+AL123/AA123</f>
        <v>2.570694087403599E-2</v>
      </c>
      <c r="AO123" s="163">
        <f>+AG123-Y123</f>
        <v>150.19000000000005</v>
      </c>
      <c r="AP123" s="164">
        <f>+AO123/Y123</f>
        <v>0.17283084004602997</v>
      </c>
      <c r="AQ123" s="487" t="s">
        <v>1079</v>
      </c>
      <c r="AR123" s="409">
        <f t="shared" si="78"/>
        <v>0.17283084004602989</v>
      </c>
      <c r="AS123" s="410">
        <f t="shared" si="79"/>
        <v>0.10471806674338313</v>
      </c>
      <c r="AT123" s="409">
        <f t="shared" si="73"/>
        <v>2.5706940874036022E-2</v>
      </c>
      <c r="AU123" s="410">
        <f t="shared" si="74"/>
        <v>0</v>
      </c>
      <c r="AV123" s="64" t="b">
        <f t="shared" si="80"/>
        <v>1</v>
      </c>
      <c r="AW123" s="415">
        <f t="shared" si="81"/>
        <v>610.72619047619048</v>
      </c>
      <c r="AX123" s="415">
        <f t="shared" si="82"/>
        <v>649.83375959079285</v>
      </c>
      <c r="AY123" s="415">
        <f t="shared" si="83"/>
        <v>790.08772874058127</v>
      </c>
      <c r="AZ123" s="415">
        <f t="shared" si="84"/>
        <v>869</v>
      </c>
      <c r="BA123" s="415">
        <f t="shared" si="85"/>
        <v>960</v>
      </c>
      <c r="BB123" s="416">
        <f t="shared" si="91"/>
        <v>6.4034537448131701E-2</v>
      </c>
      <c r="BC123" s="416">
        <f t="shared" si="91"/>
        <v>0.21583053677929542</v>
      </c>
      <c r="BD123" s="416">
        <f t="shared" si="91"/>
        <v>9.9877859620990161E-2</v>
      </c>
      <c r="BE123" s="416">
        <f t="shared" si="91"/>
        <v>0.10471806674338313</v>
      </c>
      <c r="BF123" s="499">
        <f t="shared" si="75"/>
        <v>2184</v>
      </c>
      <c r="BG123" s="499">
        <f t="shared" si="71"/>
        <v>2346</v>
      </c>
      <c r="BH123" s="499">
        <f t="shared" si="72"/>
        <v>1858</v>
      </c>
      <c r="BI123" s="499">
        <f t="shared" si="76"/>
        <v>1945</v>
      </c>
      <c r="BJ123" s="506">
        <f t="shared" si="77"/>
        <v>1945</v>
      </c>
      <c r="BK123" s="416">
        <f t="shared" si="92"/>
        <v>7.4175824175824134E-2</v>
      </c>
      <c r="BL123" s="416">
        <f t="shared" si="92"/>
        <v>-0.20801364023870417</v>
      </c>
      <c r="BM123" s="416">
        <f t="shared" si="92"/>
        <v>4.6824542518837386E-2</v>
      </c>
      <c r="BN123" s="416">
        <f t="shared" si="92"/>
        <v>0</v>
      </c>
      <c r="BO123" s="104">
        <f t="shared" si="93"/>
        <v>2038674</v>
      </c>
      <c r="BP123" s="104">
        <f t="shared" si="86"/>
        <v>2252160</v>
      </c>
      <c r="BQ123" s="103">
        <f t="shared" si="87"/>
        <v>2391019.7400000002</v>
      </c>
      <c r="BR123" s="419"/>
      <c r="BS123" s="420"/>
      <c r="BT123" s="104"/>
      <c r="BU123" s="104"/>
      <c r="BV123" s="103"/>
      <c r="BW123" s="161">
        <f t="shared" si="94"/>
        <v>1690205</v>
      </c>
      <c r="BX123" s="161">
        <f t="shared" si="95"/>
        <v>1733655</v>
      </c>
    </row>
    <row r="124" spans="1:76" hidden="1">
      <c r="A124" s="145" t="s">
        <v>257</v>
      </c>
      <c r="B124" s="145" t="str">
        <f t="shared" si="111"/>
        <v>P062</v>
      </c>
      <c r="C124" s="146" t="s">
        <v>317</v>
      </c>
      <c r="D124" s="165" t="s">
        <v>318</v>
      </c>
      <c r="E124" s="165"/>
      <c r="F124" s="165"/>
      <c r="G124" s="165"/>
      <c r="H124" s="129">
        <v>300</v>
      </c>
      <c r="I124" s="130">
        <v>400</v>
      </c>
      <c r="J124" s="129">
        <v>400</v>
      </c>
      <c r="K124" s="130">
        <v>400</v>
      </c>
      <c r="L124" s="130"/>
      <c r="M124" s="130"/>
      <c r="N124" s="130"/>
      <c r="O124" s="148" t="s">
        <v>88</v>
      </c>
      <c r="P124" s="149">
        <v>6975</v>
      </c>
      <c r="Q124" s="149">
        <v>2547040</v>
      </c>
      <c r="R124" s="150"/>
      <c r="S124" s="151"/>
      <c r="T124" s="150"/>
      <c r="U124" s="151"/>
      <c r="V124" s="152"/>
      <c r="W124" s="153"/>
      <c r="X124" s="166"/>
      <c r="Y124" s="155" t="s">
        <v>88</v>
      </c>
      <c r="Z124" s="167"/>
      <c r="AA124" s="168"/>
      <c r="AB124" s="169"/>
      <c r="AC124" s="170"/>
      <c r="AD124" s="449"/>
      <c r="AE124" s="171"/>
      <c r="AF124" s="170"/>
      <c r="AG124" s="449"/>
      <c r="AH124" s="159">
        <f t="shared" si="88"/>
        <v>0</v>
      </c>
      <c r="AI124" s="437">
        <f t="shared" si="89"/>
        <v>0</v>
      </c>
      <c r="AJ124" s="23"/>
      <c r="AK124" s="24"/>
      <c r="AL124" s="23"/>
      <c r="AM124" s="160">
        <f t="shared" si="90"/>
        <v>0</v>
      </c>
      <c r="AN124" s="24"/>
      <c r="AO124" s="163"/>
      <c r="AP124" s="164"/>
      <c r="AQ124" s="487"/>
      <c r="AR124" s="409" t="str">
        <f t="shared" si="78"/>
        <v/>
      </c>
      <c r="AS124" s="410" t="str">
        <f t="shared" si="79"/>
        <v/>
      </c>
      <c r="AT124" s="409" t="str">
        <f t="shared" si="73"/>
        <v/>
      </c>
      <c r="AU124" s="410" t="str">
        <f t="shared" si="74"/>
        <v/>
      </c>
      <c r="AV124" s="64" t="b">
        <f t="shared" si="80"/>
        <v>1</v>
      </c>
      <c r="AW124" s="415">
        <f t="shared" si="81"/>
        <v>365.16702508960572</v>
      </c>
      <c r="AX124" s="415" t="str">
        <f t="shared" si="82"/>
        <v/>
      </c>
      <c r="AY124" s="415" t="str">
        <f t="shared" si="83"/>
        <v/>
      </c>
      <c r="AZ124" s="415" t="str">
        <f t="shared" si="84"/>
        <v/>
      </c>
      <c r="BA124" s="415">
        <f t="shared" si="85"/>
        <v>0</v>
      </c>
      <c r="BB124" s="416" t="str">
        <f t="shared" si="91"/>
        <v/>
      </c>
      <c r="BC124" s="416" t="str">
        <f t="shared" si="91"/>
        <v/>
      </c>
      <c r="BD124" s="416" t="str">
        <f t="shared" si="91"/>
        <v/>
      </c>
      <c r="BE124" s="416" t="str">
        <f t="shared" si="91"/>
        <v/>
      </c>
      <c r="BF124" s="499">
        <f t="shared" si="75"/>
        <v>6975</v>
      </c>
      <c r="BG124" s="499">
        <f t="shared" si="71"/>
        <v>0</v>
      </c>
      <c r="BH124" s="499">
        <f t="shared" si="72"/>
        <v>0</v>
      </c>
      <c r="BI124" s="499">
        <f t="shared" si="76"/>
        <v>0</v>
      </c>
      <c r="BJ124" s="506">
        <f t="shared" si="77"/>
        <v>0</v>
      </c>
      <c r="BK124" s="416">
        <f t="shared" si="92"/>
        <v>-1</v>
      </c>
      <c r="BL124" s="416" t="str">
        <f t="shared" si="92"/>
        <v/>
      </c>
      <c r="BM124" s="416" t="str">
        <f t="shared" si="92"/>
        <v/>
      </c>
      <c r="BN124" s="416" t="str">
        <f t="shared" si="92"/>
        <v/>
      </c>
      <c r="BO124" s="104" t="str">
        <f t="shared" si="93"/>
        <v/>
      </c>
      <c r="BP124" s="104">
        <f t="shared" si="86"/>
        <v>0</v>
      </c>
      <c r="BQ124" s="103">
        <f t="shared" si="87"/>
        <v>0</v>
      </c>
      <c r="BR124" s="419"/>
      <c r="BS124" s="420"/>
      <c r="BT124" s="104"/>
      <c r="BU124" s="104"/>
      <c r="BV124" s="103"/>
      <c r="BW124" s="161"/>
      <c r="BX124" s="161"/>
    </row>
    <row r="125" spans="1:76" ht="24" hidden="1">
      <c r="A125" s="145" t="s">
        <v>257</v>
      </c>
      <c r="B125" s="145" t="str">
        <f t="shared" si="111"/>
        <v>P062.1</v>
      </c>
      <c r="C125" s="146" t="s">
        <v>319</v>
      </c>
      <c r="D125" s="147" t="s">
        <v>320</v>
      </c>
      <c r="E125" s="147"/>
      <c r="F125" s="147"/>
      <c r="G125" s="147"/>
      <c r="H125" s="129">
        <v>0</v>
      </c>
      <c r="I125" s="130">
        <v>0</v>
      </c>
      <c r="J125" s="129"/>
      <c r="K125" s="130"/>
      <c r="L125" s="130">
        <v>400</v>
      </c>
      <c r="M125" s="130">
        <v>490</v>
      </c>
      <c r="N125" s="130">
        <v>490</v>
      </c>
      <c r="O125" s="148">
        <v>561</v>
      </c>
      <c r="P125" s="149">
        <v>0</v>
      </c>
      <c r="Q125" s="149">
        <v>0</v>
      </c>
      <c r="R125" s="150">
        <v>5429</v>
      </c>
      <c r="S125" s="151">
        <v>2163580</v>
      </c>
      <c r="T125" s="150">
        <v>4631</v>
      </c>
      <c r="U125" s="151">
        <v>2323460.7999999998</v>
      </c>
      <c r="V125" s="152">
        <v>5185</v>
      </c>
      <c r="W125" s="153">
        <f>V125*O125</f>
        <v>2908785</v>
      </c>
      <c r="X125" s="154">
        <v>5185</v>
      </c>
      <c r="Y125" s="155">
        <v>561</v>
      </c>
      <c r="Z125" s="138">
        <f>X125*Y125</f>
        <v>2908785</v>
      </c>
      <c r="AA125" s="156">
        <v>4476</v>
      </c>
      <c r="AB125" s="157">
        <v>2479198.7999999998</v>
      </c>
      <c r="AC125" s="162">
        <f>AA125</f>
        <v>4476</v>
      </c>
      <c r="AD125" s="456">
        <v>680</v>
      </c>
      <c r="AE125" s="159">
        <f t="shared" ref="AE125:AE126" si="118">AC125*AD125</f>
        <v>3043680</v>
      </c>
      <c r="AF125" s="158">
        <v>4408</v>
      </c>
      <c r="AG125" s="448">
        <v>796.82</v>
      </c>
      <c r="AH125" s="159">
        <f t="shared" si="88"/>
        <v>3512382.56</v>
      </c>
      <c r="AI125" s="437">
        <f t="shared" si="89"/>
        <v>-116.82000000000005</v>
      </c>
      <c r="AJ125" s="23">
        <f>+AF125-X125</f>
        <v>-777</v>
      </c>
      <c r="AK125" s="24">
        <f>+AJ125/X125</f>
        <v>-0.14985535197685632</v>
      </c>
      <c r="AL125" s="23">
        <f>+AF125-AA125</f>
        <v>-68</v>
      </c>
      <c r="AM125" s="160">
        <f t="shared" si="90"/>
        <v>-468702.56000000006</v>
      </c>
      <c r="AN125" s="24">
        <f>+AL125/AA125</f>
        <v>-1.519213583556747E-2</v>
      </c>
      <c r="AO125" s="163">
        <f>+AG125-Y125</f>
        <v>235.82000000000005</v>
      </c>
      <c r="AP125" s="164">
        <f>+AO125/Y125</f>
        <v>0.42035650623885928</v>
      </c>
      <c r="AQ125" s="487" t="s">
        <v>1079</v>
      </c>
      <c r="AR125" s="409">
        <f t="shared" si="78"/>
        <v>0.42035650623885923</v>
      </c>
      <c r="AS125" s="410">
        <f t="shared" si="79"/>
        <v>0.21212121212121215</v>
      </c>
      <c r="AT125" s="409">
        <f t="shared" si="73"/>
        <v>-1.5192135835567444E-2</v>
      </c>
      <c r="AU125" s="410">
        <f t="shared" si="74"/>
        <v>0</v>
      </c>
      <c r="AV125" s="64" t="b">
        <f t="shared" si="80"/>
        <v>1</v>
      </c>
      <c r="AW125" s="415" t="str">
        <f t="shared" si="81"/>
        <v/>
      </c>
      <c r="AX125" s="415">
        <f t="shared" si="82"/>
        <v>398.52274820408917</v>
      </c>
      <c r="AY125" s="415">
        <f t="shared" si="83"/>
        <v>501.71902396890516</v>
      </c>
      <c r="AZ125" s="415">
        <f t="shared" si="84"/>
        <v>561</v>
      </c>
      <c r="BA125" s="415">
        <f t="shared" si="85"/>
        <v>680</v>
      </c>
      <c r="BB125" s="416" t="str">
        <f t="shared" si="91"/>
        <v/>
      </c>
      <c r="BC125" s="416">
        <f t="shared" si="91"/>
        <v>0.25894701426671807</v>
      </c>
      <c r="BD125" s="416">
        <f t="shared" si="91"/>
        <v>0.11815572700860733</v>
      </c>
      <c r="BE125" s="416">
        <f t="shared" si="91"/>
        <v>0.21212121212121215</v>
      </c>
      <c r="BF125" s="499">
        <f t="shared" si="75"/>
        <v>0</v>
      </c>
      <c r="BG125" s="499">
        <f t="shared" si="71"/>
        <v>5429</v>
      </c>
      <c r="BH125" s="499">
        <f t="shared" si="72"/>
        <v>4631</v>
      </c>
      <c r="BI125" s="499">
        <f t="shared" si="76"/>
        <v>4476</v>
      </c>
      <c r="BJ125" s="506">
        <f t="shared" si="77"/>
        <v>4476</v>
      </c>
      <c r="BK125" s="416" t="str">
        <f t="shared" si="92"/>
        <v/>
      </c>
      <c r="BL125" s="416">
        <f t="shared" si="92"/>
        <v>-0.14698839565297472</v>
      </c>
      <c r="BM125" s="416">
        <f t="shared" si="92"/>
        <v>-3.3470092852515676E-2</v>
      </c>
      <c r="BN125" s="416">
        <f t="shared" si="92"/>
        <v>0</v>
      </c>
      <c r="BO125" s="104">
        <f t="shared" si="93"/>
        <v>2908785</v>
      </c>
      <c r="BP125" s="104">
        <f t="shared" si="86"/>
        <v>3525800</v>
      </c>
      <c r="BQ125" s="103">
        <f t="shared" si="87"/>
        <v>4131511.7</v>
      </c>
      <c r="BR125" s="419"/>
      <c r="BS125" s="420"/>
      <c r="BT125" s="104"/>
      <c r="BU125" s="104"/>
      <c r="BV125" s="103"/>
      <c r="BW125" s="161">
        <f t="shared" si="94"/>
        <v>2511036</v>
      </c>
      <c r="BX125" s="161">
        <f t="shared" si="95"/>
        <v>2472888</v>
      </c>
    </row>
    <row r="126" spans="1:76" ht="36" hidden="1">
      <c r="A126" s="145" t="s">
        <v>257</v>
      </c>
      <c r="B126" s="145" t="str">
        <f t="shared" si="111"/>
        <v>P062.2</v>
      </c>
      <c r="C126" s="146" t="s">
        <v>321</v>
      </c>
      <c r="D126" s="175" t="s">
        <v>322</v>
      </c>
      <c r="E126" s="175" t="s">
        <v>102</v>
      </c>
      <c r="F126" s="175"/>
      <c r="G126" s="175"/>
      <c r="H126" s="129">
        <v>0</v>
      </c>
      <c r="I126" s="130">
        <v>0</v>
      </c>
      <c r="J126" s="129"/>
      <c r="K126" s="130"/>
      <c r="L126" s="130">
        <v>480</v>
      </c>
      <c r="M126" s="130">
        <v>588</v>
      </c>
      <c r="N126" s="130">
        <v>588</v>
      </c>
      <c r="O126" s="148">
        <v>668.8</v>
      </c>
      <c r="P126" s="149">
        <v>0</v>
      </c>
      <c r="Q126" s="149">
        <v>0</v>
      </c>
      <c r="R126" s="150">
        <v>2066</v>
      </c>
      <c r="S126" s="151">
        <v>906112</v>
      </c>
      <c r="T126" s="150">
        <v>1867</v>
      </c>
      <c r="U126" s="151">
        <v>1123485.92</v>
      </c>
      <c r="V126" s="152">
        <v>2066</v>
      </c>
      <c r="W126" s="153">
        <f>V126*O126</f>
        <v>1381740.7999999998</v>
      </c>
      <c r="X126" s="154">
        <v>2066</v>
      </c>
      <c r="Y126" s="155">
        <v>668.8</v>
      </c>
      <c r="Z126" s="138">
        <f>X126*Y126</f>
        <v>1381740.7999999998</v>
      </c>
      <c r="AA126" s="156">
        <v>2048</v>
      </c>
      <c r="AB126" s="157">
        <v>1350307.2</v>
      </c>
      <c r="AC126" s="162">
        <f>AA126</f>
        <v>2048</v>
      </c>
      <c r="AD126" s="456">
        <v>800</v>
      </c>
      <c r="AE126" s="159">
        <f t="shared" si="118"/>
        <v>1638400</v>
      </c>
      <c r="AF126" s="158">
        <v>1757</v>
      </c>
      <c r="AG126" s="448">
        <v>904.62</v>
      </c>
      <c r="AH126" s="159">
        <f t="shared" si="88"/>
        <v>1589417.34</v>
      </c>
      <c r="AI126" s="437">
        <f t="shared" si="89"/>
        <v>-104.62</v>
      </c>
      <c r="AJ126" s="23">
        <f>+AF126-X126</f>
        <v>-309</v>
      </c>
      <c r="AK126" s="24">
        <f>+AJ126/X126</f>
        <v>-0.14956437560503388</v>
      </c>
      <c r="AL126" s="23">
        <f>+AF126-AA126</f>
        <v>-291</v>
      </c>
      <c r="AM126" s="160">
        <f t="shared" si="90"/>
        <v>48982.659999999916</v>
      </c>
      <c r="AN126" s="24">
        <f>+AL126/AA126</f>
        <v>-0.14208984375</v>
      </c>
      <c r="AO126" s="163">
        <f>+AG126-Y126</f>
        <v>235.82000000000005</v>
      </c>
      <c r="AP126" s="164">
        <f>+AO126/Y126</f>
        <v>0.35260167464114844</v>
      </c>
      <c r="AQ126" s="487" t="s">
        <v>1079</v>
      </c>
      <c r="AR126" s="409">
        <f t="shared" si="78"/>
        <v>0.35260167464114844</v>
      </c>
      <c r="AS126" s="410">
        <f t="shared" si="79"/>
        <v>0.19617224880382778</v>
      </c>
      <c r="AT126" s="409">
        <f t="shared" si="73"/>
        <v>-0.14208984375</v>
      </c>
      <c r="AU126" s="410">
        <f t="shared" si="74"/>
        <v>0</v>
      </c>
      <c r="AV126" s="64" t="b">
        <f t="shared" si="80"/>
        <v>1</v>
      </c>
      <c r="AW126" s="415" t="str">
        <f t="shared" si="81"/>
        <v/>
      </c>
      <c r="AX126" s="415">
        <f t="shared" si="82"/>
        <v>438.58276863504358</v>
      </c>
      <c r="AY126" s="415">
        <f t="shared" si="83"/>
        <v>601.76</v>
      </c>
      <c r="AZ126" s="415">
        <f t="shared" si="84"/>
        <v>668.8</v>
      </c>
      <c r="BA126" s="415">
        <f t="shared" si="85"/>
        <v>800</v>
      </c>
      <c r="BB126" s="416" t="str">
        <f t="shared" si="91"/>
        <v/>
      </c>
      <c r="BC126" s="416">
        <f t="shared" si="91"/>
        <v>0.37205572821019905</v>
      </c>
      <c r="BD126" s="416">
        <f t="shared" si="91"/>
        <v>0.11140654081361334</v>
      </c>
      <c r="BE126" s="416">
        <f t="shared" si="91"/>
        <v>0.19617224880382778</v>
      </c>
      <c r="BF126" s="499">
        <f t="shared" si="75"/>
        <v>0</v>
      </c>
      <c r="BG126" s="499">
        <f t="shared" si="71"/>
        <v>2066</v>
      </c>
      <c r="BH126" s="499">
        <f t="shared" si="72"/>
        <v>1867</v>
      </c>
      <c r="BI126" s="499">
        <f t="shared" si="76"/>
        <v>2048</v>
      </c>
      <c r="BJ126" s="506">
        <f t="shared" si="77"/>
        <v>2048</v>
      </c>
      <c r="BK126" s="416" t="str">
        <f t="shared" si="92"/>
        <v/>
      </c>
      <c r="BL126" s="416">
        <f t="shared" si="92"/>
        <v>-9.6321393998063942E-2</v>
      </c>
      <c r="BM126" s="416">
        <f t="shared" si="92"/>
        <v>9.6946973754686638E-2</v>
      </c>
      <c r="BN126" s="416">
        <f t="shared" si="92"/>
        <v>0</v>
      </c>
      <c r="BO126" s="104">
        <f t="shared" si="93"/>
        <v>1381740.7999999998</v>
      </c>
      <c r="BP126" s="104">
        <f t="shared" si="86"/>
        <v>1652800</v>
      </c>
      <c r="BQ126" s="103">
        <f t="shared" si="87"/>
        <v>1868944.92</v>
      </c>
      <c r="BR126" s="419"/>
      <c r="BS126" s="420"/>
      <c r="BT126" s="104"/>
      <c r="BU126" s="104"/>
      <c r="BV126" s="103"/>
      <c r="BW126" s="161">
        <f t="shared" si="94"/>
        <v>1369702.3999999999</v>
      </c>
      <c r="BX126" s="161">
        <f t="shared" si="95"/>
        <v>1175081.5999999999</v>
      </c>
    </row>
    <row r="127" spans="1:76" hidden="1">
      <c r="A127" s="145" t="s">
        <v>257</v>
      </c>
      <c r="B127" s="145" t="str">
        <f t="shared" si="111"/>
        <v>P063</v>
      </c>
      <c r="C127" s="146" t="s">
        <v>323</v>
      </c>
      <c r="D127" s="165" t="s">
        <v>324</v>
      </c>
      <c r="E127" s="165"/>
      <c r="F127" s="165"/>
      <c r="G127" s="165"/>
      <c r="H127" s="129">
        <v>500</v>
      </c>
      <c r="I127" s="130">
        <v>600</v>
      </c>
      <c r="J127" s="129">
        <v>600</v>
      </c>
      <c r="K127" s="130">
        <v>600</v>
      </c>
      <c r="L127" s="130"/>
      <c r="M127" s="130"/>
      <c r="N127" s="130"/>
      <c r="O127" s="148" t="s">
        <v>88</v>
      </c>
      <c r="P127" s="149">
        <v>939</v>
      </c>
      <c r="Q127" s="149">
        <v>528140</v>
      </c>
      <c r="R127" s="150"/>
      <c r="S127" s="151"/>
      <c r="T127" s="150"/>
      <c r="U127" s="151"/>
      <c r="V127" s="152"/>
      <c r="W127" s="153"/>
      <c r="X127" s="166"/>
      <c r="Y127" s="155" t="s">
        <v>88</v>
      </c>
      <c r="Z127" s="167"/>
      <c r="AA127" s="168"/>
      <c r="AB127" s="169"/>
      <c r="AC127" s="170"/>
      <c r="AD127" s="449"/>
      <c r="AE127" s="171"/>
      <c r="AF127" s="170"/>
      <c r="AG127" s="449"/>
      <c r="AH127" s="159">
        <f t="shared" si="88"/>
        <v>0</v>
      </c>
      <c r="AI127" s="437">
        <f t="shared" si="89"/>
        <v>0</v>
      </c>
      <c r="AJ127" s="23"/>
      <c r="AK127" s="24"/>
      <c r="AL127" s="23"/>
      <c r="AM127" s="160">
        <f t="shared" si="90"/>
        <v>0</v>
      </c>
      <c r="AN127" s="24"/>
      <c r="AO127" s="163"/>
      <c r="AP127" s="164"/>
      <c r="AQ127" s="487"/>
      <c r="AR127" s="409" t="str">
        <f t="shared" si="78"/>
        <v/>
      </c>
      <c r="AS127" s="410" t="str">
        <f t="shared" si="79"/>
        <v/>
      </c>
      <c r="AT127" s="409" t="str">
        <f t="shared" si="73"/>
        <v/>
      </c>
      <c r="AU127" s="410" t="str">
        <f t="shared" si="74"/>
        <v/>
      </c>
      <c r="AV127" s="64" t="b">
        <f t="shared" si="80"/>
        <v>1</v>
      </c>
      <c r="AW127" s="415">
        <f t="shared" si="81"/>
        <v>562.44941427050048</v>
      </c>
      <c r="AX127" s="415" t="str">
        <f t="shared" si="82"/>
        <v/>
      </c>
      <c r="AY127" s="415" t="str">
        <f t="shared" si="83"/>
        <v/>
      </c>
      <c r="AZ127" s="415" t="str">
        <f t="shared" si="84"/>
        <v/>
      </c>
      <c r="BA127" s="415">
        <f t="shared" si="85"/>
        <v>0</v>
      </c>
      <c r="BB127" s="416" t="str">
        <f t="shared" si="91"/>
        <v/>
      </c>
      <c r="BC127" s="416" t="str">
        <f t="shared" si="91"/>
        <v/>
      </c>
      <c r="BD127" s="416" t="str">
        <f t="shared" si="91"/>
        <v/>
      </c>
      <c r="BE127" s="416" t="str">
        <f t="shared" si="91"/>
        <v/>
      </c>
      <c r="BF127" s="499">
        <f t="shared" si="75"/>
        <v>939</v>
      </c>
      <c r="BG127" s="499">
        <f t="shared" si="71"/>
        <v>0</v>
      </c>
      <c r="BH127" s="499">
        <f t="shared" si="72"/>
        <v>0</v>
      </c>
      <c r="BI127" s="499">
        <f t="shared" si="76"/>
        <v>0</v>
      </c>
      <c r="BJ127" s="506">
        <f t="shared" si="77"/>
        <v>0</v>
      </c>
      <c r="BK127" s="416">
        <f t="shared" si="92"/>
        <v>-1</v>
      </c>
      <c r="BL127" s="416" t="str">
        <f t="shared" si="92"/>
        <v/>
      </c>
      <c r="BM127" s="416" t="str">
        <f t="shared" si="92"/>
        <v/>
      </c>
      <c r="BN127" s="416" t="str">
        <f t="shared" si="92"/>
        <v/>
      </c>
      <c r="BO127" s="104" t="str">
        <f t="shared" si="93"/>
        <v/>
      </c>
      <c r="BP127" s="104">
        <f t="shared" si="86"/>
        <v>0</v>
      </c>
      <c r="BQ127" s="103">
        <f t="shared" si="87"/>
        <v>0</v>
      </c>
      <c r="BR127" s="419"/>
      <c r="BS127" s="420"/>
      <c r="BT127" s="104"/>
      <c r="BU127" s="104"/>
      <c r="BV127" s="103"/>
      <c r="BW127" s="161"/>
      <c r="BX127" s="161"/>
    </row>
    <row r="128" spans="1:76" hidden="1">
      <c r="A128" s="145" t="s">
        <v>257</v>
      </c>
      <c r="B128" s="145" t="str">
        <f t="shared" si="111"/>
        <v>P063.1</v>
      </c>
      <c r="C128" s="146" t="s">
        <v>325</v>
      </c>
      <c r="D128" s="147" t="s">
        <v>326</v>
      </c>
      <c r="E128" s="147"/>
      <c r="F128" s="147"/>
      <c r="G128" s="147"/>
      <c r="H128" s="129">
        <v>0</v>
      </c>
      <c r="I128" s="130">
        <v>0</v>
      </c>
      <c r="J128" s="129"/>
      <c r="K128" s="130"/>
      <c r="L128" s="130">
        <v>600</v>
      </c>
      <c r="M128" s="130">
        <v>720</v>
      </c>
      <c r="N128" s="130">
        <v>720</v>
      </c>
      <c r="O128" s="148">
        <v>814</v>
      </c>
      <c r="P128" s="149">
        <v>0</v>
      </c>
      <c r="Q128" s="149">
        <v>0</v>
      </c>
      <c r="R128" s="150">
        <v>941</v>
      </c>
      <c r="S128" s="151">
        <v>563880</v>
      </c>
      <c r="T128" s="150">
        <v>864</v>
      </c>
      <c r="U128" s="151">
        <v>633443.6</v>
      </c>
      <c r="V128" s="152">
        <v>936</v>
      </c>
      <c r="W128" s="153">
        <f>V128*O128</f>
        <v>761904</v>
      </c>
      <c r="X128" s="154">
        <v>936</v>
      </c>
      <c r="Y128" s="155">
        <v>814</v>
      </c>
      <c r="Z128" s="138">
        <f>X128*Y128</f>
        <v>761904</v>
      </c>
      <c r="AA128" s="156">
        <v>834</v>
      </c>
      <c r="AB128" s="157">
        <v>670392.19999999995</v>
      </c>
      <c r="AC128" s="162">
        <f>AA128*1.05</f>
        <v>875.7</v>
      </c>
      <c r="AD128" s="456">
        <v>1150</v>
      </c>
      <c r="AE128" s="159">
        <f t="shared" ref="AE128:AE129" si="119">AC128*AD128</f>
        <v>1007055</v>
      </c>
      <c r="AF128" s="158">
        <v>796</v>
      </c>
      <c r="AG128" s="448">
        <v>1548.06</v>
      </c>
      <c r="AH128" s="159">
        <f t="shared" si="88"/>
        <v>1232255.76</v>
      </c>
      <c r="AI128" s="437">
        <f t="shared" si="89"/>
        <v>-398.05999999999995</v>
      </c>
      <c r="AJ128" s="23">
        <f>+AF128-X128</f>
        <v>-140</v>
      </c>
      <c r="AK128" s="24">
        <f>+AJ128/X128</f>
        <v>-0.14957264957264957</v>
      </c>
      <c r="AL128" s="23">
        <f>+AF128-AA128</f>
        <v>-38</v>
      </c>
      <c r="AM128" s="160">
        <f t="shared" si="90"/>
        <v>-225200.76</v>
      </c>
      <c r="AN128" s="24">
        <f>+AL128/AA128</f>
        <v>-4.5563549160671464E-2</v>
      </c>
      <c r="AO128" s="163">
        <f>+AG128-Y128</f>
        <v>734.06</v>
      </c>
      <c r="AP128" s="164">
        <f>+AO128/Y128</f>
        <v>0.90179361179361173</v>
      </c>
      <c r="AQ128" s="487" t="s">
        <v>1079</v>
      </c>
      <c r="AR128" s="409">
        <f t="shared" si="78"/>
        <v>0.90179361179361162</v>
      </c>
      <c r="AS128" s="410">
        <f t="shared" si="79"/>
        <v>0.41277641277641286</v>
      </c>
      <c r="AT128" s="409">
        <f t="shared" si="73"/>
        <v>-4.5563549160671513E-2</v>
      </c>
      <c r="AU128" s="410">
        <f t="shared" si="74"/>
        <v>5.0000000000000044E-2</v>
      </c>
      <c r="AV128" s="64" t="b">
        <f t="shared" si="80"/>
        <v>0</v>
      </c>
      <c r="AW128" s="415" t="str">
        <f t="shared" si="81"/>
        <v/>
      </c>
      <c r="AX128" s="415">
        <f t="shared" si="82"/>
        <v>599.23485653560044</v>
      </c>
      <c r="AY128" s="415">
        <f t="shared" si="83"/>
        <v>733.15231481481476</v>
      </c>
      <c r="AZ128" s="415">
        <f t="shared" si="84"/>
        <v>814</v>
      </c>
      <c r="BA128" s="415">
        <f t="shared" si="85"/>
        <v>1150</v>
      </c>
      <c r="BB128" s="416" t="str">
        <f t="shared" si="91"/>
        <v/>
      </c>
      <c r="BC128" s="416">
        <f t="shared" si="91"/>
        <v>0.22348075519745447</v>
      </c>
      <c r="BD128" s="416">
        <f t="shared" si="91"/>
        <v>0.11027406386298644</v>
      </c>
      <c r="BE128" s="416">
        <f t="shared" si="91"/>
        <v>0.41277641277641286</v>
      </c>
      <c r="BF128" s="499">
        <f t="shared" si="75"/>
        <v>0</v>
      </c>
      <c r="BG128" s="499">
        <f t="shared" si="71"/>
        <v>941</v>
      </c>
      <c r="BH128" s="499">
        <f t="shared" si="72"/>
        <v>864</v>
      </c>
      <c r="BI128" s="499">
        <f t="shared" si="76"/>
        <v>834</v>
      </c>
      <c r="BJ128" s="506">
        <f t="shared" si="77"/>
        <v>875.7</v>
      </c>
      <c r="BK128" s="416" t="str">
        <f t="shared" si="92"/>
        <v/>
      </c>
      <c r="BL128" s="416">
        <f t="shared" si="92"/>
        <v>-8.1827842720510136E-2</v>
      </c>
      <c r="BM128" s="416">
        <f t="shared" si="92"/>
        <v>-3.472222222222221E-2</v>
      </c>
      <c r="BN128" s="416">
        <f t="shared" si="92"/>
        <v>5.0000000000000044E-2</v>
      </c>
      <c r="BO128" s="104">
        <f t="shared" si="93"/>
        <v>761904</v>
      </c>
      <c r="BP128" s="104">
        <f t="shared" si="86"/>
        <v>1076400</v>
      </c>
      <c r="BQ128" s="103">
        <f t="shared" si="87"/>
        <v>1448984.16</v>
      </c>
      <c r="BR128" s="419"/>
      <c r="BS128" s="420"/>
      <c r="BT128" s="104"/>
      <c r="BU128" s="104"/>
      <c r="BV128" s="103"/>
      <c r="BW128" s="161">
        <f t="shared" si="94"/>
        <v>712819.8</v>
      </c>
      <c r="BX128" s="161">
        <f t="shared" si="95"/>
        <v>647944</v>
      </c>
    </row>
    <row r="129" spans="1:76" ht="15" hidden="1" customHeight="1">
      <c r="A129" s="145" t="s">
        <v>257</v>
      </c>
      <c r="B129" s="145" t="str">
        <f t="shared" si="111"/>
        <v>P063.2</v>
      </c>
      <c r="C129" s="146" t="s">
        <v>327</v>
      </c>
      <c r="D129" s="175" t="s">
        <v>328</v>
      </c>
      <c r="E129" s="175" t="s">
        <v>102</v>
      </c>
      <c r="F129" s="175"/>
      <c r="G129" s="175"/>
      <c r="H129" s="129">
        <v>0</v>
      </c>
      <c r="I129" s="130">
        <v>0</v>
      </c>
      <c r="J129" s="129"/>
      <c r="K129" s="130"/>
      <c r="L129" s="130">
        <v>720</v>
      </c>
      <c r="M129" s="130">
        <v>864</v>
      </c>
      <c r="N129" s="130">
        <v>864</v>
      </c>
      <c r="O129" s="148">
        <v>972.4</v>
      </c>
      <c r="P129" s="149">
        <v>0</v>
      </c>
      <c r="Q129" s="149">
        <v>0</v>
      </c>
      <c r="R129" s="150">
        <v>103</v>
      </c>
      <c r="S129" s="151">
        <v>68016</v>
      </c>
      <c r="T129" s="150">
        <v>105</v>
      </c>
      <c r="U129" s="151">
        <v>93565.51999999999</v>
      </c>
      <c r="V129" s="152">
        <v>103</v>
      </c>
      <c r="W129" s="153">
        <f>V129*O129</f>
        <v>100157.2</v>
      </c>
      <c r="X129" s="154">
        <v>103</v>
      </c>
      <c r="Y129" s="155">
        <v>972.4</v>
      </c>
      <c r="Z129" s="138">
        <f>X129*Y129</f>
        <v>100157.2</v>
      </c>
      <c r="AA129" s="156">
        <v>105</v>
      </c>
      <c r="AB129" s="157">
        <v>101421.32</v>
      </c>
      <c r="AC129" s="162">
        <f>AA129*1.05</f>
        <v>110.25</v>
      </c>
      <c r="AD129" s="456">
        <v>1350</v>
      </c>
      <c r="AE129" s="159">
        <f t="shared" si="119"/>
        <v>148837.5</v>
      </c>
      <c r="AF129" s="158">
        <v>88</v>
      </c>
      <c r="AG129" s="448">
        <v>1706.46</v>
      </c>
      <c r="AH129" s="159">
        <f t="shared" si="88"/>
        <v>150168.48000000001</v>
      </c>
      <c r="AI129" s="437">
        <f t="shared" si="89"/>
        <v>-356.46000000000004</v>
      </c>
      <c r="AJ129" s="23">
        <f>+AF129-X129</f>
        <v>-15</v>
      </c>
      <c r="AK129" s="24">
        <f>+AJ129/X129</f>
        <v>-0.14563106796116504</v>
      </c>
      <c r="AL129" s="23">
        <f>+AF129-AA129</f>
        <v>-17</v>
      </c>
      <c r="AM129" s="160">
        <f t="shared" si="90"/>
        <v>-1330.9800000000105</v>
      </c>
      <c r="AN129" s="24">
        <f>+AL129/AA129</f>
        <v>-0.16190476190476191</v>
      </c>
      <c r="AO129" s="163">
        <f>+AG129-Y129</f>
        <v>734.06000000000006</v>
      </c>
      <c r="AP129" s="164">
        <f>+AO129/Y129</f>
        <v>0.75489510489510492</v>
      </c>
      <c r="AQ129" s="487" t="s">
        <v>1079</v>
      </c>
      <c r="AR129" s="409">
        <f t="shared" si="78"/>
        <v>0.75489510489510492</v>
      </c>
      <c r="AS129" s="410">
        <f t="shared" si="79"/>
        <v>0.38831756478815316</v>
      </c>
      <c r="AT129" s="409">
        <f t="shared" si="73"/>
        <v>-0.16190476190476188</v>
      </c>
      <c r="AU129" s="410">
        <f t="shared" si="74"/>
        <v>5.0000000000000044E-2</v>
      </c>
      <c r="AV129" s="64" t="b">
        <f t="shared" si="80"/>
        <v>0</v>
      </c>
      <c r="AW129" s="415" t="str">
        <f t="shared" si="81"/>
        <v/>
      </c>
      <c r="AX129" s="415">
        <f t="shared" si="82"/>
        <v>660.34951456310682</v>
      </c>
      <c r="AY129" s="415">
        <f t="shared" si="83"/>
        <v>891.10019047619039</v>
      </c>
      <c r="AZ129" s="415">
        <f t="shared" si="84"/>
        <v>972.4</v>
      </c>
      <c r="BA129" s="415">
        <f t="shared" si="85"/>
        <v>1350</v>
      </c>
      <c r="BB129" s="416" t="str">
        <f t="shared" si="91"/>
        <v/>
      </c>
      <c r="BC129" s="416">
        <f t="shared" si="91"/>
        <v>0.34943718564819459</v>
      </c>
      <c r="BD129" s="416">
        <f t="shared" si="91"/>
        <v>9.1235318309565328E-2</v>
      </c>
      <c r="BE129" s="416">
        <f t="shared" si="91"/>
        <v>0.38831756478815316</v>
      </c>
      <c r="BF129" s="499">
        <f t="shared" si="75"/>
        <v>0</v>
      </c>
      <c r="BG129" s="499">
        <f t="shared" si="71"/>
        <v>103</v>
      </c>
      <c r="BH129" s="499">
        <f t="shared" si="72"/>
        <v>105</v>
      </c>
      <c r="BI129" s="499">
        <f t="shared" si="76"/>
        <v>105</v>
      </c>
      <c r="BJ129" s="506">
        <f t="shared" si="77"/>
        <v>110.25</v>
      </c>
      <c r="BK129" s="416" t="str">
        <f t="shared" si="92"/>
        <v/>
      </c>
      <c r="BL129" s="416">
        <f t="shared" si="92"/>
        <v>1.9417475728155331E-2</v>
      </c>
      <c r="BM129" s="416">
        <f t="shared" si="92"/>
        <v>0</v>
      </c>
      <c r="BN129" s="416">
        <f t="shared" si="92"/>
        <v>5.0000000000000044E-2</v>
      </c>
      <c r="BO129" s="104">
        <f t="shared" si="93"/>
        <v>100157.2</v>
      </c>
      <c r="BP129" s="104">
        <f t="shared" si="86"/>
        <v>139050</v>
      </c>
      <c r="BQ129" s="103">
        <f t="shared" si="87"/>
        <v>175765.38</v>
      </c>
      <c r="BR129" s="419"/>
      <c r="BS129" s="420"/>
      <c r="BT129" s="104"/>
      <c r="BU129" s="104"/>
      <c r="BV129" s="103"/>
      <c r="BW129" s="161">
        <f t="shared" si="94"/>
        <v>107207.09999999999</v>
      </c>
      <c r="BX129" s="161">
        <f t="shared" si="95"/>
        <v>85571.199999999997</v>
      </c>
    </row>
    <row r="130" spans="1:76" ht="15" hidden="1" customHeight="1">
      <c r="A130" s="145" t="s">
        <v>257</v>
      </c>
      <c r="B130" s="145" t="str">
        <f t="shared" si="111"/>
        <v>P064</v>
      </c>
      <c r="C130" s="146" t="s">
        <v>329</v>
      </c>
      <c r="D130" s="165" t="s">
        <v>330</v>
      </c>
      <c r="E130" s="165"/>
      <c r="F130" s="165"/>
      <c r="G130" s="165"/>
      <c r="H130" s="129">
        <v>0</v>
      </c>
      <c r="I130" s="130">
        <v>0</v>
      </c>
      <c r="J130" s="129"/>
      <c r="K130" s="130"/>
      <c r="L130" s="130"/>
      <c r="M130" s="130"/>
      <c r="N130" s="130"/>
      <c r="O130" s="148" t="s">
        <v>88</v>
      </c>
      <c r="P130" s="149">
        <v>0</v>
      </c>
      <c r="Q130" s="149">
        <v>0</v>
      </c>
      <c r="R130" s="150"/>
      <c r="S130" s="151"/>
      <c r="T130" s="150"/>
      <c r="U130" s="151"/>
      <c r="V130" s="152"/>
      <c r="W130" s="153"/>
      <c r="X130" s="166"/>
      <c r="Y130" s="155" t="s">
        <v>88</v>
      </c>
      <c r="Z130" s="167"/>
      <c r="AA130" s="168"/>
      <c r="AB130" s="169"/>
      <c r="AC130" s="170"/>
      <c r="AD130" s="449"/>
      <c r="AE130" s="171"/>
      <c r="AF130" s="170"/>
      <c r="AG130" s="449"/>
      <c r="AH130" s="159">
        <f t="shared" si="88"/>
        <v>0</v>
      </c>
      <c r="AI130" s="437">
        <f t="shared" si="89"/>
        <v>0</v>
      </c>
      <c r="AJ130" s="23"/>
      <c r="AK130" s="24"/>
      <c r="AL130" s="23"/>
      <c r="AM130" s="160">
        <f t="shared" si="90"/>
        <v>0</v>
      </c>
      <c r="AN130" s="24"/>
      <c r="AO130" s="163"/>
      <c r="AP130" s="164"/>
      <c r="AQ130" s="487"/>
      <c r="AR130" s="409" t="str">
        <f t="shared" si="78"/>
        <v/>
      </c>
      <c r="AS130" s="410" t="str">
        <f t="shared" si="79"/>
        <v/>
      </c>
      <c r="AT130" s="409" t="str">
        <f t="shared" si="73"/>
        <v/>
      </c>
      <c r="AU130" s="410" t="str">
        <f t="shared" si="74"/>
        <v/>
      </c>
      <c r="AV130" s="64" t="b">
        <f t="shared" si="80"/>
        <v>1</v>
      </c>
      <c r="AW130" s="415" t="str">
        <f t="shared" si="81"/>
        <v/>
      </c>
      <c r="AX130" s="415" t="str">
        <f t="shared" si="82"/>
        <v/>
      </c>
      <c r="AY130" s="415" t="str">
        <f t="shared" si="83"/>
        <v/>
      </c>
      <c r="AZ130" s="415" t="str">
        <f t="shared" si="84"/>
        <v/>
      </c>
      <c r="BA130" s="415">
        <f t="shared" si="85"/>
        <v>0</v>
      </c>
      <c r="BB130" s="416" t="str">
        <f t="shared" si="91"/>
        <v/>
      </c>
      <c r="BC130" s="416" t="str">
        <f t="shared" si="91"/>
        <v/>
      </c>
      <c r="BD130" s="416" t="str">
        <f t="shared" si="91"/>
        <v/>
      </c>
      <c r="BE130" s="416" t="str">
        <f t="shared" si="91"/>
        <v/>
      </c>
      <c r="BF130" s="499">
        <f t="shared" si="75"/>
        <v>0</v>
      </c>
      <c r="BG130" s="499">
        <f t="shared" si="71"/>
        <v>0</v>
      </c>
      <c r="BH130" s="499">
        <f t="shared" si="72"/>
        <v>0</v>
      </c>
      <c r="BI130" s="499">
        <f t="shared" si="76"/>
        <v>0</v>
      </c>
      <c r="BJ130" s="506">
        <f t="shared" si="77"/>
        <v>0</v>
      </c>
      <c r="BK130" s="416" t="str">
        <f t="shared" si="92"/>
        <v/>
      </c>
      <c r="BL130" s="416" t="str">
        <f t="shared" si="92"/>
        <v/>
      </c>
      <c r="BM130" s="416" t="str">
        <f t="shared" si="92"/>
        <v/>
      </c>
      <c r="BN130" s="416" t="str">
        <f t="shared" si="92"/>
        <v/>
      </c>
      <c r="BO130" s="104" t="str">
        <f t="shared" si="93"/>
        <v/>
      </c>
      <c r="BP130" s="104">
        <f t="shared" si="86"/>
        <v>0</v>
      </c>
      <c r="BQ130" s="103">
        <f t="shared" si="87"/>
        <v>0</v>
      </c>
      <c r="BR130" s="419"/>
      <c r="BS130" s="420"/>
      <c r="BT130" s="104"/>
      <c r="BU130" s="104"/>
      <c r="BV130" s="103"/>
      <c r="BW130" s="161"/>
      <c r="BX130" s="161"/>
    </row>
    <row r="131" spans="1:76" ht="24">
      <c r="A131" s="145" t="s">
        <v>257</v>
      </c>
      <c r="B131" s="145" t="str">
        <f t="shared" si="111"/>
        <v>P064.1</v>
      </c>
      <c r="C131" s="146" t="s">
        <v>331</v>
      </c>
      <c r="D131" s="147" t="s">
        <v>332</v>
      </c>
      <c r="E131" s="147"/>
      <c r="F131" s="147"/>
      <c r="G131" s="147"/>
      <c r="H131" s="129">
        <v>500</v>
      </c>
      <c r="I131" s="130">
        <v>500</v>
      </c>
      <c r="J131" s="129">
        <v>500</v>
      </c>
      <c r="K131" s="130">
        <v>500</v>
      </c>
      <c r="L131" s="130">
        <v>500</v>
      </c>
      <c r="M131" s="130">
        <v>578</v>
      </c>
      <c r="N131" s="130">
        <v>578</v>
      </c>
      <c r="O131" s="148">
        <v>657.8</v>
      </c>
      <c r="P131" s="149">
        <v>338</v>
      </c>
      <c r="Q131" s="149">
        <v>168900</v>
      </c>
      <c r="R131" s="150">
        <v>390</v>
      </c>
      <c r="S131" s="151">
        <v>195000</v>
      </c>
      <c r="T131" s="150">
        <v>280</v>
      </c>
      <c r="U131" s="151">
        <v>168213.08</v>
      </c>
      <c r="V131" s="152">
        <v>390</v>
      </c>
      <c r="W131" s="153">
        <f>V131*O131</f>
        <v>256541.99999999997</v>
      </c>
      <c r="X131" s="154">
        <v>390</v>
      </c>
      <c r="Y131" s="155">
        <v>657.8</v>
      </c>
      <c r="Z131" s="138">
        <f>X131*Y131</f>
        <v>256541.99999999997</v>
      </c>
      <c r="AA131" s="156">
        <v>285</v>
      </c>
      <c r="AB131" s="157">
        <v>187421.24</v>
      </c>
      <c r="AC131" s="162">
        <f>AA131</f>
        <v>285</v>
      </c>
      <c r="AD131" s="456">
        <v>790</v>
      </c>
      <c r="AE131" s="159">
        <f t="shared" ref="AE131:AE132" si="120">AC131*AD131</f>
        <v>225150</v>
      </c>
      <c r="AF131" s="158">
        <v>332</v>
      </c>
      <c r="AG131" s="448">
        <v>828.97</v>
      </c>
      <c r="AH131" s="159">
        <f t="shared" si="88"/>
        <v>275218.04000000004</v>
      </c>
      <c r="AI131" s="437">
        <f t="shared" si="89"/>
        <v>-38.970000000000027</v>
      </c>
      <c r="AJ131" s="23">
        <f>+AF131-X131</f>
        <v>-58</v>
      </c>
      <c r="AK131" s="24">
        <f>+AJ131/X131</f>
        <v>-0.14871794871794872</v>
      </c>
      <c r="AL131" s="23">
        <f>+AF131-AA131</f>
        <v>47</v>
      </c>
      <c r="AM131" s="160">
        <f t="shared" si="90"/>
        <v>-50068.040000000037</v>
      </c>
      <c r="AN131" s="24">
        <f>+AL131/AA131</f>
        <v>0.1649122807017544</v>
      </c>
      <c r="AO131" s="163">
        <f>+AG131-Y131</f>
        <v>171.17000000000007</v>
      </c>
      <c r="AP131" s="164">
        <f>+AO131/Y131</f>
        <v>0.26021587108543642</v>
      </c>
      <c r="AQ131" s="487" t="s">
        <v>1079</v>
      </c>
      <c r="AR131" s="409">
        <f t="shared" si="78"/>
        <v>0.26021587108543653</v>
      </c>
      <c r="AS131" s="410">
        <f t="shared" si="79"/>
        <v>0.20097294010337508</v>
      </c>
      <c r="AT131" s="409">
        <f t="shared" si="73"/>
        <v>0.16491228070175445</v>
      </c>
      <c r="AU131" s="410">
        <f t="shared" si="74"/>
        <v>0</v>
      </c>
      <c r="AV131" s="64" t="b">
        <f t="shared" si="80"/>
        <v>1</v>
      </c>
      <c r="AW131" s="415">
        <f t="shared" si="81"/>
        <v>499.70414201183434</v>
      </c>
      <c r="AX131" s="415">
        <f t="shared" si="82"/>
        <v>500</v>
      </c>
      <c r="AY131" s="415">
        <f t="shared" si="83"/>
        <v>600.76099999999997</v>
      </c>
      <c r="AZ131" s="415">
        <f t="shared" si="84"/>
        <v>657.8</v>
      </c>
      <c r="BA131" s="415">
        <f t="shared" si="85"/>
        <v>790</v>
      </c>
      <c r="BB131" s="416">
        <f t="shared" si="91"/>
        <v>5.9206631142694199E-4</v>
      </c>
      <c r="BC131" s="416">
        <f t="shared" si="91"/>
        <v>0.20152199999999998</v>
      </c>
      <c r="BD131" s="416">
        <f t="shared" si="91"/>
        <v>9.4944578626109166E-2</v>
      </c>
      <c r="BE131" s="416">
        <f t="shared" si="91"/>
        <v>0.20097294010337508</v>
      </c>
      <c r="BF131" s="499">
        <f t="shared" si="75"/>
        <v>338</v>
      </c>
      <c r="BG131" s="499">
        <f t="shared" si="71"/>
        <v>390</v>
      </c>
      <c r="BH131" s="499">
        <f t="shared" si="72"/>
        <v>280</v>
      </c>
      <c r="BI131" s="499">
        <f t="shared" si="76"/>
        <v>285</v>
      </c>
      <c r="BJ131" s="506">
        <f t="shared" si="77"/>
        <v>285</v>
      </c>
      <c r="BK131" s="416">
        <f t="shared" si="92"/>
        <v>0.15384615384615374</v>
      </c>
      <c r="BL131" s="416">
        <f t="shared" si="92"/>
        <v>-0.28205128205128205</v>
      </c>
      <c r="BM131" s="416">
        <f t="shared" si="92"/>
        <v>1.7857142857142794E-2</v>
      </c>
      <c r="BN131" s="416">
        <f t="shared" si="92"/>
        <v>0</v>
      </c>
      <c r="BO131" s="104">
        <f t="shared" si="93"/>
        <v>256541.99999999997</v>
      </c>
      <c r="BP131" s="104">
        <f t="shared" si="86"/>
        <v>308100</v>
      </c>
      <c r="BQ131" s="103">
        <f t="shared" si="87"/>
        <v>323298.3</v>
      </c>
      <c r="BR131" s="419"/>
      <c r="BS131" s="420"/>
      <c r="BT131" s="104"/>
      <c r="BU131" s="104"/>
      <c r="BV131" s="103"/>
      <c r="BW131" s="161">
        <f t="shared" si="94"/>
        <v>187473</v>
      </c>
      <c r="BX131" s="161">
        <f t="shared" si="95"/>
        <v>218389.59999999998</v>
      </c>
    </row>
    <row r="132" spans="1:76" ht="36">
      <c r="A132" s="145" t="s">
        <v>257</v>
      </c>
      <c r="B132" s="145" t="str">
        <f t="shared" si="111"/>
        <v>P064.2</v>
      </c>
      <c r="C132" s="146" t="s">
        <v>333</v>
      </c>
      <c r="D132" s="175" t="s">
        <v>334</v>
      </c>
      <c r="E132" s="175" t="s">
        <v>102</v>
      </c>
      <c r="F132" s="175"/>
      <c r="G132" s="175"/>
      <c r="H132" s="129">
        <v>657</v>
      </c>
      <c r="I132" s="130">
        <v>657</v>
      </c>
      <c r="J132" s="129">
        <v>657</v>
      </c>
      <c r="K132" s="130">
        <v>788</v>
      </c>
      <c r="L132" s="130">
        <v>788</v>
      </c>
      <c r="M132" s="130">
        <v>911</v>
      </c>
      <c r="N132" s="130">
        <v>911</v>
      </c>
      <c r="O132" s="148">
        <v>1024.0999999999999</v>
      </c>
      <c r="P132" s="149">
        <v>19</v>
      </c>
      <c r="Q132" s="149">
        <v>12483</v>
      </c>
      <c r="R132" s="150">
        <v>18</v>
      </c>
      <c r="S132" s="151">
        <v>12874</v>
      </c>
      <c r="T132" s="150">
        <v>11</v>
      </c>
      <c r="U132" s="151">
        <v>10124.200000000001</v>
      </c>
      <c r="V132" s="152">
        <v>17</v>
      </c>
      <c r="W132" s="153">
        <f>V132*O132</f>
        <v>17409.699999999997</v>
      </c>
      <c r="X132" s="154">
        <v>17</v>
      </c>
      <c r="Y132" s="155">
        <v>1024.0999999999999</v>
      </c>
      <c r="Z132" s="138">
        <f>X132*Y132</f>
        <v>17409.699999999997</v>
      </c>
      <c r="AA132" s="156">
        <v>12</v>
      </c>
      <c r="AB132" s="157">
        <v>12289.199999999999</v>
      </c>
      <c r="AC132" s="162">
        <f>AA132</f>
        <v>12</v>
      </c>
      <c r="AD132" s="448">
        <v>1250</v>
      </c>
      <c r="AE132" s="159">
        <f t="shared" si="120"/>
        <v>15000</v>
      </c>
      <c r="AF132" s="158">
        <v>15</v>
      </c>
      <c r="AG132" s="448">
        <v>1249.01</v>
      </c>
      <c r="AH132" s="159">
        <f t="shared" si="88"/>
        <v>18735.150000000001</v>
      </c>
      <c r="AI132" s="437">
        <f t="shared" si="89"/>
        <v>0.99000000000000909</v>
      </c>
      <c r="AJ132" s="23">
        <f>+AF132-X132</f>
        <v>-2</v>
      </c>
      <c r="AK132" s="24">
        <f>+AJ132/X132</f>
        <v>-0.11764705882352941</v>
      </c>
      <c r="AL132" s="23">
        <f>+AF132-AA132</f>
        <v>3</v>
      </c>
      <c r="AM132" s="160">
        <f t="shared" si="90"/>
        <v>-3735.1500000000015</v>
      </c>
      <c r="AN132" s="24">
        <f>+AL132/AA132</f>
        <v>0.25</v>
      </c>
      <c r="AO132" s="163">
        <f>+AG132-Y132</f>
        <v>224.91000000000008</v>
      </c>
      <c r="AP132" s="164">
        <f>+AO132/Y132</f>
        <v>0.21961722488038288</v>
      </c>
      <c r="AQ132" s="487" t="s">
        <v>1079</v>
      </c>
      <c r="AR132" s="409">
        <f t="shared" si="78"/>
        <v>0.21961722488038293</v>
      </c>
      <c r="AS132" s="410">
        <f t="shared" si="79"/>
        <v>0.22058392735084476</v>
      </c>
      <c r="AT132" s="409">
        <f t="shared" si="73"/>
        <v>0.25</v>
      </c>
      <c r="AU132" s="410">
        <f t="shared" si="74"/>
        <v>0</v>
      </c>
      <c r="AV132" s="64" t="b">
        <f t="shared" si="80"/>
        <v>1</v>
      </c>
      <c r="AW132" s="415">
        <f t="shared" si="81"/>
        <v>657</v>
      </c>
      <c r="AX132" s="415">
        <f t="shared" si="82"/>
        <v>715.22222222222217</v>
      </c>
      <c r="AY132" s="415">
        <f t="shared" si="83"/>
        <v>920.38181818181829</v>
      </c>
      <c r="AZ132" s="415">
        <f t="shared" si="84"/>
        <v>1024.0999999999999</v>
      </c>
      <c r="BA132" s="415">
        <f t="shared" si="85"/>
        <v>1250</v>
      </c>
      <c r="BB132" s="416">
        <f t="shared" si="91"/>
        <v>8.8618298663960759E-2</v>
      </c>
      <c r="BC132" s="416">
        <f t="shared" si="91"/>
        <v>0.28684734560142378</v>
      </c>
      <c r="BD132" s="416">
        <f t="shared" si="91"/>
        <v>0.11269038541316823</v>
      </c>
      <c r="BE132" s="416">
        <f t="shared" si="91"/>
        <v>0.22058392735084476</v>
      </c>
      <c r="BF132" s="499">
        <f t="shared" si="75"/>
        <v>19</v>
      </c>
      <c r="BG132" s="499">
        <f t="shared" si="71"/>
        <v>18</v>
      </c>
      <c r="BH132" s="499">
        <f t="shared" si="72"/>
        <v>11</v>
      </c>
      <c r="BI132" s="499">
        <f t="shared" si="76"/>
        <v>12</v>
      </c>
      <c r="BJ132" s="417">
        <f t="shared" si="77"/>
        <v>12</v>
      </c>
      <c r="BK132" s="416">
        <f t="shared" si="92"/>
        <v>-5.2631578947368474E-2</v>
      </c>
      <c r="BL132" s="416">
        <f t="shared" si="92"/>
        <v>-0.38888888888888884</v>
      </c>
      <c r="BM132" s="416">
        <f t="shared" si="92"/>
        <v>9.0909090909090828E-2</v>
      </c>
      <c r="BN132" s="416">
        <f t="shared" si="92"/>
        <v>0</v>
      </c>
      <c r="BO132" s="104">
        <f t="shared" si="93"/>
        <v>17409.699999999997</v>
      </c>
      <c r="BP132" s="104">
        <f t="shared" si="86"/>
        <v>21250</v>
      </c>
      <c r="BQ132" s="103">
        <f t="shared" si="87"/>
        <v>21233.17</v>
      </c>
      <c r="BR132" s="419"/>
      <c r="BS132" s="420" t="s">
        <v>1070</v>
      </c>
      <c r="BT132" s="104"/>
      <c r="BU132" s="104"/>
      <c r="BV132" s="103"/>
      <c r="BW132" s="161">
        <f t="shared" si="94"/>
        <v>12289.199999999999</v>
      </c>
      <c r="BX132" s="161">
        <f t="shared" si="95"/>
        <v>15361.499999999998</v>
      </c>
    </row>
    <row r="133" spans="1:76" hidden="1">
      <c r="A133" s="145" t="s">
        <v>257</v>
      </c>
      <c r="B133" s="145" t="str">
        <f t="shared" si="111"/>
        <v>P065</v>
      </c>
      <c r="C133" s="146" t="s">
        <v>335</v>
      </c>
      <c r="D133" s="165" t="s">
        <v>336</v>
      </c>
      <c r="E133" s="165"/>
      <c r="F133" s="165"/>
      <c r="G133" s="165"/>
      <c r="H133" s="129">
        <v>5000</v>
      </c>
      <c r="I133" s="130">
        <v>5000</v>
      </c>
      <c r="J133" s="129">
        <v>6000</v>
      </c>
      <c r="K133" s="130">
        <v>6000</v>
      </c>
      <c r="L133" s="130"/>
      <c r="M133" s="130"/>
      <c r="N133" s="130"/>
      <c r="O133" s="148" t="s">
        <v>88</v>
      </c>
      <c r="P133" s="149">
        <v>3</v>
      </c>
      <c r="Q133" s="149">
        <v>15000</v>
      </c>
      <c r="R133" s="150"/>
      <c r="S133" s="151"/>
      <c r="T133" s="150"/>
      <c r="U133" s="151"/>
      <c r="V133" s="152"/>
      <c r="W133" s="153"/>
      <c r="X133" s="166"/>
      <c r="Y133" s="155" t="s">
        <v>88</v>
      </c>
      <c r="Z133" s="167"/>
      <c r="AA133" s="168"/>
      <c r="AB133" s="169"/>
      <c r="AC133" s="170"/>
      <c r="AD133" s="449"/>
      <c r="AE133" s="171"/>
      <c r="AF133" s="170"/>
      <c r="AG133" s="449"/>
      <c r="AH133" s="159">
        <f t="shared" si="88"/>
        <v>0</v>
      </c>
      <c r="AI133" s="437">
        <f t="shared" si="89"/>
        <v>0</v>
      </c>
      <c r="AJ133" s="23"/>
      <c r="AK133" s="24"/>
      <c r="AL133" s="23"/>
      <c r="AM133" s="160">
        <f t="shared" si="90"/>
        <v>0</v>
      </c>
      <c r="AN133" s="24"/>
      <c r="AO133" s="163"/>
      <c r="AP133" s="164"/>
      <c r="AQ133" s="487"/>
      <c r="AR133" s="409" t="str">
        <f t="shared" si="78"/>
        <v/>
      </c>
      <c r="AS133" s="410" t="str">
        <f t="shared" si="79"/>
        <v/>
      </c>
      <c r="AT133" s="409" t="str">
        <f t="shared" si="73"/>
        <v/>
      </c>
      <c r="AU133" s="410" t="str">
        <f t="shared" si="74"/>
        <v/>
      </c>
      <c r="AV133" s="64" t="b">
        <f t="shared" si="80"/>
        <v>1</v>
      </c>
      <c r="AW133" s="415">
        <f t="shared" si="81"/>
        <v>5000</v>
      </c>
      <c r="AX133" s="415" t="str">
        <f t="shared" si="82"/>
        <v/>
      </c>
      <c r="AY133" s="415" t="str">
        <f t="shared" si="83"/>
        <v/>
      </c>
      <c r="AZ133" s="415" t="str">
        <f t="shared" si="84"/>
        <v/>
      </c>
      <c r="BA133" s="415">
        <f t="shared" si="85"/>
        <v>0</v>
      </c>
      <c r="BB133" s="416" t="str">
        <f t="shared" si="91"/>
        <v/>
      </c>
      <c r="BC133" s="416" t="str">
        <f t="shared" si="91"/>
        <v/>
      </c>
      <c r="BD133" s="416" t="str">
        <f t="shared" si="91"/>
        <v/>
      </c>
      <c r="BE133" s="416" t="str">
        <f t="shared" si="91"/>
        <v/>
      </c>
      <c r="BF133" s="499">
        <f t="shared" si="75"/>
        <v>3</v>
      </c>
      <c r="BG133" s="499">
        <f t="shared" si="71"/>
        <v>0</v>
      </c>
      <c r="BH133" s="499">
        <f t="shared" si="72"/>
        <v>0</v>
      </c>
      <c r="BI133" s="499">
        <f t="shared" si="76"/>
        <v>0</v>
      </c>
      <c r="BJ133" s="506">
        <f t="shared" si="77"/>
        <v>0</v>
      </c>
      <c r="BK133" s="416">
        <f t="shared" si="92"/>
        <v>-1</v>
      </c>
      <c r="BL133" s="416" t="str">
        <f t="shared" si="92"/>
        <v/>
      </c>
      <c r="BM133" s="416" t="str">
        <f t="shared" si="92"/>
        <v/>
      </c>
      <c r="BN133" s="416" t="str">
        <f t="shared" si="92"/>
        <v/>
      </c>
      <c r="BO133" s="104" t="str">
        <f t="shared" si="93"/>
        <v/>
      </c>
      <c r="BP133" s="104">
        <f t="shared" si="86"/>
        <v>0</v>
      </c>
      <c r="BQ133" s="103">
        <f t="shared" si="87"/>
        <v>0</v>
      </c>
      <c r="BR133" s="419"/>
      <c r="BS133" s="420"/>
      <c r="BT133" s="104"/>
      <c r="BU133" s="104"/>
      <c r="BV133" s="103"/>
      <c r="BW133" s="161"/>
      <c r="BX133" s="161"/>
    </row>
    <row r="134" spans="1:76" ht="24" hidden="1">
      <c r="A134" s="145" t="s">
        <v>257</v>
      </c>
      <c r="B134" s="145" t="str">
        <f t="shared" si="111"/>
        <v>P065.1</v>
      </c>
      <c r="C134" s="146" t="s">
        <v>337</v>
      </c>
      <c r="D134" s="147" t="s">
        <v>338</v>
      </c>
      <c r="E134" s="147"/>
      <c r="F134" s="147"/>
      <c r="G134" s="147"/>
      <c r="H134" s="129">
        <v>0</v>
      </c>
      <c r="I134" s="130">
        <v>0</v>
      </c>
      <c r="J134" s="129"/>
      <c r="K134" s="130"/>
      <c r="L134" s="130">
        <v>6000</v>
      </c>
      <c r="M134" s="130">
        <v>7551</v>
      </c>
      <c r="N134" s="130">
        <v>7551</v>
      </c>
      <c r="O134" s="148">
        <v>8328.1</v>
      </c>
      <c r="P134" s="149">
        <v>0</v>
      </c>
      <c r="Q134" s="149">
        <v>0</v>
      </c>
      <c r="R134" s="150">
        <v>3</v>
      </c>
      <c r="S134" s="151">
        <v>18000</v>
      </c>
      <c r="T134" s="150">
        <v>3</v>
      </c>
      <c r="U134" s="151">
        <v>20328.099999999999</v>
      </c>
      <c r="V134" s="152">
        <v>3</v>
      </c>
      <c r="W134" s="153">
        <f>V134*O134</f>
        <v>24984.300000000003</v>
      </c>
      <c r="X134" s="154">
        <v>3</v>
      </c>
      <c r="Y134" s="155">
        <v>8328.1</v>
      </c>
      <c r="Z134" s="138">
        <f>X134*Y134</f>
        <v>24984.300000000003</v>
      </c>
      <c r="AA134" s="156">
        <v>9</v>
      </c>
      <c r="AB134" s="157">
        <v>74952.900000000009</v>
      </c>
      <c r="AC134" s="162">
        <f>AA134</f>
        <v>9</v>
      </c>
      <c r="AD134" s="458">
        <v>9500</v>
      </c>
      <c r="AE134" s="159">
        <f t="shared" ref="AE134:AE135" si="121">AC134*AD134</f>
        <v>85500</v>
      </c>
      <c r="AF134" s="158">
        <v>3</v>
      </c>
      <c r="AG134" s="448">
        <v>10382.1</v>
      </c>
      <c r="AH134" s="159">
        <f t="shared" si="88"/>
        <v>31146.300000000003</v>
      </c>
      <c r="AI134" s="437">
        <f t="shared" si="89"/>
        <v>-882.10000000000036</v>
      </c>
      <c r="AJ134" s="23">
        <f>+AF134-X134</f>
        <v>0</v>
      </c>
      <c r="AK134" s="24">
        <f>+AJ134/X134</f>
        <v>0</v>
      </c>
      <c r="AL134" s="23">
        <f>+AF134-AA134</f>
        <v>-6</v>
      </c>
      <c r="AM134" s="160">
        <f t="shared" si="90"/>
        <v>54353.7</v>
      </c>
      <c r="AN134" s="24">
        <f>+AL134/AA134</f>
        <v>-0.66666666666666663</v>
      </c>
      <c r="AO134" s="163">
        <f>+AG134-Y134</f>
        <v>2054</v>
      </c>
      <c r="AP134" s="164">
        <f>+AO134/Y134</f>
        <v>0.24663488670885314</v>
      </c>
      <c r="AQ134" s="487" t="s">
        <v>1079</v>
      </c>
      <c r="AR134" s="409">
        <f t="shared" si="78"/>
        <v>0.24663488670885325</v>
      </c>
      <c r="AS134" s="410">
        <f t="shared" si="79"/>
        <v>0.14071636988028469</v>
      </c>
      <c r="AT134" s="409">
        <f t="shared" si="73"/>
        <v>-0.66666666666666674</v>
      </c>
      <c r="AU134" s="410">
        <f t="shared" si="74"/>
        <v>0</v>
      </c>
      <c r="AV134" s="64" t="b">
        <f t="shared" si="80"/>
        <v>1</v>
      </c>
      <c r="AW134" s="415" t="str">
        <f t="shared" si="81"/>
        <v/>
      </c>
      <c r="AX134" s="415">
        <f t="shared" si="82"/>
        <v>6000</v>
      </c>
      <c r="AY134" s="415">
        <f t="shared" si="83"/>
        <v>6776.0333333333328</v>
      </c>
      <c r="AZ134" s="415">
        <f t="shared" si="84"/>
        <v>8328.1</v>
      </c>
      <c r="BA134" s="415">
        <f t="shared" si="85"/>
        <v>9500</v>
      </c>
      <c r="BB134" s="416" t="str">
        <f t="shared" si="91"/>
        <v/>
      </c>
      <c r="BC134" s="416">
        <f t="shared" si="91"/>
        <v>0.12933888888888889</v>
      </c>
      <c r="BD134" s="416">
        <f t="shared" si="91"/>
        <v>0.22905239545260025</v>
      </c>
      <c r="BE134" s="416">
        <f t="shared" si="91"/>
        <v>0.14071636988028469</v>
      </c>
      <c r="BF134" s="499">
        <f t="shared" si="75"/>
        <v>0</v>
      </c>
      <c r="BG134" s="499">
        <f t="shared" ref="BG134:BG197" si="122">R134</f>
        <v>3</v>
      </c>
      <c r="BH134" s="499">
        <f t="shared" ref="BH134:BH197" si="123">T134</f>
        <v>3</v>
      </c>
      <c r="BI134" s="499">
        <f t="shared" si="76"/>
        <v>9</v>
      </c>
      <c r="BJ134" s="506">
        <f t="shared" si="77"/>
        <v>9</v>
      </c>
      <c r="BK134" s="416" t="str">
        <f t="shared" si="92"/>
        <v/>
      </c>
      <c r="BL134" s="416">
        <f t="shared" si="92"/>
        <v>0</v>
      </c>
      <c r="BM134" s="416">
        <f t="shared" si="92"/>
        <v>2</v>
      </c>
      <c r="BN134" s="416">
        <f t="shared" si="92"/>
        <v>0</v>
      </c>
      <c r="BO134" s="104">
        <f t="shared" si="93"/>
        <v>24984.300000000003</v>
      </c>
      <c r="BP134" s="104">
        <f t="shared" si="86"/>
        <v>28500</v>
      </c>
      <c r="BQ134" s="103">
        <f t="shared" si="87"/>
        <v>31146.300000000003</v>
      </c>
      <c r="BR134" s="419" t="s">
        <v>1069</v>
      </c>
      <c r="BS134" s="420"/>
      <c r="BT134" s="104"/>
      <c r="BU134" s="104"/>
      <c r="BV134" s="103"/>
      <c r="BW134" s="161">
        <f t="shared" si="94"/>
        <v>74952.900000000009</v>
      </c>
      <c r="BX134" s="161">
        <f t="shared" si="95"/>
        <v>24984.300000000003</v>
      </c>
    </row>
    <row r="135" spans="1:76" ht="36" hidden="1">
      <c r="A135" s="145" t="s">
        <v>257</v>
      </c>
      <c r="B135" s="145" t="str">
        <f t="shared" si="111"/>
        <v>P065.2</v>
      </c>
      <c r="C135" s="146" t="s">
        <v>339</v>
      </c>
      <c r="D135" s="175" t="s">
        <v>340</v>
      </c>
      <c r="E135" s="175" t="s">
        <v>102</v>
      </c>
      <c r="F135" s="175"/>
      <c r="G135" s="175"/>
      <c r="H135" s="129">
        <v>0</v>
      </c>
      <c r="I135" s="130">
        <v>0</v>
      </c>
      <c r="J135" s="129"/>
      <c r="K135" s="130"/>
      <c r="L135" s="130">
        <v>7200</v>
      </c>
      <c r="M135" s="130">
        <v>9061</v>
      </c>
      <c r="N135" s="130">
        <v>9061</v>
      </c>
      <c r="O135" s="148">
        <v>9989.1</v>
      </c>
      <c r="P135" s="149">
        <v>0</v>
      </c>
      <c r="Q135" s="149">
        <v>0</v>
      </c>
      <c r="R135" s="150">
        <v>0</v>
      </c>
      <c r="S135" s="151">
        <v>0</v>
      </c>
      <c r="T135" s="150">
        <v>0</v>
      </c>
      <c r="U135" s="151">
        <v>0</v>
      </c>
      <c r="V135" s="152">
        <v>1</v>
      </c>
      <c r="W135" s="153">
        <f>V135*O135</f>
        <v>9989.1</v>
      </c>
      <c r="X135" s="154">
        <v>1</v>
      </c>
      <c r="Y135" s="155">
        <v>9989.1</v>
      </c>
      <c r="Z135" s="138">
        <f>X135*Y135</f>
        <v>9989.1</v>
      </c>
      <c r="AA135" s="156">
        <v>0</v>
      </c>
      <c r="AB135" s="157">
        <v>0</v>
      </c>
      <c r="AC135" s="158">
        <v>1</v>
      </c>
      <c r="AD135" s="458">
        <v>11500</v>
      </c>
      <c r="AE135" s="159">
        <f t="shared" si="121"/>
        <v>11500</v>
      </c>
      <c r="AF135" s="158">
        <v>1</v>
      </c>
      <c r="AG135" s="448">
        <v>12043.1</v>
      </c>
      <c r="AH135" s="159">
        <f t="shared" si="88"/>
        <v>12043.1</v>
      </c>
      <c r="AI135" s="437">
        <f t="shared" si="89"/>
        <v>-543.10000000000036</v>
      </c>
      <c r="AJ135" s="23">
        <f>+AF135-X135</f>
        <v>0</v>
      </c>
      <c r="AK135" s="24">
        <f>+AJ135/X135</f>
        <v>0</v>
      </c>
      <c r="AL135" s="23">
        <f>+AF135-AA135</f>
        <v>1</v>
      </c>
      <c r="AM135" s="160">
        <f t="shared" si="90"/>
        <v>-543.10000000000036</v>
      </c>
      <c r="AN135" s="24"/>
      <c r="AO135" s="163">
        <f>+AG135-Y135</f>
        <v>2054</v>
      </c>
      <c r="AP135" s="164">
        <f>+AO135/Y135</f>
        <v>0.2056241303020292</v>
      </c>
      <c r="AQ135" s="487" t="s">
        <v>1079</v>
      </c>
      <c r="AR135" s="409">
        <f t="shared" si="78"/>
        <v>0.2056241303020292</v>
      </c>
      <c r="AS135" s="410">
        <f t="shared" si="79"/>
        <v>0.15125486780590847</v>
      </c>
      <c r="AT135" s="409" t="str">
        <f t="shared" ref="AT135:AT198" si="124">IFERROR(AF135/AA135-1,"")</f>
        <v/>
      </c>
      <c r="AU135" s="410" t="str">
        <f t="shared" ref="AU135:AU198" si="125">IFERROR(AC135/AA135-1,"")</f>
        <v/>
      </c>
      <c r="AV135" s="64" t="b">
        <f t="shared" si="80"/>
        <v>0</v>
      </c>
      <c r="AW135" s="415" t="str">
        <f t="shared" si="81"/>
        <v/>
      </c>
      <c r="AX135" s="415" t="str">
        <f t="shared" si="82"/>
        <v/>
      </c>
      <c r="AY135" s="415" t="str">
        <f t="shared" si="83"/>
        <v/>
      </c>
      <c r="AZ135" s="415">
        <f t="shared" si="84"/>
        <v>9989.1</v>
      </c>
      <c r="BA135" s="415">
        <f t="shared" si="85"/>
        <v>11500</v>
      </c>
      <c r="BB135" s="416" t="str">
        <f t="shared" si="91"/>
        <v/>
      </c>
      <c r="BC135" s="416" t="str">
        <f t="shared" si="91"/>
        <v/>
      </c>
      <c r="BD135" s="416" t="str">
        <f t="shared" si="91"/>
        <v/>
      </c>
      <c r="BE135" s="416">
        <f t="shared" si="91"/>
        <v>0.15125486780590847</v>
      </c>
      <c r="BF135" s="499">
        <f t="shared" ref="BF135:BF198" si="126">P135</f>
        <v>0</v>
      </c>
      <c r="BG135" s="499">
        <f t="shared" si="122"/>
        <v>0</v>
      </c>
      <c r="BH135" s="499">
        <f t="shared" si="123"/>
        <v>0</v>
      </c>
      <c r="BI135" s="499">
        <f t="shared" ref="BI135:BI198" si="127">AA135</f>
        <v>0</v>
      </c>
      <c r="BJ135" s="506">
        <f t="shared" ref="BJ135:BJ198" si="128">AC135</f>
        <v>1</v>
      </c>
      <c r="BK135" s="416" t="str">
        <f t="shared" si="92"/>
        <v/>
      </c>
      <c r="BL135" s="416" t="str">
        <f t="shared" si="92"/>
        <v/>
      </c>
      <c r="BM135" s="416" t="str">
        <f t="shared" si="92"/>
        <v/>
      </c>
      <c r="BN135" s="416" t="str">
        <f t="shared" si="92"/>
        <v/>
      </c>
      <c r="BO135" s="104">
        <f t="shared" si="93"/>
        <v>9989.1</v>
      </c>
      <c r="BP135" s="104">
        <f t="shared" si="86"/>
        <v>11500</v>
      </c>
      <c r="BQ135" s="103">
        <f t="shared" si="87"/>
        <v>12043.1</v>
      </c>
      <c r="BR135" s="419" t="s">
        <v>1069</v>
      </c>
      <c r="BS135" s="420"/>
      <c r="BT135" s="104"/>
      <c r="BU135" s="104"/>
      <c r="BV135" s="103"/>
      <c r="BW135" s="161">
        <f t="shared" si="94"/>
        <v>9989.1</v>
      </c>
      <c r="BX135" s="161">
        <f t="shared" si="95"/>
        <v>9989.1</v>
      </c>
    </row>
    <row r="136" spans="1:76" hidden="1">
      <c r="A136" s="145" t="s">
        <v>257</v>
      </c>
      <c r="B136" s="145" t="str">
        <f t="shared" si="111"/>
        <v>P066</v>
      </c>
      <c r="C136" s="146" t="s">
        <v>341</v>
      </c>
      <c r="D136" s="165" t="s">
        <v>342</v>
      </c>
      <c r="E136" s="165"/>
      <c r="F136" s="165"/>
      <c r="G136" s="165"/>
      <c r="H136" s="129">
        <v>7000</v>
      </c>
      <c r="I136" s="130">
        <v>7000</v>
      </c>
      <c r="J136" s="129">
        <v>8000</v>
      </c>
      <c r="K136" s="130">
        <v>8000</v>
      </c>
      <c r="L136" s="130"/>
      <c r="M136" s="130"/>
      <c r="N136" s="130"/>
      <c r="O136" s="148" t="s">
        <v>88</v>
      </c>
      <c r="P136" s="149">
        <v>8</v>
      </c>
      <c r="Q136" s="149">
        <v>56000</v>
      </c>
      <c r="R136" s="150"/>
      <c r="S136" s="151"/>
      <c r="T136" s="150"/>
      <c r="U136" s="151"/>
      <c r="V136" s="152"/>
      <c r="W136" s="153"/>
      <c r="X136" s="166"/>
      <c r="Y136" s="155" t="s">
        <v>88</v>
      </c>
      <c r="Z136" s="167"/>
      <c r="AA136" s="168"/>
      <c r="AB136" s="169"/>
      <c r="AC136" s="170"/>
      <c r="AD136" s="449"/>
      <c r="AE136" s="171"/>
      <c r="AF136" s="170"/>
      <c r="AG136" s="449"/>
      <c r="AH136" s="159">
        <f t="shared" si="88"/>
        <v>0</v>
      </c>
      <c r="AI136" s="437">
        <f t="shared" si="89"/>
        <v>0</v>
      </c>
      <c r="AJ136" s="23"/>
      <c r="AK136" s="24"/>
      <c r="AL136" s="23"/>
      <c r="AM136" s="160">
        <f t="shared" si="90"/>
        <v>0</v>
      </c>
      <c r="AN136" s="24"/>
      <c r="AO136" s="163"/>
      <c r="AP136" s="164"/>
      <c r="AQ136" s="487"/>
      <c r="AR136" s="409" t="str">
        <f t="shared" si="78"/>
        <v/>
      </c>
      <c r="AS136" s="410" t="str">
        <f t="shared" si="79"/>
        <v/>
      </c>
      <c r="AT136" s="409" t="str">
        <f t="shared" si="124"/>
        <v/>
      </c>
      <c r="AU136" s="410" t="str">
        <f t="shared" si="125"/>
        <v/>
      </c>
      <c r="AV136" s="64" t="b">
        <f t="shared" si="80"/>
        <v>1</v>
      </c>
      <c r="AW136" s="415">
        <f t="shared" si="81"/>
        <v>7000</v>
      </c>
      <c r="AX136" s="415" t="str">
        <f t="shared" si="82"/>
        <v/>
      </c>
      <c r="AY136" s="415" t="str">
        <f t="shared" si="83"/>
        <v/>
      </c>
      <c r="AZ136" s="415" t="str">
        <f t="shared" si="84"/>
        <v/>
      </c>
      <c r="BA136" s="415">
        <f t="shared" si="85"/>
        <v>0</v>
      </c>
      <c r="BB136" s="416" t="str">
        <f t="shared" si="91"/>
        <v/>
      </c>
      <c r="BC136" s="416" t="str">
        <f t="shared" si="91"/>
        <v/>
      </c>
      <c r="BD136" s="416" t="str">
        <f t="shared" si="91"/>
        <v/>
      </c>
      <c r="BE136" s="416" t="str">
        <f t="shared" si="91"/>
        <v/>
      </c>
      <c r="BF136" s="499">
        <f t="shared" si="126"/>
        <v>8</v>
      </c>
      <c r="BG136" s="499">
        <f t="shared" si="122"/>
        <v>0</v>
      </c>
      <c r="BH136" s="499">
        <f t="shared" si="123"/>
        <v>0</v>
      </c>
      <c r="BI136" s="499">
        <f t="shared" si="127"/>
        <v>0</v>
      </c>
      <c r="BJ136" s="506">
        <f t="shared" si="128"/>
        <v>0</v>
      </c>
      <c r="BK136" s="416">
        <f t="shared" si="92"/>
        <v>-1</v>
      </c>
      <c r="BL136" s="416" t="str">
        <f t="shared" si="92"/>
        <v/>
      </c>
      <c r="BM136" s="416" t="str">
        <f t="shared" si="92"/>
        <v/>
      </c>
      <c r="BN136" s="416" t="str">
        <f t="shared" si="92"/>
        <v/>
      </c>
      <c r="BO136" s="104" t="str">
        <f t="shared" si="93"/>
        <v/>
      </c>
      <c r="BP136" s="104">
        <f t="shared" si="86"/>
        <v>0</v>
      </c>
      <c r="BQ136" s="103">
        <f t="shared" si="87"/>
        <v>0</v>
      </c>
      <c r="BR136" s="419"/>
      <c r="BS136" s="420"/>
      <c r="BT136" s="104"/>
      <c r="BU136" s="104"/>
      <c r="BV136" s="103"/>
      <c r="BW136" s="161"/>
      <c r="BX136" s="161"/>
    </row>
    <row r="137" spans="1:76" ht="24">
      <c r="A137" s="145" t="s">
        <v>257</v>
      </c>
      <c r="B137" s="145" t="str">
        <f t="shared" si="111"/>
        <v>P066.1</v>
      </c>
      <c r="C137" s="146" t="s">
        <v>343</v>
      </c>
      <c r="D137" s="147" t="s">
        <v>344</v>
      </c>
      <c r="E137" s="147"/>
      <c r="F137" s="147"/>
      <c r="G137" s="147"/>
      <c r="H137" s="129">
        <v>0</v>
      </c>
      <c r="I137" s="130">
        <v>0</v>
      </c>
      <c r="J137" s="129"/>
      <c r="K137" s="130"/>
      <c r="L137" s="130">
        <v>8000</v>
      </c>
      <c r="M137" s="130">
        <v>8660</v>
      </c>
      <c r="N137" s="130">
        <v>8660</v>
      </c>
      <c r="O137" s="148">
        <v>8680</v>
      </c>
      <c r="P137" s="149">
        <v>0</v>
      </c>
      <c r="Q137" s="149">
        <v>0</v>
      </c>
      <c r="R137" s="150">
        <v>11</v>
      </c>
      <c r="S137" s="151">
        <v>87000</v>
      </c>
      <c r="T137" s="150">
        <v>8</v>
      </c>
      <c r="U137" s="151">
        <v>69960</v>
      </c>
      <c r="V137" s="152">
        <v>11</v>
      </c>
      <c r="W137" s="153">
        <f>V137*O137</f>
        <v>95480</v>
      </c>
      <c r="X137" s="154">
        <v>11</v>
      </c>
      <c r="Y137" s="155">
        <v>8680</v>
      </c>
      <c r="Z137" s="138">
        <f>X137*Y137</f>
        <v>95480</v>
      </c>
      <c r="AA137" s="156">
        <v>3</v>
      </c>
      <c r="AB137" s="157">
        <v>26040</v>
      </c>
      <c r="AC137" s="162">
        <v>10</v>
      </c>
      <c r="AD137" s="458">
        <v>10000</v>
      </c>
      <c r="AE137" s="159">
        <f t="shared" ref="AE137:AE139" si="129">AC137*AD137</f>
        <v>100000</v>
      </c>
      <c r="AF137" s="158">
        <v>10</v>
      </c>
      <c r="AG137" s="448">
        <v>11418.67</v>
      </c>
      <c r="AH137" s="159">
        <f t="shared" si="88"/>
        <v>114186.7</v>
      </c>
      <c r="AI137" s="437">
        <f t="shared" si="89"/>
        <v>-1418.67</v>
      </c>
      <c r="AJ137" s="23">
        <f>+AF137-X137</f>
        <v>-1</v>
      </c>
      <c r="AK137" s="24">
        <f>+AJ137/X137</f>
        <v>-9.0909090909090912E-2</v>
      </c>
      <c r="AL137" s="23">
        <f>+AF137-AA137</f>
        <v>7</v>
      </c>
      <c r="AM137" s="160">
        <f t="shared" si="90"/>
        <v>-14186.699999999997</v>
      </c>
      <c r="AN137" s="24">
        <f>+AL137/AA137</f>
        <v>2.3333333333333335</v>
      </c>
      <c r="AO137" s="163">
        <f>+AG137-Y137</f>
        <v>2738.67</v>
      </c>
      <c r="AP137" s="164">
        <f>+AO137/Y137</f>
        <v>0.31551497695852537</v>
      </c>
      <c r="AQ137" s="487" t="s">
        <v>1079</v>
      </c>
      <c r="AR137" s="409">
        <f t="shared" ref="AR137:AR200" si="130">IFERROR(AG137/Y137-1,"")</f>
        <v>0.31551497695852526</v>
      </c>
      <c r="AS137" s="410">
        <f t="shared" ref="AS137:AS200" si="131">IFERROR(AD137/Y137-1,"")</f>
        <v>0.15207373271889391</v>
      </c>
      <c r="AT137" s="409">
        <f t="shared" si="124"/>
        <v>2.3333333333333335</v>
      </c>
      <c r="AU137" s="410">
        <f t="shared" si="125"/>
        <v>2.3333333333333335</v>
      </c>
      <c r="AV137" s="64" t="b">
        <f t="shared" ref="AV137:AV200" si="132">AC137=AA137</f>
        <v>0</v>
      </c>
      <c r="AW137" s="415" t="str">
        <f t="shared" ref="AW137:AW200" si="133">IFERROR(Q137/P137,"")</f>
        <v/>
      </c>
      <c r="AX137" s="415">
        <f t="shared" ref="AX137:AX200" si="134">IFERROR(S137/R137,"")</f>
        <v>7909.090909090909</v>
      </c>
      <c r="AY137" s="415">
        <f t="shared" ref="AY137:AY200" si="135">IFERROR(U137/T137,"")</f>
        <v>8745</v>
      </c>
      <c r="AZ137" s="415">
        <f t="shared" ref="AZ137:AZ200" si="136">Y137</f>
        <v>8680</v>
      </c>
      <c r="BA137" s="415">
        <f t="shared" ref="BA137:BA200" si="137">AD137</f>
        <v>10000</v>
      </c>
      <c r="BB137" s="416" t="str">
        <f t="shared" si="91"/>
        <v/>
      </c>
      <c r="BC137" s="416">
        <f t="shared" si="91"/>
        <v>0.1056896551724138</v>
      </c>
      <c r="BD137" s="416">
        <f t="shared" si="91"/>
        <v>-7.4328187535734891E-3</v>
      </c>
      <c r="BE137" s="416">
        <f t="shared" ref="BE137:BE200" si="138">IFERROR(BA137/AZ137-1,"")</f>
        <v>0.15207373271889391</v>
      </c>
      <c r="BF137" s="499">
        <f t="shared" si="126"/>
        <v>0</v>
      </c>
      <c r="BG137" s="499">
        <f t="shared" si="122"/>
        <v>11</v>
      </c>
      <c r="BH137" s="499">
        <f t="shared" si="123"/>
        <v>8</v>
      </c>
      <c r="BI137" s="499">
        <f t="shared" si="127"/>
        <v>3</v>
      </c>
      <c r="BJ137" s="506">
        <f t="shared" si="128"/>
        <v>10</v>
      </c>
      <c r="BK137" s="416" t="str">
        <f t="shared" si="92"/>
        <v/>
      </c>
      <c r="BL137" s="416">
        <f t="shared" si="92"/>
        <v>-0.27272727272727271</v>
      </c>
      <c r="BM137" s="416">
        <f t="shared" si="92"/>
        <v>-0.625</v>
      </c>
      <c r="BN137" s="416">
        <f t="shared" ref="BN137:BN200" si="139">IFERROR(BJ137/BI137-1,"")</f>
        <v>2.3333333333333335</v>
      </c>
      <c r="BO137" s="104">
        <f t="shared" si="93"/>
        <v>95480</v>
      </c>
      <c r="BP137" s="104">
        <f t="shared" ref="BP137:BP200" si="140">X137*AD137</f>
        <v>110000</v>
      </c>
      <c r="BQ137" s="103">
        <f t="shared" ref="BQ137:BQ200" si="141">X137*AG137</f>
        <v>125605.37</v>
      </c>
      <c r="BR137" s="419" t="s">
        <v>345</v>
      </c>
      <c r="BS137" s="420"/>
      <c r="BT137" s="104"/>
      <c r="BU137" s="104"/>
      <c r="BV137" s="103"/>
      <c r="BW137" s="161">
        <f t="shared" si="94"/>
        <v>86800</v>
      </c>
      <c r="BX137" s="161">
        <f t="shared" si="95"/>
        <v>86800</v>
      </c>
    </row>
    <row r="138" spans="1:76" ht="36" hidden="1">
      <c r="A138" s="145" t="s">
        <v>257</v>
      </c>
      <c r="B138" s="145" t="str">
        <f t="shared" si="111"/>
        <v>P066.2</v>
      </c>
      <c r="C138" s="146" t="s">
        <v>346</v>
      </c>
      <c r="D138" s="175" t="s">
        <v>347</v>
      </c>
      <c r="E138" s="175" t="s">
        <v>102</v>
      </c>
      <c r="F138" s="175"/>
      <c r="G138" s="175"/>
      <c r="H138" s="129">
        <v>0</v>
      </c>
      <c r="I138" s="130">
        <v>0</v>
      </c>
      <c r="J138" s="129"/>
      <c r="K138" s="130"/>
      <c r="L138" s="130">
        <v>9600</v>
      </c>
      <c r="M138" s="130">
        <v>10392</v>
      </c>
      <c r="N138" s="130">
        <v>10392</v>
      </c>
      <c r="O138" s="194">
        <v>10412</v>
      </c>
      <c r="P138" s="149">
        <v>0</v>
      </c>
      <c r="Q138" s="149">
        <v>0</v>
      </c>
      <c r="R138" s="150">
        <v>0</v>
      </c>
      <c r="S138" s="151">
        <v>0</v>
      </c>
      <c r="T138" s="150">
        <v>0</v>
      </c>
      <c r="U138" s="151">
        <v>0</v>
      </c>
      <c r="V138" s="152">
        <v>1</v>
      </c>
      <c r="W138" s="153">
        <f>V138*O138</f>
        <v>10412</v>
      </c>
      <c r="X138" s="154">
        <v>1</v>
      </c>
      <c r="Y138" s="155">
        <v>10412</v>
      </c>
      <c r="Z138" s="138">
        <f>X138*Y138</f>
        <v>10412</v>
      </c>
      <c r="AA138" s="156">
        <v>0</v>
      </c>
      <c r="AB138" s="157">
        <v>0</v>
      </c>
      <c r="AC138" s="158">
        <v>1</v>
      </c>
      <c r="AD138" s="458">
        <v>12000</v>
      </c>
      <c r="AE138" s="159">
        <f t="shared" si="129"/>
        <v>12000</v>
      </c>
      <c r="AF138" s="158">
        <v>1</v>
      </c>
      <c r="AG138" s="448">
        <v>13150.67</v>
      </c>
      <c r="AH138" s="159">
        <f t="shared" ref="AH138:AH201" si="142">AF138*AG138</f>
        <v>13150.67</v>
      </c>
      <c r="AI138" s="437">
        <f t="shared" ref="AI138:AI201" si="143">AD138-AG138</f>
        <v>-1150.67</v>
      </c>
      <c r="AJ138" s="23">
        <f>+AF138-X138</f>
        <v>0</v>
      </c>
      <c r="AK138" s="24">
        <f>+AJ138/X138</f>
        <v>0</v>
      </c>
      <c r="AL138" s="23">
        <f>+AF138-AA138</f>
        <v>1</v>
      </c>
      <c r="AM138" s="160">
        <f t="shared" ref="AM138:AM201" si="144">AE138-AH138</f>
        <v>-1150.67</v>
      </c>
      <c r="AN138" s="24"/>
      <c r="AO138" s="163">
        <f>+AG138-Y138</f>
        <v>2738.67</v>
      </c>
      <c r="AP138" s="164">
        <f>+AO138/Y138</f>
        <v>0.26303015751056474</v>
      </c>
      <c r="AQ138" s="487" t="s">
        <v>1079</v>
      </c>
      <c r="AR138" s="409">
        <f t="shared" si="130"/>
        <v>0.26303015751056469</v>
      </c>
      <c r="AS138" s="410">
        <f t="shared" si="131"/>
        <v>0.15251632731463705</v>
      </c>
      <c r="AT138" s="409" t="str">
        <f t="shared" si="124"/>
        <v/>
      </c>
      <c r="AU138" s="410" t="str">
        <f t="shared" si="125"/>
        <v/>
      </c>
      <c r="AV138" s="64" t="b">
        <f t="shared" si="132"/>
        <v>0</v>
      </c>
      <c r="AW138" s="415" t="str">
        <f t="shared" si="133"/>
        <v/>
      </c>
      <c r="AX138" s="415" t="str">
        <f t="shared" si="134"/>
        <v/>
      </c>
      <c r="AY138" s="415" t="str">
        <f t="shared" si="135"/>
        <v/>
      </c>
      <c r="AZ138" s="415">
        <f t="shared" si="136"/>
        <v>10412</v>
      </c>
      <c r="BA138" s="415">
        <f t="shared" si="137"/>
        <v>12000</v>
      </c>
      <c r="BB138" s="416" t="str">
        <f t="shared" ref="BB138:BE201" si="145">IFERROR(AX138/AW138-1,"")</f>
        <v/>
      </c>
      <c r="BC138" s="416" t="str">
        <f t="shared" si="145"/>
        <v/>
      </c>
      <c r="BD138" s="416" t="str">
        <f t="shared" si="145"/>
        <v/>
      </c>
      <c r="BE138" s="416">
        <f t="shared" si="138"/>
        <v>0.15251632731463705</v>
      </c>
      <c r="BF138" s="499">
        <f t="shared" si="126"/>
        <v>0</v>
      </c>
      <c r="BG138" s="499">
        <f t="shared" si="122"/>
        <v>0</v>
      </c>
      <c r="BH138" s="499">
        <f t="shared" si="123"/>
        <v>0</v>
      </c>
      <c r="BI138" s="499">
        <f t="shared" si="127"/>
        <v>0</v>
      </c>
      <c r="BJ138" s="506">
        <f t="shared" si="128"/>
        <v>1</v>
      </c>
      <c r="BK138" s="416" t="str">
        <f t="shared" ref="BK138:BN201" si="146">IFERROR(BG138/BF138-1,"")</f>
        <v/>
      </c>
      <c r="BL138" s="416" t="str">
        <f t="shared" si="146"/>
        <v/>
      </c>
      <c r="BM138" s="416" t="str">
        <f t="shared" si="146"/>
        <v/>
      </c>
      <c r="BN138" s="416" t="str">
        <f t="shared" si="139"/>
        <v/>
      </c>
      <c r="BO138" s="104">
        <f t="shared" ref="BO138:BO201" si="147">IFERROR(X138*Y138,"")</f>
        <v>10412</v>
      </c>
      <c r="BP138" s="104">
        <f t="shared" si="140"/>
        <v>12000</v>
      </c>
      <c r="BQ138" s="103">
        <f t="shared" si="141"/>
        <v>13150.67</v>
      </c>
      <c r="BR138" s="419" t="s">
        <v>1069</v>
      </c>
      <c r="BS138" s="420"/>
      <c r="BT138" s="104"/>
      <c r="BU138" s="104"/>
      <c r="BV138" s="103"/>
      <c r="BW138" s="161">
        <f t="shared" ref="BW138:BW201" si="148">AC138*Y138</f>
        <v>10412</v>
      </c>
      <c r="BX138" s="161">
        <f t="shared" ref="BX138:BX201" si="149">AF138*Y138</f>
        <v>10412</v>
      </c>
    </row>
    <row r="139" spans="1:76">
      <c r="A139" s="145" t="s">
        <v>257</v>
      </c>
      <c r="B139" s="145" t="str">
        <f t="shared" si="111"/>
        <v>P067</v>
      </c>
      <c r="C139" s="146" t="s">
        <v>348</v>
      </c>
      <c r="D139" s="147" t="s">
        <v>349</v>
      </c>
      <c r="E139" s="147"/>
      <c r="F139" s="147"/>
      <c r="G139" s="147"/>
      <c r="H139" s="129">
        <v>231</v>
      </c>
      <c r="I139" s="130">
        <v>231</v>
      </c>
      <c r="J139" s="129">
        <v>231</v>
      </c>
      <c r="K139" s="130">
        <v>231</v>
      </c>
      <c r="L139" s="130">
        <v>231</v>
      </c>
      <c r="M139" s="130">
        <v>248</v>
      </c>
      <c r="N139" s="130">
        <v>248</v>
      </c>
      <c r="O139" s="148">
        <v>294.8</v>
      </c>
      <c r="P139" s="149">
        <v>481</v>
      </c>
      <c r="Q139" s="149">
        <v>110972.4</v>
      </c>
      <c r="R139" s="150">
        <v>440</v>
      </c>
      <c r="S139" s="151">
        <v>101640</v>
      </c>
      <c r="T139" s="150">
        <v>260</v>
      </c>
      <c r="U139" s="151">
        <v>68340.680000000008</v>
      </c>
      <c r="V139" s="152">
        <v>440</v>
      </c>
      <c r="W139" s="153">
        <f>V139*O139</f>
        <v>129712</v>
      </c>
      <c r="X139" s="154">
        <v>440</v>
      </c>
      <c r="Y139" s="155">
        <v>294.8</v>
      </c>
      <c r="Z139" s="138">
        <f>X139*Y139</f>
        <v>129712</v>
      </c>
      <c r="AA139" s="156">
        <v>180</v>
      </c>
      <c r="AB139" s="157">
        <v>53005.040000000008</v>
      </c>
      <c r="AC139" s="162">
        <v>250</v>
      </c>
      <c r="AD139" s="456">
        <v>500</v>
      </c>
      <c r="AE139" s="159">
        <f t="shared" si="129"/>
        <v>125000</v>
      </c>
      <c r="AF139" s="158">
        <v>374</v>
      </c>
      <c r="AG139" s="448">
        <v>645.25</v>
      </c>
      <c r="AH139" s="159">
        <f t="shared" si="142"/>
        <v>241323.5</v>
      </c>
      <c r="AI139" s="437">
        <f t="shared" si="143"/>
        <v>-145.25</v>
      </c>
      <c r="AJ139" s="23">
        <f>+AF139-X139</f>
        <v>-66</v>
      </c>
      <c r="AK139" s="24">
        <f>+AJ139/X139</f>
        <v>-0.15</v>
      </c>
      <c r="AL139" s="23">
        <f>+AF139-AA139</f>
        <v>194</v>
      </c>
      <c r="AM139" s="160">
        <f t="shared" si="144"/>
        <v>-116323.5</v>
      </c>
      <c r="AN139" s="24">
        <f>+AL139/AA139</f>
        <v>1.0777777777777777</v>
      </c>
      <c r="AO139" s="163">
        <f>+AG139-Y139</f>
        <v>350.45</v>
      </c>
      <c r="AP139" s="164">
        <f>+AO139/Y139</f>
        <v>1.1887720488466755</v>
      </c>
      <c r="AQ139" s="487"/>
      <c r="AR139" s="409">
        <f t="shared" si="130"/>
        <v>1.1887720488466758</v>
      </c>
      <c r="AS139" s="410">
        <f t="shared" si="131"/>
        <v>0.69606512890094963</v>
      </c>
      <c r="AT139" s="409">
        <f t="shared" si="124"/>
        <v>1.0777777777777779</v>
      </c>
      <c r="AU139" s="410">
        <f t="shared" si="125"/>
        <v>0.38888888888888884</v>
      </c>
      <c r="AV139" s="64" t="b">
        <f t="shared" si="132"/>
        <v>0</v>
      </c>
      <c r="AW139" s="415">
        <f t="shared" si="133"/>
        <v>230.7118503118503</v>
      </c>
      <c r="AX139" s="415">
        <f t="shared" si="134"/>
        <v>231</v>
      </c>
      <c r="AY139" s="415">
        <f t="shared" si="135"/>
        <v>262.84876923076928</v>
      </c>
      <c r="AZ139" s="415">
        <f t="shared" si="136"/>
        <v>294.8</v>
      </c>
      <c r="BA139" s="415">
        <f t="shared" si="137"/>
        <v>500</v>
      </c>
      <c r="BB139" s="416">
        <f t="shared" si="145"/>
        <v>1.2489592006661443E-3</v>
      </c>
      <c r="BC139" s="416">
        <f t="shared" si="145"/>
        <v>0.13787345987346011</v>
      </c>
      <c r="BD139" s="416">
        <f t="shared" si="145"/>
        <v>0.1215574676751825</v>
      </c>
      <c r="BE139" s="416">
        <f t="shared" si="138"/>
        <v>0.69606512890094963</v>
      </c>
      <c r="BF139" s="499">
        <f t="shared" si="126"/>
        <v>481</v>
      </c>
      <c r="BG139" s="499">
        <f t="shared" si="122"/>
        <v>440</v>
      </c>
      <c r="BH139" s="499">
        <f t="shared" si="123"/>
        <v>260</v>
      </c>
      <c r="BI139" s="499">
        <f t="shared" si="127"/>
        <v>180</v>
      </c>
      <c r="BJ139" s="506">
        <f t="shared" si="128"/>
        <v>250</v>
      </c>
      <c r="BK139" s="416">
        <f t="shared" si="146"/>
        <v>-8.5239085239085188E-2</v>
      </c>
      <c r="BL139" s="416">
        <f t="shared" si="146"/>
        <v>-0.40909090909090906</v>
      </c>
      <c r="BM139" s="416">
        <f t="shared" si="146"/>
        <v>-0.30769230769230771</v>
      </c>
      <c r="BN139" s="416">
        <f t="shared" si="139"/>
        <v>0.38888888888888884</v>
      </c>
      <c r="BO139" s="104">
        <f t="shared" si="147"/>
        <v>129712</v>
      </c>
      <c r="BP139" s="104">
        <f t="shared" si="140"/>
        <v>220000</v>
      </c>
      <c r="BQ139" s="103">
        <f t="shared" si="141"/>
        <v>283910</v>
      </c>
      <c r="BR139" s="419"/>
      <c r="BS139" s="420"/>
      <c r="BT139" s="104"/>
      <c r="BU139" s="104"/>
      <c r="BV139" s="103"/>
      <c r="BW139" s="161">
        <f t="shared" si="148"/>
        <v>73700</v>
      </c>
      <c r="BX139" s="161">
        <f t="shared" si="149"/>
        <v>110255.2</v>
      </c>
    </row>
    <row r="140" spans="1:76" hidden="1">
      <c r="A140" s="145" t="s">
        <v>350</v>
      </c>
      <c r="B140" s="145" t="str">
        <f t="shared" si="111"/>
        <v>P068</v>
      </c>
      <c r="C140" s="146" t="s">
        <v>351</v>
      </c>
      <c r="D140" s="165" t="s">
        <v>352</v>
      </c>
      <c r="E140" s="165"/>
      <c r="F140" s="165"/>
      <c r="G140" s="165"/>
      <c r="H140" s="129">
        <v>600</v>
      </c>
      <c r="I140" s="130">
        <v>600</v>
      </c>
      <c r="J140" s="129">
        <v>400</v>
      </c>
      <c r="K140" s="130">
        <v>400</v>
      </c>
      <c r="L140" s="130"/>
      <c r="M140" s="130"/>
      <c r="N140" s="130"/>
      <c r="O140" s="148" t="s">
        <v>88</v>
      </c>
      <c r="P140" s="149">
        <v>26074</v>
      </c>
      <c r="Q140" s="149">
        <v>15577920</v>
      </c>
      <c r="R140" s="150"/>
      <c r="S140" s="151"/>
      <c r="T140" s="150"/>
      <c r="U140" s="151"/>
      <c r="V140" s="152"/>
      <c r="W140" s="153"/>
      <c r="X140" s="166"/>
      <c r="Y140" s="155" t="s">
        <v>88</v>
      </c>
      <c r="Z140" s="167"/>
      <c r="AA140" s="168"/>
      <c r="AB140" s="169"/>
      <c r="AC140" s="170"/>
      <c r="AD140" s="449"/>
      <c r="AE140" s="171"/>
      <c r="AF140" s="170"/>
      <c r="AG140" s="449"/>
      <c r="AH140" s="159">
        <f t="shared" si="142"/>
        <v>0</v>
      </c>
      <c r="AI140" s="437">
        <f t="shared" si="143"/>
        <v>0</v>
      </c>
      <c r="AJ140" s="23"/>
      <c r="AK140" s="24"/>
      <c r="AL140" s="23"/>
      <c r="AM140" s="160">
        <f t="shared" si="144"/>
        <v>0</v>
      </c>
      <c r="AN140" s="24"/>
      <c r="AO140" s="163"/>
      <c r="AP140" s="164"/>
      <c r="AQ140" s="487"/>
      <c r="AR140" s="409" t="str">
        <f t="shared" si="130"/>
        <v/>
      </c>
      <c r="AS140" s="410" t="str">
        <f t="shared" si="131"/>
        <v/>
      </c>
      <c r="AT140" s="409" t="str">
        <f t="shared" si="124"/>
        <v/>
      </c>
      <c r="AU140" s="410" t="str">
        <f t="shared" si="125"/>
        <v/>
      </c>
      <c r="AV140" s="64" t="b">
        <f t="shared" si="132"/>
        <v>1</v>
      </c>
      <c r="AW140" s="415">
        <f t="shared" si="133"/>
        <v>597.45033366572068</v>
      </c>
      <c r="AX140" s="415" t="str">
        <f t="shared" si="134"/>
        <v/>
      </c>
      <c r="AY140" s="415" t="str">
        <f t="shared" si="135"/>
        <v/>
      </c>
      <c r="AZ140" s="415" t="str">
        <f t="shared" si="136"/>
        <v/>
      </c>
      <c r="BA140" s="415">
        <f t="shared" si="137"/>
        <v>0</v>
      </c>
      <c r="BB140" s="416" t="str">
        <f t="shared" si="145"/>
        <v/>
      </c>
      <c r="BC140" s="416" t="str">
        <f t="shared" si="145"/>
        <v/>
      </c>
      <c r="BD140" s="416" t="str">
        <f t="shared" si="145"/>
        <v/>
      </c>
      <c r="BE140" s="416" t="str">
        <f t="shared" si="138"/>
        <v/>
      </c>
      <c r="BF140" s="499">
        <f t="shared" si="126"/>
        <v>26074</v>
      </c>
      <c r="BG140" s="499">
        <f t="shared" si="122"/>
        <v>0</v>
      </c>
      <c r="BH140" s="499">
        <f t="shared" si="123"/>
        <v>0</v>
      </c>
      <c r="BI140" s="499">
        <f t="shared" si="127"/>
        <v>0</v>
      </c>
      <c r="BJ140" s="506">
        <f t="shared" si="128"/>
        <v>0</v>
      </c>
      <c r="BK140" s="416">
        <f t="shared" si="146"/>
        <v>-1</v>
      </c>
      <c r="BL140" s="416" t="str">
        <f t="shared" si="146"/>
        <v/>
      </c>
      <c r="BM140" s="416" t="str">
        <f t="shared" si="146"/>
        <v/>
      </c>
      <c r="BN140" s="416" t="str">
        <f t="shared" si="139"/>
        <v/>
      </c>
      <c r="BO140" s="104" t="str">
        <f t="shared" si="147"/>
        <v/>
      </c>
      <c r="BP140" s="104">
        <f t="shared" si="140"/>
        <v>0</v>
      </c>
      <c r="BQ140" s="103">
        <f t="shared" si="141"/>
        <v>0</v>
      </c>
      <c r="BR140" s="419"/>
      <c r="BS140" s="420"/>
      <c r="BT140" s="104"/>
      <c r="BU140" s="104"/>
      <c r="BV140" s="103"/>
      <c r="BW140" s="161"/>
      <c r="BX140" s="161"/>
    </row>
    <row r="141" spans="1:76" ht="24">
      <c r="A141" s="145" t="s">
        <v>350</v>
      </c>
      <c r="B141" s="145" t="str">
        <f t="shared" si="111"/>
        <v>P068.1</v>
      </c>
      <c r="C141" s="146" t="s">
        <v>353</v>
      </c>
      <c r="D141" s="147" t="s">
        <v>354</v>
      </c>
      <c r="E141" s="147"/>
      <c r="F141" s="147"/>
      <c r="G141" s="147"/>
      <c r="H141" s="129">
        <v>0</v>
      </c>
      <c r="I141" s="130">
        <v>0</v>
      </c>
      <c r="J141" s="129"/>
      <c r="K141" s="130"/>
      <c r="L141" s="130">
        <v>400</v>
      </c>
      <c r="M141" s="130">
        <v>400</v>
      </c>
      <c r="N141" s="130">
        <v>400</v>
      </c>
      <c r="O141" s="148">
        <v>462</v>
      </c>
      <c r="P141" s="149">
        <v>0</v>
      </c>
      <c r="Q141" s="149">
        <v>0</v>
      </c>
      <c r="R141" s="150">
        <v>16952</v>
      </c>
      <c r="S141" s="151">
        <v>7104240</v>
      </c>
      <c r="T141" s="150">
        <v>10370.5</v>
      </c>
      <c r="U141" s="151">
        <v>4255193.2</v>
      </c>
      <c r="V141" s="152">
        <v>13762</v>
      </c>
      <c r="W141" s="153">
        <f>V141*O141</f>
        <v>6358044</v>
      </c>
      <c r="X141" s="154">
        <v>13762</v>
      </c>
      <c r="Y141" s="155">
        <v>462</v>
      </c>
      <c r="Z141" s="138">
        <f>X141*Y141</f>
        <v>6358044</v>
      </c>
      <c r="AA141" s="156">
        <v>7331</v>
      </c>
      <c r="AB141" s="157">
        <v>3328779</v>
      </c>
      <c r="AC141" s="158">
        <v>10000</v>
      </c>
      <c r="AD141" s="448">
        <v>530</v>
      </c>
      <c r="AE141" s="159">
        <f t="shared" ref="AE141:AE142" si="150">AC141*AD141</f>
        <v>5300000</v>
      </c>
      <c r="AF141" s="158">
        <v>10000</v>
      </c>
      <c r="AG141" s="448">
        <v>530</v>
      </c>
      <c r="AH141" s="159">
        <f t="shared" si="142"/>
        <v>5300000</v>
      </c>
      <c r="AI141" s="437">
        <f t="shared" si="143"/>
        <v>0</v>
      </c>
      <c r="AJ141" s="23">
        <f>+AF141-X141</f>
        <v>-3762</v>
      </c>
      <c r="AK141" s="24">
        <f>+AJ141/X141</f>
        <v>-0.2733614300247057</v>
      </c>
      <c r="AL141" s="23">
        <f>+AF141-AA141</f>
        <v>2669</v>
      </c>
      <c r="AM141" s="160">
        <f t="shared" si="144"/>
        <v>0</v>
      </c>
      <c r="AN141" s="24">
        <f>+AL141/AA141</f>
        <v>0.36407038603191927</v>
      </c>
      <c r="AO141" s="163">
        <f>+AG141-Y141</f>
        <v>68</v>
      </c>
      <c r="AP141" s="164">
        <f>+AO141/Y141</f>
        <v>0.1471861471861472</v>
      </c>
      <c r="AQ141" s="487" t="s">
        <v>1079</v>
      </c>
      <c r="AR141" s="409">
        <f t="shared" si="130"/>
        <v>0.14718614718614709</v>
      </c>
      <c r="AS141" s="410">
        <f t="shared" si="131"/>
        <v>0.14718614718614709</v>
      </c>
      <c r="AT141" s="409">
        <f t="shared" si="124"/>
        <v>0.36407038603191921</v>
      </c>
      <c r="AU141" s="410">
        <f t="shared" si="125"/>
        <v>0.36407038603191921</v>
      </c>
      <c r="AV141" s="64" t="b">
        <f t="shared" si="132"/>
        <v>0</v>
      </c>
      <c r="AW141" s="415" t="str">
        <f t="shared" si="133"/>
        <v/>
      </c>
      <c r="AX141" s="415">
        <f t="shared" si="134"/>
        <v>419.07975460122697</v>
      </c>
      <c r="AY141" s="415">
        <f t="shared" si="135"/>
        <v>410.31707246516561</v>
      </c>
      <c r="AZ141" s="415">
        <f t="shared" si="136"/>
        <v>462</v>
      </c>
      <c r="BA141" s="415">
        <f t="shared" si="137"/>
        <v>530</v>
      </c>
      <c r="BB141" s="416" t="str">
        <f t="shared" si="145"/>
        <v/>
      </c>
      <c r="BC141" s="416">
        <f t="shared" si="145"/>
        <v>-2.0909342529322195E-2</v>
      </c>
      <c r="BD141" s="416">
        <f t="shared" si="145"/>
        <v>0.12595851112001211</v>
      </c>
      <c r="BE141" s="416">
        <f t="shared" si="138"/>
        <v>0.14718614718614709</v>
      </c>
      <c r="BF141" s="499">
        <f t="shared" si="126"/>
        <v>0</v>
      </c>
      <c r="BG141" s="499">
        <f t="shared" si="122"/>
        <v>16952</v>
      </c>
      <c r="BH141" s="499">
        <f t="shared" si="123"/>
        <v>10370.5</v>
      </c>
      <c r="BI141" s="499">
        <f t="shared" si="127"/>
        <v>7331</v>
      </c>
      <c r="BJ141" s="417">
        <f t="shared" si="128"/>
        <v>10000</v>
      </c>
      <c r="BK141" s="416" t="str">
        <f t="shared" si="146"/>
        <v/>
      </c>
      <c r="BL141" s="416">
        <f t="shared" si="146"/>
        <v>-0.38824327512977819</v>
      </c>
      <c r="BM141" s="416">
        <f t="shared" si="146"/>
        <v>-0.29309097921990257</v>
      </c>
      <c r="BN141" s="416">
        <f t="shared" si="139"/>
        <v>0.36407038603191921</v>
      </c>
      <c r="BO141" s="104">
        <f t="shared" si="147"/>
        <v>6358044</v>
      </c>
      <c r="BP141" s="104">
        <f t="shared" si="140"/>
        <v>7293860</v>
      </c>
      <c r="BQ141" s="103">
        <f t="shared" si="141"/>
        <v>7293860</v>
      </c>
      <c r="BR141" s="419"/>
      <c r="BS141" s="420" t="s">
        <v>1070</v>
      </c>
      <c r="BT141" s="104"/>
      <c r="BU141" s="104"/>
      <c r="BV141" s="103"/>
      <c r="BW141" s="161">
        <f t="shared" si="148"/>
        <v>4620000</v>
      </c>
      <c r="BX141" s="161">
        <f t="shared" si="149"/>
        <v>4620000</v>
      </c>
    </row>
    <row r="142" spans="1:76" ht="36">
      <c r="A142" s="145" t="s">
        <v>350</v>
      </c>
      <c r="B142" s="145" t="str">
        <f t="shared" si="111"/>
        <v>P068.2</v>
      </c>
      <c r="C142" s="146" t="s">
        <v>355</v>
      </c>
      <c r="D142" s="175" t="s">
        <v>356</v>
      </c>
      <c r="E142" s="175" t="s">
        <v>102</v>
      </c>
      <c r="F142" s="175"/>
      <c r="G142" s="175"/>
      <c r="H142" s="129">
        <v>0</v>
      </c>
      <c r="I142" s="130">
        <v>0</v>
      </c>
      <c r="J142" s="129"/>
      <c r="K142" s="130"/>
      <c r="L142" s="130">
        <v>480</v>
      </c>
      <c r="M142" s="130">
        <v>480</v>
      </c>
      <c r="N142" s="130">
        <v>480</v>
      </c>
      <c r="O142" s="148">
        <v>550</v>
      </c>
      <c r="P142" s="149">
        <v>0</v>
      </c>
      <c r="Q142" s="149">
        <v>0</v>
      </c>
      <c r="R142" s="150">
        <v>3055</v>
      </c>
      <c r="S142" s="151">
        <v>1413792</v>
      </c>
      <c r="T142" s="150">
        <v>2864</v>
      </c>
      <c r="U142" s="151">
        <v>1439668</v>
      </c>
      <c r="V142" s="152">
        <v>3035</v>
      </c>
      <c r="W142" s="153">
        <f>V142*O142</f>
        <v>1669250</v>
      </c>
      <c r="X142" s="154">
        <v>3035</v>
      </c>
      <c r="Y142" s="155">
        <v>550</v>
      </c>
      <c r="Z142" s="138">
        <f>X142*Y142</f>
        <v>1669250</v>
      </c>
      <c r="AA142" s="156">
        <v>2503</v>
      </c>
      <c r="AB142" s="157">
        <v>1370930</v>
      </c>
      <c r="AC142" s="158">
        <v>2580</v>
      </c>
      <c r="AD142" s="448">
        <v>610</v>
      </c>
      <c r="AE142" s="159">
        <f t="shared" si="150"/>
        <v>1573800</v>
      </c>
      <c r="AF142" s="158">
        <v>2580</v>
      </c>
      <c r="AG142" s="448">
        <v>610</v>
      </c>
      <c r="AH142" s="159">
        <f t="shared" si="142"/>
        <v>1573800</v>
      </c>
      <c r="AI142" s="437">
        <f t="shared" si="143"/>
        <v>0</v>
      </c>
      <c r="AJ142" s="23">
        <f>+AF142-X142</f>
        <v>-455</v>
      </c>
      <c r="AK142" s="24">
        <f>+AJ142/X142</f>
        <v>-0.14991762767710048</v>
      </c>
      <c r="AL142" s="23">
        <f>+AF142-AA142</f>
        <v>77</v>
      </c>
      <c r="AM142" s="160">
        <f t="shared" si="144"/>
        <v>0</v>
      </c>
      <c r="AN142" s="24">
        <f>+AL142/AA142</f>
        <v>3.0763084298841389E-2</v>
      </c>
      <c r="AO142" s="163">
        <f>+AG142-Y142</f>
        <v>60</v>
      </c>
      <c r="AP142" s="164">
        <f>+AO142/Y142</f>
        <v>0.10909090909090909</v>
      </c>
      <c r="AQ142" s="487" t="s">
        <v>1079</v>
      </c>
      <c r="AR142" s="409">
        <f t="shared" si="130"/>
        <v>0.10909090909090913</v>
      </c>
      <c r="AS142" s="410">
        <f t="shared" si="131"/>
        <v>0.10909090909090913</v>
      </c>
      <c r="AT142" s="409">
        <f t="shared" si="124"/>
        <v>3.0763084298841337E-2</v>
      </c>
      <c r="AU142" s="410">
        <f t="shared" si="125"/>
        <v>3.0763084298841337E-2</v>
      </c>
      <c r="AV142" s="64" t="b">
        <f t="shared" si="132"/>
        <v>0</v>
      </c>
      <c r="AW142" s="415" t="str">
        <f t="shared" si="133"/>
        <v/>
      </c>
      <c r="AX142" s="415">
        <f t="shared" si="134"/>
        <v>462.77970540098198</v>
      </c>
      <c r="AY142" s="415">
        <f t="shared" si="135"/>
        <v>502.67737430167597</v>
      </c>
      <c r="AZ142" s="415">
        <f t="shared" si="136"/>
        <v>550</v>
      </c>
      <c r="BA142" s="415">
        <f t="shared" si="137"/>
        <v>610</v>
      </c>
      <c r="BB142" s="416" t="str">
        <f t="shared" si="145"/>
        <v/>
      </c>
      <c r="BC142" s="416">
        <f t="shared" si="145"/>
        <v>8.6213091099412109E-2</v>
      </c>
      <c r="BD142" s="416">
        <f t="shared" si="145"/>
        <v>9.4141149209401087E-2</v>
      </c>
      <c r="BE142" s="416">
        <f t="shared" si="138"/>
        <v>0.10909090909090913</v>
      </c>
      <c r="BF142" s="499">
        <f t="shared" si="126"/>
        <v>0</v>
      </c>
      <c r="BG142" s="499">
        <f t="shared" si="122"/>
        <v>3055</v>
      </c>
      <c r="BH142" s="499">
        <f t="shared" si="123"/>
        <v>2864</v>
      </c>
      <c r="BI142" s="499">
        <f t="shared" si="127"/>
        <v>2503</v>
      </c>
      <c r="BJ142" s="417">
        <f t="shared" si="128"/>
        <v>2580</v>
      </c>
      <c r="BK142" s="416" t="str">
        <f t="shared" si="146"/>
        <v/>
      </c>
      <c r="BL142" s="416">
        <f t="shared" si="146"/>
        <v>-6.2520458265139078E-2</v>
      </c>
      <c r="BM142" s="416">
        <f t="shared" si="146"/>
        <v>-0.12604748603351956</v>
      </c>
      <c r="BN142" s="416">
        <f t="shared" si="139"/>
        <v>3.0763084298841337E-2</v>
      </c>
      <c r="BO142" s="104">
        <f t="shared" si="147"/>
        <v>1669250</v>
      </c>
      <c r="BP142" s="104">
        <f t="shared" si="140"/>
        <v>1851350</v>
      </c>
      <c r="BQ142" s="103">
        <f t="shared" si="141"/>
        <v>1851350</v>
      </c>
      <c r="BR142" s="419"/>
      <c r="BS142" s="420" t="s">
        <v>1070</v>
      </c>
      <c r="BT142" s="104"/>
      <c r="BU142" s="104"/>
      <c r="BV142" s="103"/>
      <c r="BW142" s="161">
        <f t="shared" si="148"/>
        <v>1419000</v>
      </c>
      <c r="BX142" s="161">
        <f t="shared" si="149"/>
        <v>1419000</v>
      </c>
    </row>
    <row r="143" spans="1:76" hidden="1">
      <c r="A143" s="145" t="s">
        <v>350</v>
      </c>
      <c r="B143" s="145" t="str">
        <f t="shared" si="111"/>
        <v>P069</v>
      </c>
      <c r="C143" s="146" t="s">
        <v>357</v>
      </c>
      <c r="D143" s="165" t="s">
        <v>358</v>
      </c>
      <c r="E143" s="165"/>
      <c r="F143" s="165"/>
      <c r="G143" s="165"/>
      <c r="H143" s="129">
        <v>850</v>
      </c>
      <c r="I143" s="130">
        <v>850</v>
      </c>
      <c r="J143" s="129">
        <v>600</v>
      </c>
      <c r="K143" s="130">
        <v>600</v>
      </c>
      <c r="L143" s="130"/>
      <c r="M143" s="130"/>
      <c r="N143" s="130"/>
      <c r="O143" s="148"/>
      <c r="P143" s="149">
        <v>22488</v>
      </c>
      <c r="Q143" s="149">
        <v>19069750</v>
      </c>
      <c r="R143" s="150"/>
      <c r="S143" s="151"/>
      <c r="T143" s="150"/>
      <c r="U143" s="151"/>
      <c r="V143" s="152"/>
      <c r="W143" s="153"/>
      <c r="X143" s="166"/>
      <c r="Y143" s="155"/>
      <c r="Z143" s="167"/>
      <c r="AA143" s="168"/>
      <c r="AB143" s="169"/>
      <c r="AC143" s="170"/>
      <c r="AD143" s="449"/>
      <c r="AE143" s="171"/>
      <c r="AF143" s="170"/>
      <c r="AG143" s="449"/>
      <c r="AH143" s="159">
        <f t="shared" si="142"/>
        <v>0</v>
      </c>
      <c r="AI143" s="437">
        <f t="shared" si="143"/>
        <v>0</v>
      </c>
      <c r="AJ143" s="23"/>
      <c r="AK143" s="24"/>
      <c r="AL143" s="23"/>
      <c r="AM143" s="160">
        <f t="shared" si="144"/>
        <v>0</v>
      </c>
      <c r="AN143" s="24"/>
      <c r="AO143" s="163"/>
      <c r="AP143" s="164"/>
      <c r="AQ143" s="487"/>
      <c r="AR143" s="409" t="str">
        <f t="shared" si="130"/>
        <v/>
      </c>
      <c r="AS143" s="410" t="str">
        <f t="shared" si="131"/>
        <v/>
      </c>
      <c r="AT143" s="409" t="str">
        <f t="shared" si="124"/>
        <v/>
      </c>
      <c r="AU143" s="410" t="str">
        <f t="shared" si="125"/>
        <v/>
      </c>
      <c r="AV143" s="64" t="b">
        <f t="shared" si="132"/>
        <v>1</v>
      </c>
      <c r="AW143" s="415">
        <f t="shared" si="133"/>
        <v>847.99670935610106</v>
      </c>
      <c r="AX143" s="415" t="str">
        <f t="shared" si="134"/>
        <v/>
      </c>
      <c r="AY143" s="415" t="str">
        <f t="shared" si="135"/>
        <v/>
      </c>
      <c r="AZ143" s="415">
        <f t="shared" si="136"/>
        <v>0</v>
      </c>
      <c r="BA143" s="415">
        <f t="shared" si="137"/>
        <v>0</v>
      </c>
      <c r="BB143" s="416" t="str">
        <f t="shared" si="145"/>
        <v/>
      </c>
      <c r="BC143" s="416" t="str">
        <f t="shared" si="145"/>
        <v/>
      </c>
      <c r="BD143" s="416" t="str">
        <f t="shared" si="145"/>
        <v/>
      </c>
      <c r="BE143" s="416" t="str">
        <f t="shared" si="138"/>
        <v/>
      </c>
      <c r="BF143" s="499">
        <f t="shared" si="126"/>
        <v>22488</v>
      </c>
      <c r="BG143" s="499">
        <f t="shared" si="122"/>
        <v>0</v>
      </c>
      <c r="BH143" s="499">
        <f t="shared" si="123"/>
        <v>0</v>
      </c>
      <c r="BI143" s="499">
        <f t="shared" si="127"/>
        <v>0</v>
      </c>
      <c r="BJ143" s="506">
        <f t="shared" si="128"/>
        <v>0</v>
      </c>
      <c r="BK143" s="416">
        <f t="shared" si="146"/>
        <v>-1</v>
      </c>
      <c r="BL143" s="416" t="str">
        <f t="shared" si="146"/>
        <v/>
      </c>
      <c r="BM143" s="416" t="str">
        <f t="shared" si="146"/>
        <v/>
      </c>
      <c r="BN143" s="416" t="str">
        <f t="shared" si="139"/>
        <v/>
      </c>
      <c r="BO143" s="104">
        <f t="shared" si="147"/>
        <v>0</v>
      </c>
      <c r="BP143" s="104">
        <f t="shared" si="140"/>
        <v>0</v>
      </c>
      <c r="BQ143" s="103">
        <f t="shared" si="141"/>
        <v>0</v>
      </c>
      <c r="BR143" s="419"/>
      <c r="BS143" s="420"/>
      <c r="BT143" s="104"/>
      <c r="BU143" s="104"/>
      <c r="BV143" s="103"/>
      <c r="BW143" s="161">
        <f t="shared" si="148"/>
        <v>0</v>
      </c>
      <c r="BX143" s="161">
        <f t="shared" si="149"/>
        <v>0</v>
      </c>
    </row>
    <row r="144" spans="1:76" ht="45.75" customHeight="1">
      <c r="A144" s="145" t="s">
        <v>350</v>
      </c>
      <c r="B144" s="145" t="str">
        <f t="shared" si="111"/>
        <v>P069.1</v>
      </c>
      <c r="C144" s="146" t="s">
        <v>359</v>
      </c>
      <c r="D144" s="147" t="s">
        <v>360</v>
      </c>
      <c r="E144" s="147"/>
      <c r="F144" s="147"/>
      <c r="G144" s="147" t="s">
        <v>157</v>
      </c>
      <c r="H144" s="129">
        <v>0</v>
      </c>
      <c r="I144" s="130">
        <v>0</v>
      </c>
      <c r="J144" s="129"/>
      <c r="K144" s="130"/>
      <c r="L144" s="130">
        <v>600</v>
      </c>
      <c r="M144" s="130">
        <v>636</v>
      </c>
      <c r="N144" s="130">
        <v>636</v>
      </c>
      <c r="O144" s="148">
        <v>721.6</v>
      </c>
      <c r="P144" s="149">
        <v>0</v>
      </c>
      <c r="Q144" s="149">
        <v>0</v>
      </c>
      <c r="R144" s="150">
        <v>18657</v>
      </c>
      <c r="S144" s="151">
        <v>11595660</v>
      </c>
      <c r="T144" s="150">
        <v>13035</v>
      </c>
      <c r="U144" s="151">
        <v>8485321.9199999999</v>
      </c>
      <c r="V144" s="152">
        <v>18656</v>
      </c>
      <c r="W144" s="153">
        <f>V144*O144</f>
        <v>13462169.6</v>
      </c>
      <c r="X144" s="154">
        <v>18656</v>
      </c>
      <c r="Y144" s="155">
        <v>721.6</v>
      </c>
      <c r="Z144" s="138">
        <f>X144*Y144</f>
        <v>13462169.6</v>
      </c>
      <c r="AA144" s="156">
        <v>10637</v>
      </c>
      <c r="AB144" s="157">
        <v>7596534.4000000004</v>
      </c>
      <c r="AC144" s="177">
        <v>13000</v>
      </c>
      <c r="AD144" s="456">
        <v>800</v>
      </c>
      <c r="AE144" s="159">
        <f t="shared" ref="AE144:AE145" si="151">AC144*AD144</f>
        <v>10400000</v>
      </c>
      <c r="AF144" s="158">
        <v>13000</v>
      </c>
      <c r="AG144" s="448">
        <v>750</v>
      </c>
      <c r="AH144" s="159">
        <f t="shared" si="142"/>
        <v>9750000</v>
      </c>
      <c r="AI144" s="437">
        <f t="shared" si="143"/>
        <v>50</v>
      </c>
      <c r="AJ144" s="23">
        <f>+AF144-X144</f>
        <v>-5656</v>
      </c>
      <c r="AK144" s="24">
        <f>+AJ144/X144</f>
        <v>-0.30317324185248712</v>
      </c>
      <c r="AL144" s="23">
        <f>+AF144-AA144</f>
        <v>2363</v>
      </c>
      <c r="AM144" s="160">
        <f t="shared" si="144"/>
        <v>650000</v>
      </c>
      <c r="AN144" s="24">
        <f>+AL144/AA144</f>
        <v>0.22214910219046724</v>
      </c>
      <c r="AO144" s="163">
        <f>+AG144-Y144</f>
        <v>28.399999999999977</v>
      </c>
      <c r="AP144" s="164">
        <f>+AO144/Y144</f>
        <v>3.9356984478935667E-2</v>
      </c>
      <c r="AQ144" s="487" t="s">
        <v>1079</v>
      </c>
      <c r="AR144" s="409">
        <f t="shared" si="130"/>
        <v>3.9356984478935653E-2</v>
      </c>
      <c r="AS144" s="410">
        <f t="shared" si="131"/>
        <v>0.10864745011086474</v>
      </c>
      <c r="AT144" s="409">
        <f t="shared" si="124"/>
        <v>0.22214910219046713</v>
      </c>
      <c r="AU144" s="410">
        <f t="shared" si="125"/>
        <v>0.22214910219046713</v>
      </c>
      <c r="AV144" s="64" t="b">
        <f t="shared" si="132"/>
        <v>0</v>
      </c>
      <c r="AW144" s="415" t="str">
        <f t="shared" si="133"/>
        <v/>
      </c>
      <c r="AX144" s="415">
        <f t="shared" si="134"/>
        <v>621.51792892748028</v>
      </c>
      <c r="AY144" s="415">
        <f t="shared" si="135"/>
        <v>650.96447410817029</v>
      </c>
      <c r="AZ144" s="415">
        <f t="shared" si="136"/>
        <v>721.6</v>
      </c>
      <c r="BA144" s="415">
        <f t="shared" si="137"/>
        <v>800</v>
      </c>
      <c r="BB144" s="416" t="str">
        <f t="shared" si="145"/>
        <v/>
      </c>
      <c r="BC144" s="416">
        <f t="shared" si="145"/>
        <v>4.737843239937467E-2</v>
      </c>
      <c r="BD144" s="416">
        <f t="shared" si="145"/>
        <v>0.10850903344395446</v>
      </c>
      <c r="BE144" s="416">
        <f t="shared" si="138"/>
        <v>0.10864745011086474</v>
      </c>
      <c r="BF144" s="499">
        <f t="shared" si="126"/>
        <v>0</v>
      </c>
      <c r="BG144" s="499">
        <f t="shared" si="122"/>
        <v>18657</v>
      </c>
      <c r="BH144" s="499">
        <f t="shared" si="123"/>
        <v>13035</v>
      </c>
      <c r="BI144" s="499">
        <f t="shared" si="127"/>
        <v>10637</v>
      </c>
      <c r="BJ144" s="506">
        <f t="shared" si="128"/>
        <v>13000</v>
      </c>
      <c r="BK144" s="416" t="str">
        <f t="shared" si="146"/>
        <v/>
      </c>
      <c r="BL144" s="416">
        <f t="shared" si="146"/>
        <v>-0.30133461971378039</v>
      </c>
      <c r="BM144" s="416">
        <f t="shared" si="146"/>
        <v>-0.18396624472573841</v>
      </c>
      <c r="BN144" s="416">
        <f t="shared" si="139"/>
        <v>0.22214910219046713</v>
      </c>
      <c r="BO144" s="104">
        <f t="shared" si="147"/>
        <v>13462169.6</v>
      </c>
      <c r="BP144" s="104">
        <f t="shared" si="140"/>
        <v>14924800</v>
      </c>
      <c r="BQ144" s="103">
        <f t="shared" si="141"/>
        <v>13992000</v>
      </c>
      <c r="BR144" s="419"/>
      <c r="BS144" s="420"/>
      <c r="BT144" s="104"/>
      <c r="BU144" s="104"/>
      <c r="BV144" s="103"/>
      <c r="BW144" s="161">
        <f t="shared" si="148"/>
        <v>9380800</v>
      </c>
      <c r="BX144" s="161">
        <f t="shared" si="149"/>
        <v>9380800</v>
      </c>
    </row>
    <row r="145" spans="1:76" ht="15" hidden="1" customHeight="1">
      <c r="A145" s="145" t="s">
        <v>350</v>
      </c>
      <c r="B145" s="145" t="str">
        <f t="shared" si="111"/>
        <v>P069.2</v>
      </c>
      <c r="C145" s="146" t="s">
        <v>361</v>
      </c>
      <c r="D145" s="175" t="s">
        <v>362</v>
      </c>
      <c r="E145" s="175" t="s">
        <v>102</v>
      </c>
      <c r="F145" s="175"/>
      <c r="G145" s="175" t="s">
        <v>157</v>
      </c>
      <c r="H145" s="129">
        <v>0</v>
      </c>
      <c r="I145" s="130">
        <v>0</v>
      </c>
      <c r="J145" s="129"/>
      <c r="K145" s="130"/>
      <c r="L145" s="130">
        <v>720</v>
      </c>
      <c r="M145" s="130">
        <v>763</v>
      </c>
      <c r="N145" s="130">
        <v>763</v>
      </c>
      <c r="O145" s="148">
        <v>861.3</v>
      </c>
      <c r="P145" s="149">
        <v>0</v>
      </c>
      <c r="Q145" s="149">
        <v>0</v>
      </c>
      <c r="R145" s="150">
        <v>29</v>
      </c>
      <c r="S145" s="151">
        <v>20036</v>
      </c>
      <c r="T145" s="150">
        <v>30</v>
      </c>
      <c r="U145" s="151">
        <v>23726.079999999998</v>
      </c>
      <c r="V145" s="152">
        <v>31</v>
      </c>
      <c r="W145" s="153">
        <f>V145*O145</f>
        <v>26700.3</v>
      </c>
      <c r="X145" s="154">
        <v>31</v>
      </c>
      <c r="Y145" s="155">
        <v>861.3</v>
      </c>
      <c r="Z145" s="138">
        <f>X145*Y145</f>
        <v>26700.3</v>
      </c>
      <c r="AA145" s="156">
        <v>42</v>
      </c>
      <c r="AB145" s="157">
        <v>34538.12999999999</v>
      </c>
      <c r="AC145" s="162">
        <f>AA145</f>
        <v>42</v>
      </c>
      <c r="AD145" s="456">
        <v>950</v>
      </c>
      <c r="AE145" s="159">
        <f t="shared" si="151"/>
        <v>39900</v>
      </c>
      <c r="AF145" s="158">
        <v>26</v>
      </c>
      <c r="AG145" s="448">
        <v>947.3</v>
      </c>
      <c r="AH145" s="159">
        <f t="shared" si="142"/>
        <v>24629.8</v>
      </c>
      <c r="AI145" s="437">
        <f t="shared" si="143"/>
        <v>2.7000000000000455</v>
      </c>
      <c r="AJ145" s="23">
        <f>+AF145-X145</f>
        <v>-5</v>
      </c>
      <c r="AK145" s="24">
        <f>+AJ145/X145</f>
        <v>-0.16129032258064516</v>
      </c>
      <c r="AL145" s="23">
        <f>+AF145-AA145</f>
        <v>-16</v>
      </c>
      <c r="AM145" s="160">
        <f t="shared" si="144"/>
        <v>15270.2</v>
      </c>
      <c r="AN145" s="24">
        <f>+AL145/AA145</f>
        <v>-0.38095238095238093</v>
      </c>
      <c r="AO145" s="163">
        <f>+AG145-Y145</f>
        <v>86</v>
      </c>
      <c r="AP145" s="164">
        <f>+AO145/Y145</f>
        <v>9.984906536630675E-2</v>
      </c>
      <c r="AQ145" s="487" t="s">
        <v>1079</v>
      </c>
      <c r="AR145" s="409">
        <f t="shared" si="130"/>
        <v>9.9849065366306666E-2</v>
      </c>
      <c r="AS145" s="410">
        <f t="shared" si="131"/>
        <v>0.10298386160455131</v>
      </c>
      <c r="AT145" s="409">
        <f t="shared" si="124"/>
        <v>-0.38095238095238093</v>
      </c>
      <c r="AU145" s="410">
        <f t="shared" si="125"/>
        <v>0</v>
      </c>
      <c r="AV145" s="64" t="b">
        <f t="shared" si="132"/>
        <v>1</v>
      </c>
      <c r="AW145" s="415" t="str">
        <f t="shared" si="133"/>
        <v/>
      </c>
      <c r="AX145" s="415">
        <f t="shared" si="134"/>
        <v>690.89655172413791</v>
      </c>
      <c r="AY145" s="415">
        <f t="shared" si="135"/>
        <v>790.86933333333332</v>
      </c>
      <c r="AZ145" s="415">
        <f t="shared" si="136"/>
        <v>861.3</v>
      </c>
      <c r="BA145" s="415">
        <f t="shared" si="137"/>
        <v>950</v>
      </c>
      <c r="BB145" s="416" t="str">
        <f t="shared" si="145"/>
        <v/>
      </c>
      <c r="BC145" s="416">
        <f t="shared" si="145"/>
        <v>0.14470007320157041</v>
      </c>
      <c r="BD145" s="416">
        <f t="shared" si="145"/>
        <v>8.9054744820889153E-2</v>
      </c>
      <c r="BE145" s="416">
        <f t="shared" si="138"/>
        <v>0.10298386160455131</v>
      </c>
      <c r="BF145" s="499">
        <f t="shared" si="126"/>
        <v>0</v>
      </c>
      <c r="BG145" s="499">
        <f t="shared" si="122"/>
        <v>29</v>
      </c>
      <c r="BH145" s="499">
        <f t="shared" si="123"/>
        <v>30</v>
      </c>
      <c r="BI145" s="499">
        <f t="shared" si="127"/>
        <v>42</v>
      </c>
      <c r="BJ145" s="506">
        <f t="shared" si="128"/>
        <v>42</v>
      </c>
      <c r="BK145" s="416" t="str">
        <f t="shared" si="146"/>
        <v/>
      </c>
      <c r="BL145" s="416">
        <f t="shared" si="146"/>
        <v>3.4482758620689724E-2</v>
      </c>
      <c r="BM145" s="416">
        <f t="shared" si="146"/>
        <v>0.39999999999999991</v>
      </c>
      <c r="BN145" s="416">
        <f t="shared" si="139"/>
        <v>0</v>
      </c>
      <c r="BO145" s="104">
        <f t="shared" si="147"/>
        <v>26700.3</v>
      </c>
      <c r="BP145" s="104">
        <f t="shared" si="140"/>
        <v>29450</v>
      </c>
      <c r="BQ145" s="103">
        <f t="shared" si="141"/>
        <v>29366.3</v>
      </c>
      <c r="BR145" s="419"/>
      <c r="BS145" s="420"/>
      <c r="BT145" s="104"/>
      <c r="BU145" s="104"/>
      <c r="BV145" s="103"/>
      <c r="BW145" s="161">
        <f t="shared" si="148"/>
        <v>36174.6</v>
      </c>
      <c r="BX145" s="161">
        <f t="shared" si="149"/>
        <v>22393.8</v>
      </c>
    </row>
    <row r="146" spans="1:76" ht="15" hidden="1" customHeight="1">
      <c r="A146" s="145" t="s">
        <v>350</v>
      </c>
      <c r="B146" s="145" t="str">
        <f t="shared" si="111"/>
        <v>P070</v>
      </c>
      <c r="C146" s="146" t="s">
        <v>363</v>
      </c>
      <c r="D146" s="165" t="s">
        <v>364</v>
      </c>
      <c r="E146" s="165"/>
      <c r="F146" s="165"/>
      <c r="G146" s="165"/>
      <c r="H146" s="129">
        <v>1100</v>
      </c>
      <c r="I146" s="130">
        <v>1200</v>
      </c>
      <c r="J146" s="129">
        <v>1400</v>
      </c>
      <c r="K146" s="130">
        <v>1400</v>
      </c>
      <c r="L146" s="130"/>
      <c r="M146" s="130"/>
      <c r="N146" s="130"/>
      <c r="O146" s="148" t="s">
        <v>88</v>
      </c>
      <c r="P146" s="149">
        <v>3497</v>
      </c>
      <c r="Q146" s="149">
        <v>4072800</v>
      </c>
      <c r="R146" s="150"/>
      <c r="S146" s="151"/>
      <c r="T146" s="150"/>
      <c r="U146" s="151"/>
      <c r="V146" s="152"/>
      <c r="W146" s="153"/>
      <c r="X146" s="166"/>
      <c r="Y146" s="155" t="s">
        <v>88</v>
      </c>
      <c r="Z146" s="167"/>
      <c r="AA146" s="168"/>
      <c r="AB146" s="169"/>
      <c r="AC146" s="170"/>
      <c r="AD146" s="449"/>
      <c r="AE146" s="171"/>
      <c r="AF146" s="170"/>
      <c r="AG146" s="449"/>
      <c r="AH146" s="159">
        <f t="shared" si="142"/>
        <v>0</v>
      </c>
      <c r="AI146" s="437">
        <f t="shared" si="143"/>
        <v>0</v>
      </c>
      <c r="AJ146" s="23"/>
      <c r="AK146" s="24"/>
      <c r="AL146" s="23"/>
      <c r="AM146" s="160">
        <f t="shared" si="144"/>
        <v>0</v>
      </c>
      <c r="AN146" s="24"/>
      <c r="AO146" s="163"/>
      <c r="AP146" s="164"/>
      <c r="AQ146" s="487"/>
      <c r="AR146" s="409" t="str">
        <f t="shared" si="130"/>
        <v/>
      </c>
      <c r="AS146" s="410" t="str">
        <f t="shared" si="131"/>
        <v/>
      </c>
      <c r="AT146" s="409" t="str">
        <f t="shared" si="124"/>
        <v/>
      </c>
      <c r="AU146" s="410" t="str">
        <f t="shared" si="125"/>
        <v/>
      </c>
      <c r="AV146" s="64" t="b">
        <f t="shared" si="132"/>
        <v>1</v>
      </c>
      <c r="AW146" s="415">
        <f t="shared" si="133"/>
        <v>1164.6554189305118</v>
      </c>
      <c r="AX146" s="415" t="str">
        <f t="shared" si="134"/>
        <v/>
      </c>
      <c r="AY146" s="415" t="str">
        <f t="shared" si="135"/>
        <v/>
      </c>
      <c r="AZ146" s="415" t="str">
        <f t="shared" si="136"/>
        <v/>
      </c>
      <c r="BA146" s="415">
        <f t="shared" si="137"/>
        <v>0</v>
      </c>
      <c r="BB146" s="416" t="str">
        <f t="shared" si="145"/>
        <v/>
      </c>
      <c r="BC146" s="416" t="str">
        <f t="shared" si="145"/>
        <v/>
      </c>
      <c r="BD146" s="416" t="str">
        <f t="shared" si="145"/>
        <v/>
      </c>
      <c r="BE146" s="416" t="str">
        <f t="shared" si="138"/>
        <v/>
      </c>
      <c r="BF146" s="499">
        <f t="shared" si="126"/>
        <v>3497</v>
      </c>
      <c r="BG146" s="499">
        <f t="shared" si="122"/>
        <v>0</v>
      </c>
      <c r="BH146" s="499">
        <f t="shared" si="123"/>
        <v>0</v>
      </c>
      <c r="BI146" s="499">
        <f t="shared" si="127"/>
        <v>0</v>
      </c>
      <c r="BJ146" s="506">
        <f t="shared" si="128"/>
        <v>0</v>
      </c>
      <c r="BK146" s="416">
        <f t="shared" si="146"/>
        <v>-1</v>
      </c>
      <c r="BL146" s="416" t="str">
        <f t="shared" si="146"/>
        <v/>
      </c>
      <c r="BM146" s="416" t="str">
        <f t="shared" si="146"/>
        <v/>
      </c>
      <c r="BN146" s="416" t="str">
        <f t="shared" si="139"/>
        <v/>
      </c>
      <c r="BO146" s="104" t="str">
        <f t="shared" si="147"/>
        <v/>
      </c>
      <c r="BP146" s="104">
        <f t="shared" si="140"/>
        <v>0</v>
      </c>
      <c r="BQ146" s="103">
        <f t="shared" si="141"/>
        <v>0</v>
      </c>
      <c r="BR146" s="419"/>
      <c r="BS146" s="420"/>
      <c r="BT146" s="104"/>
      <c r="BU146" s="104"/>
      <c r="BV146" s="103"/>
      <c r="BW146" s="161"/>
      <c r="BX146" s="161"/>
    </row>
    <row r="147" spans="1:76" ht="24">
      <c r="A147" s="145" t="s">
        <v>350</v>
      </c>
      <c r="B147" s="145" t="str">
        <f t="shared" si="111"/>
        <v>P070.1</v>
      </c>
      <c r="C147" s="146" t="s">
        <v>365</v>
      </c>
      <c r="D147" s="147" t="s">
        <v>366</v>
      </c>
      <c r="E147" s="147"/>
      <c r="F147" s="147"/>
      <c r="G147" s="147"/>
      <c r="H147" s="129">
        <v>0</v>
      </c>
      <c r="I147" s="130">
        <v>0</v>
      </c>
      <c r="J147" s="129"/>
      <c r="K147" s="130"/>
      <c r="L147" s="130">
        <v>1400</v>
      </c>
      <c r="M147" s="130">
        <v>1490</v>
      </c>
      <c r="N147" s="130">
        <v>1490</v>
      </c>
      <c r="O147" s="148">
        <v>1661</v>
      </c>
      <c r="P147" s="149">
        <v>0</v>
      </c>
      <c r="Q147" s="149">
        <v>0</v>
      </c>
      <c r="R147" s="150">
        <v>3917</v>
      </c>
      <c r="S147" s="151">
        <v>5427720</v>
      </c>
      <c r="T147" s="150">
        <v>3679</v>
      </c>
      <c r="U147" s="151">
        <v>5646775.3999999994</v>
      </c>
      <c r="V147" s="152">
        <v>3907</v>
      </c>
      <c r="W147" s="153">
        <f>V147*O147</f>
        <v>6489527</v>
      </c>
      <c r="X147" s="154">
        <v>3907</v>
      </c>
      <c r="Y147" s="155">
        <v>1661</v>
      </c>
      <c r="Z147" s="138">
        <f>X147*Y147</f>
        <v>6489527</v>
      </c>
      <c r="AA147" s="156">
        <v>3194</v>
      </c>
      <c r="AB147" s="157">
        <v>5305162.8</v>
      </c>
      <c r="AC147" s="158">
        <v>3321</v>
      </c>
      <c r="AD147" s="448">
        <v>2046.13</v>
      </c>
      <c r="AE147" s="159">
        <f t="shared" ref="AE147:AE148" si="152">AC147*AD147</f>
        <v>6795197.7300000004</v>
      </c>
      <c r="AF147" s="158">
        <v>3321</v>
      </c>
      <c r="AG147" s="448">
        <v>2046.13</v>
      </c>
      <c r="AH147" s="159">
        <f t="shared" si="142"/>
        <v>6795197.7300000004</v>
      </c>
      <c r="AI147" s="437">
        <f t="shared" si="143"/>
        <v>0</v>
      </c>
      <c r="AJ147" s="23">
        <f>+AF147-X147</f>
        <v>-586</v>
      </c>
      <c r="AK147" s="24">
        <f>+AJ147/X147</f>
        <v>-0.14998720245712824</v>
      </c>
      <c r="AL147" s="23">
        <f>+AF147-AA147</f>
        <v>127</v>
      </c>
      <c r="AM147" s="160">
        <f t="shared" si="144"/>
        <v>0</v>
      </c>
      <c r="AN147" s="24">
        <f>+AL147/AA147</f>
        <v>3.976205385097057E-2</v>
      </c>
      <c r="AO147" s="163">
        <f>+AG147-Y147</f>
        <v>385.13000000000011</v>
      </c>
      <c r="AP147" s="164">
        <f>+AO147/Y147</f>
        <v>0.23186634557495492</v>
      </c>
      <c r="AQ147" s="487" t="s">
        <v>1079</v>
      </c>
      <c r="AR147" s="409">
        <f t="shared" si="130"/>
        <v>0.231866345574955</v>
      </c>
      <c r="AS147" s="410">
        <f t="shared" si="131"/>
        <v>0.231866345574955</v>
      </c>
      <c r="AT147" s="409">
        <f t="shared" si="124"/>
        <v>3.9762053850970647E-2</v>
      </c>
      <c r="AU147" s="410">
        <f t="shared" si="125"/>
        <v>3.9762053850970647E-2</v>
      </c>
      <c r="AV147" s="64" t="b">
        <f t="shared" si="132"/>
        <v>0</v>
      </c>
      <c r="AW147" s="415" t="str">
        <f t="shared" si="133"/>
        <v/>
      </c>
      <c r="AX147" s="415">
        <f t="shared" si="134"/>
        <v>1385.682920602502</v>
      </c>
      <c r="AY147" s="415">
        <f t="shared" si="135"/>
        <v>1534.8669203587931</v>
      </c>
      <c r="AZ147" s="415">
        <f t="shared" si="136"/>
        <v>1661</v>
      </c>
      <c r="BA147" s="415">
        <f t="shared" si="137"/>
        <v>2046.13</v>
      </c>
      <c r="BB147" s="416" t="str">
        <f t="shared" si="145"/>
        <v/>
      </c>
      <c r="BC147" s="416">
        <f t="shared" si="145"/>
        <v>0.10766099339048285</v>
      </c>
      <c r="BD147" s="416">
        <f t="shared" si="145"/>
        <v>8.2178512005276483E-2</v>
      </c>
      <c r="BE147" s="416">
        <f t="shared" si="138"/>
        <v>0.231866345574955</v>
      </c>
      <c r="BF147" s="499">
        <f t="shared" si="126"/>
        <v>0</v>
      </c>
      <c r="BG147" s="499">
        <f t="shared" si="122"/>
        <v>3917</v>
      </c>
      <c r="BH147" s="499">
        <f t="shared" si="123"/>
        <v>3679</v>
      </c>
      <c r="BI147" s="499">
        <f t="shared" si="127"/>
        <v>3194</v>
      </c>
      <c r="BJ147" s="417">
        <f t="shared" si="128"/>
        <v>3321</v>
      </c>
      <c r="BK147" s="416" t="str">
        <f t="shared" si="146"/>
        <v/>
      </c>
      <c r="BL147" s="416">
        <f t="shared" si="146"/>
        <v>-6.0760786316058191E-2</v>
      </c>
      <c r="BM147" s="416">
        <f t="shared" si="146"/>
        <v>-0.13182930144060889</v>
      </c>
      <c r="BN147" s="416">
        <f t="shared" si="139"/>
        <v>3.9762053850970647E-2</v>
      </c>
      <c r="BO147" s="104">
        <f t="shared" si="147"/>
        <v>6489527</v>
      </c>
      <c r="BP147" s="104">
        <f t="shared" si="140"/>
        <v>7994229.9100000001</v>
      </c>
      <c r="BQ147" s="103">
        <f t="shared" si="141"/>
        <v>7994229.9100000001</v>
      </c>
      <c r="BR147" s="419"/>
      <c r="BS147" s="420" t="s">
        <v>1070</v>
      </c>
      <c r="BT147" s="104"/>
      <c r="BU147" s="104"/>
      <c r="BV147" s="103"/>
      <c r="BW147" s="161">
        <f t="shared" si="148"/>
        <v>5516181</v>
      </c>
      <c r="BX147" s="161">
        <f t="shared" si="149"/>
        <v>5516181</v>
      </c>
    </row>
    <row r="148" spans="1:76" ht="36" hidden="1">
      <c r="A148" s="145" t="s">
        <v>350</v>
      </c>
      <c r="B148" s="145" t="str">
        <f t="shared" si="111"/>
        <v>P070.2</v>
      </c>
      <c r="C148" s="146" t="s">
        <v>367</v>
      </c>
      <c r="D148" s="175" t="s">
        <v>368</v>
      </c>
      <c r="E148" s="175" t="s">
        <v>102</v>
      </c>
      <c r="F148" s="175"/>
      <c r="G148" s="175"/>
      <c r="H148" s="129">
        <v>0</v>
      </c>
      <c r="I148" s="130">
        <v>0</v>
      </c>
      <c r="J148" s="129"/>
      <c r="K148" s="130"/>
      <c r="L148" s="130">
        <v>1820</v>
      </c>
      <c r="M148" s="130">
        <v>1940</v>
      </c>
      <c r="N148" s="130">
        <v>1940</v>
      </c>
      <c r="O148" s="148">
        <v>2156</v>
      </c>
      <c r="P148" s="149">
        <v>0</v>
      </c>
      <c r="Q148" s="149">
        <v>0</v>
      </c>
      <c r="R148" s="150">
        <v>229</v>
      </c>
      <c r="S148" s="151">
        <v>366380</v>
      </c>
      <c r="T148" s="150">
        <v>229</v>
      </c>
      <c r="U148" s="151">
        <v>462260</v>
      </c>
      <c r="V148" s="152">
        <v>226</v>
      </c>
      <c r="W148" s="153">
        <f>V148*O148</f>
        <v>487256</v>
      </c>
      <c r="X148" s="154">
        <v>226</v>
      </c>
      <c r="Y148" s="155">
        <v>2156</v>
      </c>
      <c r="Z148" s="138">
        <f>X148*Y148</f>
        <v>487256</v>
      </c>
      <c r="AA148" s="156">
        <v>211</v>
      </c>
      <c r="AB148" s="157">
        <v>454916</v>
      </c>
      <c r="AC148" s="162">
        <f>AA148</f>
        <v>211</v>
      </c>
      <c r="AD148" s="456">
        <v>2500</v>
      </c>
      <c r="AE148" s="159">
        <f t="shared" si="152"/>
        <v>527500</v>
      </c>
      <c r="AF148" s="158">
        <v>193</v>
      </c>
      <c r="AG148" s="448">
        <v>2541.13</v>
      </c>
      <c r="AH148" s="159">
        <f t="shared" si="142"/>
        <v>490438.09</v>
      </c>
      <c r="AI148" s="437">
        <f t="shared" si="143"/>
        <v>-41.130000000000109</v>
      </c>
      <c r="AJ148" s="23">
        <f>+AF148-X148</f>
        <v>-33</v>
      </c>
      <c r="AK148" s="24">
        <f>+AJ148/X148</f>
        <v>-0.14601769911504425</v>
      </c>
      <c r="AL148" s="23">
        <f>+AF148-AA148</f>
        <v>-18</v>
      </c>
      <c r="AM148" s="160">
        <f t="shared" si="144"/>
        <v>37061.909999999974</v>
      </c>
      <c r="AN148" s="24">
        <f>+AL148/AA148</f>
        <v>-8.5308056872037921E-2</v>
      </c>
      <c r="AO148" s="163">
        <f>+AG148-Y148</f>
        <v>385.13000000000011</v>
      </c>
      <c r="AP148" s="164">
        <f>+AO148/Y148</f>
        <v>0.17863172541743974</v>
      </c>
      <c r="AQ148" s="487" t="s">
        <v>1079</v>
      </c>
      <c r="AR148" s="409">
        <f t="shared" si="130"/>
        <v>0.17863172541743966</v>
      </c>
      <c r="AS148" s="410">
        <f t="shared" si="131"/>
        <v>0.15955473098330231</v>
      </c>
      <c r="AT148" s="409">
        <f t="shared" si="124"/>
        <v>-8.5308056872037907E-2</v>
      </c>
      <c r="AU148" s="410">
        <f t="shared" si="125"/>
        <v>0</v>
      </c>
      <c r="AV148" s="64" t="b">
        <f t="shared" si="132"/>
        <v>1</v>
      </c>
      <c r="AW148" s="415" t="str">
        <f t="shared" si="133"/>
        <v/>
      </c>
      <c r="AX148" s="415">
        <f t="shared" si="134"/>
        <v>1599.9126637554584</v>
      </c>
      <c r="AY148" s="415">
        <f t="shared" si="135"/>
        <v>2018.6026200873362</v>
      </c>
      <c r="AZ148" s="415">
        <f t="shared" si="136"/>
        <v>2156</v>
      </c>
      <c r="BA148" s="415">
        <f t="shared" si="137"/>
        <v>2500</v>
      </c>
      <c r="BB148" s="416" t="str">
        <f t="shared" si="145"/>
        <v/>
      </c>
      <c r="BC148" s="416">
        <f t="shared" si="145"/>
        <v>0.26169550739669201</v>
      </c>
      <c r="BD148" s="416">
        <f t="shared" si="145"/>
        <v>6.8065590793060293E-2</v>
      </c>
      <c r="BE148" s="416">
        <f t="shared" si="138"/>
        <v>0.15955473098330231</v>
      </c>
      <c r="BF148" s="499">
        <f t="shared" si="126"/>
        <v>0</v>
      </c>
      <c r="BG148" s="499">
        <f t="shared" si="122"/>
        <v>229</v>
      </c>
      <c r="BH148" s="499">
        <f t="shared" si="123"/>
        <v>229</v>
      </c>
      <c r="BI148" s="499">
        <f t="shared" si="127"/>
        <v>211</v>
      </c>
      <c r="BJ148" s="506">
        <f t="shared" si="128"/>
        <v>211</v>
      </c>
      <c r="BK148" s="416" t="str">
        <f t="shared" si="146"/>
        <v/>
      </c>
      <c r="BL148" s="416">
        <f t="shared" si="146"/>
        <v>0</v>
      </c>
      <c r="BM148" s="416">
        <f t="shared" si="146"/>
        <v>-7.8602620087336206E-2</v>
      </c>
      <c r="BN148" s="416">
        <f t="shared" si="139"/>
        <v>0</v>
      </c>
      <c r="BO148" s="104">
        <f t="shared" si="147"/>
        <v>487256</v>
      </c>
      <c r="BP148" s="104">
        <f t="shared" si="140"/>
        <v>565000</v>
      </c>
      <c r="BQ148" s="103">
        <f t="shared" si="141"/>
        <v>574295.38</v>
      </c>
      <c r="BR148" s="419"/>
      <c r="BS148" s="420"/>
      <c r="BT148" s="104"/>
      <c r="BU148" s="104"/>
      <c r="BV148" s="103"/>
      <c r="BW148" s="161">
        <f t="shared" si="148"/>
        <v>454916</v>
      </c>
      <c r="BX148" s="161">
        <f t="shared" si="149"/>
        <v>416108</v>
      </c>
    </row>
    <row r="149" spans="1:76" hidden="1">
      <c r="A149" s="145" t="s">
        <v>350</v>
      </c>
      <c r="B149" s="145" t="str">
        <f t="shared" si="111"/>
        <v>P071</v>
      </c>
      <c r="C149" s="146" t="s">
        <v>369</v>
      </c>
      <c r="D149" s="165" t="s">
        <v>370</v>
      </c>
      <c r="E149" s="165"/>
      <c r="F149" s="165"/>
      <c r="G149" s="165"/>
      <c r="H149" s="129">
        <v>604</v>
      </c>
      <c r="I149" s="130">
        <v>605</v>
      </c>
      <c r="J149" s="129">
        <v>400</v>
      </c>
      <c r="K149" s="130">
        <v>400</v>
      </c>
      <c r="L149" s="130"/>
      <c r="M149" s="130"/>
      <c r="N149" s="130"/>
      <c r="O149" s="148" t="s">
        <v>88</v>
      </c>
      <c r="P149" s="149">
        <v>16753</v>
      </c>
      <c r="Q149" s="149">
        <v>10087708.399999999</v>
      </c>
      <c r="R149" s="150"/>
      <c r="S149" s="151"/>
      <c r="T149" s="150"/>
      <c r="U149" s="151"/>
      <c r="V149" s="152"/>
      <c r="W149" s="153"/>
      <c r="X149" s="166"/>
      <c r="Y149" s="155" t="s">
        <v>88</v>
      </c>
      <c r="Z149" s="167"/>
      <c r="AA149" s="168"/>
      <c r="AB149" s="169"/>
      <c r="AC149" s="170"/>
      <c r="AD149" s="449"/>
      <c r="AE149" s="171"/>
      <c r="AF149" s="170"/>
      <c r="AG149" s="449"/>
      <c r="AH149" s="159">
        <f t="shared" si="142"/>
        <v>0</v>
      </c>
      <c r="AI149" s="437">
        <f t="shared" si="143"/>
        <v>0</v>
      </c>
      <c r="AJ149" s="23"/>
      <c r="AK149" s="24"/>
      <c r="AL149" s="23"/>
      <c r="AM149" s="160">
        <f t="shared" si="144"/>
        <v>0</v>
      </c>
      <c r="AN149" s="24"/>
      <c r="AO149" s="163"/>
      <c r="AP149" s="164"/>
      <c r="AQ149" s="487"/>
      <c r="AR149" s="409" t="str">
        <f t="shared" si="130"/>
        <v/>
      </c>
      <c r="AS149" s="410" t="str">
        <f t="shared" si="131"/>
        <v/>
      </c>
      <c r="AT149" s="409" t="str">
        <f t="shared" si="124"/>
        <v/>
      </c>
      <c r="AU149" s="410" t="str">
        <f t="shared" si="125"/>
        <v/>
      </c>
      <c r="AV149" s="64" t="b">
        <f t="shared" si="132"/>
        <v>1</v>
      </c>
      <c r="AW149" s="415">
        <f t="shared" si="133"/>
        <v>602.14340118187783</v>
      </c>
      <c r="AX149" s="415" t="str">
        <f t="shared" si="134"/>
        <v/>
      </c>
      <c r="AY149" s="415" t="str">
        <f t="shared" si="135"/>
        <v/>
      </c>
      <c r="AZ149" s="415" t="str">
        <f t="shared" si="136"/>
        <v/>
      </c>
      <c r="BA149" s="415">
        <f t="shared" si="137"/>
        <v>0</v>
      </c>
      <c r="BB149" s="416" t="str">
        <f t="shared" si="145"/>
        <v/>
      </c>
      <c r="BC149" s="416" t="str">
        <f t="shared" si="145"/>
        <v/>
      </c>
      <c r="BD149" s="416" t="str">
        <f t="shared" si="145"/>
        <v/>
      </c>
      <c r="BE149" s="416" t="str">
        <f t="shared" si="138"/>
        <v/>
      </c>
      <c r="BF149" s="499">
        <f t="shared" si="126"/>
        <v>16753</v>
      </c>
      <c r="BG149" s="499">
        <f t="shared" si="122"/>
        <v>0</v>
      </c>
      <c r="BH149" s="499">
        <f t="shared" si="123"/>
        <v>0</v>
      </c>
      <c r="BI149" s="499">
        <f t="shared" si="127"/>
        <v>0</v>
      </c>
      <c r="BJ149" s="506">
        <f t="shared" si="128"/>
        <v>0</v>
      </c>
      <c r="BK149" s="416">
        <f t="shared" si="146"/>
        <v>-1</v>
      </c>
      <c r="BL149" s="416" t="str">
        <f t="shared" si="146"/>
        <v/>
      </c>
      <c r="BM149" s="416" t="str">
        <f t="shared" si="146"/>
        <v/>
      </c>
      <c r="BN149" s="416" t="str">
        <f t="shared" si="139"/>
        <v/>
      </c>
      <c r="BO149" s="104" t="str">
        <f t="shared" si="147"/>
        <v/>
      </c>
      <c r="BP149" s="104">
        <f t="shared" si="140"/>
        <v>0</v>
      </c>
      <c r="BQ149" s="103">
        <f t="shared" si="141"/>
        <v>0</v>
      </c>
      <c r="BR149" s="419"/>
      <c r="BS149" s="420"/>
      <c r="BT149" s="104"/>
      <c r="BU149" s="104"/>
      <c r="BV149" s="103"/>
      <c r="BW149" s="161"/>
      <c r="BX149" s="161"/>
    </row>
    <row r="150" spans="1:76" ht="24">
      <c r="A150" s="145" t="s">
        <v>350</v>
      </c>
      <c r="B150" s="145" t="str">
        <f t="shared" si="111"/>
        <v>P071.1</v>
      </c>
      <c r="C150" s="146" t="s">
        <v>371</v>
      </c>
      <c r="D150" s="147" t="s">
        <v>372</v>
      </c>
      <c r="E150" s="147"/>
      <c r="F150" s="147"/>
      <c r="G150" s="147"/>
      <c r="H150" s="129">
        <v>0</v>
      </c>
      <c r="I150" s="130">
        <v>0</v>
      </c>
      <c r="J150" s="129"/>
      <c r="K150" s="130"/>
      <c r="L150" s="130">
        <v>400</v>
      </c>
      <c r="M150" s="130">
        <v>430</v>
      </c>
      <c r="N150" s="130">
        <v>430</v>
      </c>
      <c r="O150" s="148">
        <v>495</v>
      </c>
      <c r="P150" s="149">
        <v>0</v>
      </c>
      <c r="Q150" s="149">
        <v>0</v>
      </c>
      <c r="R150" s="150">
        <v>13610</v>
      </c>
      <c r="S150" s="151">
        <v>5620946.4000000004</v>
      </c>
      <c r="T150" s="150">
        <v>9516.5</v>
      </c>
      <c r="U150" s="151">
        <v>4181333.8</v>
      </c>
      <c r="V150" s="152">
        <v>13233</v>
      </c>
      <c r="W150" s="153">
        <f>V150*O150</f>
        <v>6550335</v>
      </c>
      <c r="X150" s="154">
        <v>13233</v>
      </c>
      <c r="Y150" s="155">
        <v>495</v>
      </c>
      <c r="Z150" s="138">
        <f>X150*Y150</f>
        <v>6550335</v>
      </c>
      <c r="AA150" s="156">
        <v>7777</v>
      </c>
      <c r="AB150" s="157">
        <v>3776594</v>
      </c>
      <c r="AC150" s="158">
        <v>11249</v>
      </c>
      <c r="AD150" s="448">
        <v>500</v>
      </c>
      <c r="AE150" s="159">
        <f t="shared" ref="AE150:AE151" si="153">AC150*AD150</f>
        <v>5624500</v>
      </c>
      <c r="AF150" s="158">
        <v>11249</v>
      </c>
      <c r="AG150" s="448">
        <v>500</v>
      </c>
      <c r="AH150" s="159">
        <f t="shared" si="142"/>
        <v>5624500</v>
      </c>
      <c r="AI150" s="437">
        <f t="shared" si="143"/>
        <v>0</v>
      </c>
      <c r="AJ150" s="23">
        <f>+AF150-X150</f>
        <v>-1984</v>
      </c>
      <c r="AK150" s="24">
        <f>+AJ150/X150</f>
        <v>-0.14992820977858384</v>
      </c>
      <c r="AL150" s="23">
        <f>+AF150-AA150</f>
        <v>3472</v>
      </c>
      <c r="AM150" s="160">
        <f t="shared" si="144"/>
        <v>0</v>
      </c>
      <c r="AN150" s="24">
        <f>+AL150/AA150</f>
        <v>0.44644464446444643</v>
      </c>
      <c r="AO150" s="163">
        <f>+AG150-Y150</f>
        <v>5</v>
      </c>
      <c r="AP150" s="164">
        <f>+AO150/Y150</f>
        <v>1.0101010101010102E-2</v>
      </c>
      <c r="AQ150" s="487" t="s">
        <v>1079</v>
      </c>
      <c r="AR150" s="409">
        <f t="shared" si="130"/>
        <v>1.0101010101010166E-2</v>
      </c>
      <c r="AS150" s="410">
        <f t="shared" si="131"/>
        <v>1.0101010101010166E-2</v>
      </c>
      <c r="AT150" s="409">
        <f t="shared" si="124"/>
        <v>0.44644464446444654</v>
      </c>
      <c r="AU150" s="410">
        <f t="shared" si="125"/>
        <v>0.44644464446444654</v>
      </c>
      <c r="AV150" s="64" t="b">
        <f t="shared" si="132"/>
        <v>0</v>
      </c>
      <c r="AW150" s="415" t="str">
        <f t="shared" si="133"/>
        <v/>
      </c>
      <c r="AX150" s="415">
        <f t="shared" si="134"/>
        <v>413.00120499632624</v>
      </c>
      <c r="AY150" s="415">
        <f t="shared" si="135"/>
        <v>439.37727105553512</v>
      </c>
      <c r="AZ150" s="415">
        <f t="shared" si="136"/>
        <v>495</v>
      </c>
      <c r="BA150" s="415">
        <f t="shared" si="137"/>
        <v>500</v>
      </c>
      <c r="BB150" s="416" t="str">
        <f t="shared" si="145"/>
        <v/>
      </c>
      <c r="BC150" s="416">
        <f t="shared" si="145"/>
        <v>6.3864380394346609E-2</v>
      </c>
      <c r="BD150" s="416">
        <f t="shared" si="145"/>
        <v>0.12659446131758245</v>
      </c>
      <c r="BE150" s="416">
        <f t="shared" si="138"/>
        <v>1.0101010101010166E-2</v>
      </c>
      <c r="BF150" s="499">
        <f t="shared" si="126"/>
        <v>0</v>
      </c>
      <c r="BG150" s="499">
        <f t="shared" si="122"/>
        <v>13610</v>
      </c>
      <c r="BH150" s="499">
        <f t="shared" si="123"/>
        <v>9516.5</v>
      </c>
      <c r="BI150" s="499">
        <f t="shared" si="127"/>
        <v>7777</v>
      </c>
      <c r="BJ150" s="417">
        <f t="shared" si="128"/>
        <v>11249</v>
      </c>
      <c r="BK150" s="416" t="str">
        <f t="shared" si="146"/>
        <v/>
      </c>
      <c r="BL150" s="416">
        <f t="shared" si="146"/>
        <v>-0.30077149155033067</v>
      </c>
      <c r="BM150" s="416">
        <f t="shared" si="146"/>
        <v>-0.18278778962853992</v>
      </c>
      <c r="BN150" s="416">
        <f t="shared" si="139"/>
        <v>0.44644464446444654</v>
      </c>
      <c r="BO150" s="104">
        <f t="shared" si="147"/>
        <v>6550335</v>
      </c>
      <c r="BP150" s="104">
        <f t="shared" si="140"/>
        <v>6616500</v>
      </c>
      <c r="BQ150" s="103">
        <f t="shared" si="141"/>
        <v>6616500</v>
      </c>
      <c r="BR150" s="419"/>
      <c r="BS150" s="420" t="s">
        <v>1070</v>
      </c>
      <c r="BT150" s="104"/>
      <c r="BU150" s="104"/>
      <c r="BV150" s="103"/>
      <c r="BW150" s="161">
        <f t="shared" si="148"/>
        <v>5568255</v>
      </c>
      <c r="BX150" s="161">
        <f t="shared" si="149"/>
        <v>5568255</v>
      </c>
    </row>
    <row r="151" spans="1:76" ht="36" hidden="1">
      <c r="A151" s="145" t="s">
        <v>350</v>
      </c>
      <c r="B151" s="145" t="str">
        <f t="shared" si="111"/>
        <v>P071.2</v>
      </c>
      <c r="C151" s="146" t="s">
        <v>373</v>
      </c>
      <c r="D151" s="175" t="s">
        <v>374</v>
      </c>
      <c r="E151" s="175" t="s">
        <v>102</v>
      </c>
      <c r="F151" s="175"/>
      <c r="G151" s="175"/>
      <c r="H151" s="129">
        <v>0</v>
      </c>
      <c r="I151" s="130">
        <v>0</v>
      </c>
      <c r="J151" s="129"/>
      <c r="K151" s="130"/>
      <c r="L151" s="130">
        <v>480</v>
      </c>
      <c r="M151" s="130">
        <v>516</v>
      </c>
      <c r="N151" s="130">
        <v>516</v>
      </c>
      <c r="O151" s="148">
        <v>589.6</v>
      </c>
      <c r="P151" s="149">
        <v>0</v>
      </c>
      <c r="Q151" s="149">
        <v>0</v>
      </c>
      <c r="R151" s="150">
        <v>1396</v>
      </c>
      <c r="S151" s="151">
        <v>653100</v>
      </c>
      <c r="T151" s="150">
        <v>1181</v>
      </c>
      <c r="U151" s="151">
        <v>631060.31999999995</v>
      </c>
      <c r="V151" s="152">
        <v>1396</v>
      </c>
      <c r="W151" s="153">
        <f>V151*O151</f>
        <v>823081.6</v>
      </c>
      <c r="X151" s="154">
        <v>1396</v>
      </c>
      <c r="Y151" s="155">
        <v>589.6</v>
      </c>
      <c r="Z151" s="138">
        <f>X151*Y151</f>
        <v>823081.6</v>
      </c>
      <c r="AA151" s="156">
        <v>1348</v>
      </c>
      <c r="AB151" s="157">
        <v>790476.72</v>
      </c>
      <c r="AC151" s="162">
        <f>AA151</f>
        <v>1348</v>
      </c>
      <c r="AD151" s="448">
        <v>648</v>
      </c>
      <c r="AE151" s="159">
        <f t="shared" si="153"/>
        <v>873504</v>
      </c>
      <c r="AF151" s="158">
        <v>1187</v>
      </c>
      <c r="AG151" s="448">
        <v>648</v>
      </c>
      <c r="AH151" s="159">
        <f t="shared" si="142"/>
        <v>769176</v>
      </c>
      <c r="AI151" s="437">
        <f t="shared" si="143"/>
        <v>0</v>
      </c>
      <c r="AJ151" s="23">
        <f>+AF151-X151</f>
        <v>-209</v>
      </c>
      <c r="AK151" s="24">
        <f>+AJ151/X151</f>
        <v>-0.14971346704871061</v>
      </c>
      <c r="AL151" s="23">
        <f>+AF151-AA151</f>
        <v>-161</v>
      </c>
      <c r="AM151" s="160">
        <f t="shared" si="144"/>
        <v>104328</v>
      </c>
      <c r="AN151" s="24">
        <f>+AL151/AA151</f>
        <v>-0.11943620178041543</v>
      </c>
      <c r="AO151" s="163">
        <f>+AG151-Y151</f>
        <v>58.399999999999977</v>
      </c>
      <c r="AP151" s="164">
        <f>+AO151/Y151</f>
        <v>9.905020352781542E-2</v>
      </c>
      <c r="AQ151" s="487"/>
      <c r="AR151" s="409">
        <f t="shared" si="130"/>
        <v>9.905020352781535E-2</v>
      </c>
      <c r="AS151" s="410">
        <f t="shared" si="131"/>
        <v>9.905020352781535E-2</v>
      </c>
      <c r="AT151" s="409">
        <f t="shared" si="124"/>
        <v>-0.11943620178041547</v>
      </c>
      <c r="AU151" s="410">
        <f t="shared" si="125"/>
        <v>0</v>
      </c>
      <c r="AV151" s="64" t="b">
        <f t="shared" si="132"/>
        <v>1</v>
      </c>
      <c r="AW151" s="415" t="str">
        <f t="shared" si="133"/>
        <v/>
      </c>
      <c r="AX151" s="415">
        <f t="shared" si="134"/>
        <v>467.83667621776505</v>
      </c>
      <c r="AY151" s="415">
        <f t="shared" si="135"/>
        <v>534.34404741744277</v>
      </c>
      <c r="AZ151" s="415">
        <f t="shared" si="136"/>
        <v>589.6</v>
      </c>
      <c r="BA151" s="415">
        <f t="shared" si="137"/>
        <v>648</v>
      </c>
      <c r="BB151" s="416" t="str">
        <f t="shared" si="145"/>
        <v/>
      </c>
      <c r="BC151" s="416">
        <f t="shared" si="145"/>
        <v>0.14215937864760386</v>
      </c>
      <c r="BD151" s="416">
        <f t="shared" si="145"/>
        <v>0.10340894195344141</v>
      </c>
      <c r="BE151" s="416">
        <f t="shared" si="138"/>
        <v>9.905020352781535E-2</v>
      </c>
      <c r="BF151" s="499">
        <f t="shared" si="126"/>
        <v>0</v>
      </c>
      <c r="BG151" s="499">
        <f t="shared" si="122"/>
        <v>1396</v>
      </c>
      <c r="BH151" s="499">
        <f t="shared" si="123"/>
        <v>1181</v>
      </c>
      <c r="BI151" s="499">
        <f t="shared" si="127"/>
        <v>1348</v>
      </c>
      <c r="BJ151" s="506">
        <f t="shared" si="128"/>
        <v>1348</v>
      </c>
      <c r="BK151" s="416" t="str">
        <f t="shared" si="146"/>
        <v/>
      </c>
      <c r="BL151" s="416">
        <f t="shared" si="146"/>
        <v>-0.15401146131805155</v>
      </c>
      <c r="BM151" s="416">
        <f t="shared" si="146"/>
        <v>0.14140558848433527</v>
      </c>
      <c r="BN151" s="416">
        <f t="shared" si="139"/>
        <v>0</v>
      </c>
      <c r="BO151" s="104">
        <f t="shared" si="147"/>
        <v>823081.6</v>
      </c>
      <c r="BP151" s="104">
        <f t="shared" si="140"/>
        <v>904608</v>
      </c>
      <c r="BQ151" s="103">
        <f t="shared" si="141"/>
        <v>904608</v>
      </c>
      <c r="BR151" s="419" t="s">
        <v>1071</v>
      </c>
      <c r="BS151" s="420"/>
      <c r="BU151" s="104"/>
      <c r="BV151" s="103"/>
      <c r="BW151" s="161">
        <f t="shared" si="148"/>
        <v>794780.8</v>
      </c>
      <c r="BX151" s="161">
        <f t="shared" si="149"/>
        <v>699855.20000000007</v>
      </c>
    </row>
    <row r="152" spans="1:76" hidden="1">
      <c r="A152" s="145" t="s">
        <v>350</v>
      </c>
      <c r="B152" s="145" t="str">
        <f t="shared" si="111"/>
        <v>P072</v>
      </c>
      <c r="C152" s="146" t="s">
        <v>375</v>
      </c>
      <c r="D152" s="165" t="s">
        <v>376</v>
      </c>
      <c r="E152" s="165"/>
      <c r="F152" s="165"/>
      <c r="G152" s="165"/>
      <c r="H152" s="129">
        <v>579</v>
      </c>
      <c r="I152" s="130">
        <v>600</v>
      </c>
      <c r="J152" s="129">
        <v>600</v>
      </c>
      <c r="K152" s="130">
        <v>600</v>
      </c>
      <c r="L152" s="130"/>
      <c r="M152" s="130"/>
      <c r="N152" s="130"/>
      <c r="O152" s="148"/>
      <c r="P152" s="149">
        <v>14179</v>
      </c>
      <c r="Q152" s="149">
        <v>8392080</v>
      </c>
      <c r="R152" s="150"/>
      <c r="S152" s="151"/>
      <c r="T152" s="150"/>
      <c r="U152" s="151"/>
      <c r="V152" s="152"/>
      <c r="W152" s="153"/>
      <c r="X152" s="166"/>
      <c r="Y152" s="155"/>
      <c r="Z152" s="167"/>
      <c r="AA152" s="168"/>
      <c r="AB152" s="169"/>
      <c r="AC152" s="170"/>
      <c r="AD152" s="449"/>
      <c r="AE152" s="171"/>
      <c r="AF152" s="170"/>
      <c r="AG152" s="449"/>
      <c r="AH152" s="159">
        <f t="shared" si="142"/>
        <v>0</v>
      </c>
      <c r="AI152" s="437">
        <f t="shared" si="143"/>
        <v>0</v>
      </c>
      <c r="AJ152" s="23"/>
      <c r="AK152" s="24"/>
      <c r="AL152" s="23"/>
      <c r="AM152" s="160">
        <f t="shared" si="144"/>
        <v>0</v>
      </c>
      <c r="AN152" s="24"/>
      <c r="AO152" s="163"/>
      <c r="AP152" s="164"/>
      <c r="AQ152" s="487"/>
      <c r="AR152" s="409" t="str">
        <f t="shared" si="130"/>
        <v/>
      </c>
      <c r="AS152" s="410" t="str">
        <f t="shared" si="131"/>
        <v/>
      </c>
      <c r="AT152" s="409" t="str">
        <f t="shared" si="124"/>
        <v/>
      </c>
      <c r="AU152" s="410" t="str">
        <f t="shared" si="125"/>
        <v/>
      </c>
      <c r="AV152" s="64" t="b">
        <f t="shared" si="132"/>
        <v>1</v>
      </c>
      <c r="AW152" s="415">
        <f t="shared" si="133"/>
        <v>591.86684533464984</v>
      </c>
      <c r="AX152" s="415" t="str">
        <f t="shared" si="134"/>
        <v/>
      </c>
      <c r="AY152" s="415" t="str">
        <f t="shared" si="135"/>
        <v/>
      </c>
      <c r="AZ152" s="415">
        <f t="shared" si="136"/>
        <v>0</v>
      </c>
      <c r="BA152" s="415">
        <f t="shared" si="137"/>
        <v>0</v>
      </c>
      <c r="BB152" s="416" t="str">
        <f t="shared" si="145"/>
        <v/>
      </c>
      <c r="BC152" s="416" t="str">
        <f t="shared" si="145"/>
        <v/>
      </c>
      <c r="BD152" s="416" t="str">
        <f t="shared" si="145"/>
        <v/>
      </c>
      <c r="BE152" s="416" t="str">
        <f t="shared" si="138"/>
        <v/>
      </c>
      <c r="BF152" s="499">
        <f t="shared" si="126"/>
        <v>14179</v>
      </c>
      <c r="BG152" s="499">
        <f t="shared" si="122"/>
        <v>0</v>
      </c>
      <c r="BH152" s="499">
        <f t="shared" si="123"/>
        <v>0</v>
      </c>
      <c r="BI152" s="499">
        <f t="shared" si="127"/>
        <v>0</v>
      </c>
      <c r="BJ152" s="506">
        <f t="shared" si="128"/>
        <v>0</v>
      </c>
      <c r="BK152" s="416">
        <f t="shared" si="146"/>
        <v>-1</v>
      </c>
      <c r="BL152" s="416" t="str">
        <f t="shared" si="146"/>
        <v/>
      </c>
      <c r="BM152" s="416" t="str">
        <f t="shared" si="146"/>
        <v/>
      </c>
      <c r="BN152" s="416" t="str">
        <f t="shared" si="139"/>
        <v/>
      </c>
      <c r="BO152" s="104">
        <f t="shared" si="147"/>
        <v>0</v>
      </c>
      <c r="BP152" s="104">
        <f t="shared" si="140"/>
        <v>0</v>
      </c>
      <c r="BQ152" s="103">
        <f t="shared" si="141"/>
        <v>0</v>
      </c>
      <c r="BR152" s="419"/>
      <c r="BS152" s="420"/>
      <c r="BU152" s="104"/>
      <c r="BV152" s="103"/>
      <c r="BW152" s="161">
        <f t="shared" si="148"/>
        <v>0</v>
      </c>
      <c r="BX152" s="161">
        <f t="shared" si="149"/>
        <v>0</v>
      </c>
    </row>
    <row r="153" spans="1:76" ht="48" hidden="1">
      <c r="A153" s="145" t="s">
        <v>350</v>
      </c>
      <c r="B153" s="145" t="str">
        <f t="shared" si="111"/>
        <v>P072.1</v>
      </c>
      <c r="C153" s="146" t="s">
        <v>377</v>
      </c>
      <c r="D153" s="147" t="s">
        <v>378</v>
      </c>
      <c r="E153" s="147"/>
      <c r="F153" s="147" t="s">
        <v>81</v>
      </c>
      <c r="G153" s="147" t="s">
        <v>379</v>
      </c>
      <c r="H153" s="129">
        <v>0</v>
      </c>
      <c r="I153" s="130">
        <v>0</v>
      </c>
      <c r="J153" s="129"/>
      <c r="K153" s="130"/>
      <c r="L153" s="130">
        <v>600</v>
      </c>
      <c r="M153" s="130">
        <v>714</v>
      </c>
      <c r="N153" s="130">
        <v>714</v>
      </c>
      <c r="O153" s="148">
        <v>807.4</v>
      </c>
      <c r="P153" s="149">
        <v>0</v>
      </c>
      <c r="Q153" s="149">
        <v>0</v>
      </c>
      <c r="R153" s="150">
        <v>15870</v>
      </c>
      <c r="S153" s="151">
        <v>9503385</v>
      </c>
      <c r="T153" s="150">
        <v>15294.5</v>
      </c>
      <c r="U153" s="151">
        <v>11180399.859999999</v>
      </c>
      <c r="V153" s="152">
        <v>15860</v>
      </c>
      <c r="W153" s="153">
        <f>V153*O153</f>
        <v>12805364</v>
      </c>
      <c r="X153" s="154">
        <v>15860</v>
      </c>
      <c r="Y153" s="155">
        <v>807.4</v>
      </c>
      <c r="Z153" s="138">
        <f>X153*Y153</f>
        <v>12805364</v>
      </c>
      <c r="AA153" s="156">
        <v>14683</v>
      </c>
      <c r="AB153" s="157">
        <v>11794831.699999999</v>
      </c>
      <c r="AC153" s="162">
        <f>AA153*1.05</f>
        <v>15417.150000000001</v>
      </c>
      <c r="AD153" s="456">
        <v>950</v>
      </c>
      <c r="AE153" s="159">
        <f t="shared" ref="AE153:AE154" si="154">AC153*AD153</f>
        <v>14646292.500000002</v>
      </c>
      <c r="AF153" s="158">
        <v>12000</v>
      </c>
      <c r="AG153" s="448">
        <v>1166.3599999999999</v>
      </c>
      <c r="AH153" s="159">
        <f t="shared" si="142"/>
        <v>13996319.999999998</v>
      </c>
      <c r="AI153" s="437">
        <f t="shared" si="143"/>
        <v>-216.3599999999999</v>
      </c>
      <c r="AJ153" s="23">
        <f>+AF153-X153</f>
        <v>-3860</v>
      </c>
      <c r="AK153" s="24">
        <f>+AJ153/X153</f>
        <v>-0.24337957124842372</v>
      </c>
      <c r="AL153" s="23">
        <f>+AF153-AA153</f>
        <v>-2683</v>
      </c>
      <c r="AM153" s="160">
        <f t="shared" si="144"/>
        <v>649972.50000000373</v>
      </c>
      <c r="AN153" s="24">
        <f>+AL153/AA153</f>
        <v>-0.18272832527412655</v>
      </c>
      <c r="AO153" s="163">
        <f>+AG153-Y153</f>
        <v>358.95999999999992</v>
      </c>
      <c r="AP153" s="164">
        <f>+AO153/Y153</f>
        <v>0.44458756502353225</v>
      </c>
      <c r="AQ153" s="487"/>
      <c r="AR153" s="409">
        <f t="shared" si="130"/>
        <v>0.44458756502353225</v>
      </c>
      <c r="AS153" s="410">
        <f t="shared" si="131"/>
        <v>0.17661629923210298</v>
      </c>
      <c r="AT153" s="409">
        <f t="shared" si="124"/>
        <v>-0.18272832527412652</v>
      </c>
      <c r="AU153" s="410">
        <f t="shared" si="125"/>
        <v>5.0000000000000044E-2</v>
      </c>
      <c r="AV153" s="64" t="b">
        <f t="shared" si="132"/>
        <v>0</v>
      </c>
      <c r="AW153" s="415" t="str">
        <f t="shared" si="133"/>
        <v/>
      </c>
      <c r="AX153" s="415">
        <f t="shared" si="134"/>
        <v>598.82703213610591</v>
      </c>
      <c r="AY153" s="415">
        <f t="shared" si="135"/>
        <v>731.00786949557028</v>
      </c>
      <c r="AZ153" s="415">
        <f t="shared" si="136"/>
        <v>807.4</v>
      </c>
      <c r="BA153" s="415">
        <f t="shared" si="137"/>
        <v>950</v>
      </c>
      <c r="BB153" s="416" t="str">
        <f t="shared" si="145"/>
        <v/>
      </c>
      <c r="BC153" s="416">
        <f t="shared" si="145"/>
        <v>0.22073291662862227</v>
      </c>
      <c r="BD153" s="416">
        <f t="shared" si="145"/>
        <v>0.10450247349203479</v>
      </c>
      <c r="BE153" s="416">
        <f t="shared" si="138"/>
        <v>0.17661629923210298</v>
      </c>
      <c r="BF153" s="499">
        <f t="shared" si="126"/>
        <v>0</v>
      </c>
      <c r="BG153" s="499">
        <f t="shared" si="122"/>
        <v>15870</v>
      </c>
      <c r="BH153" s="499">
        <f t="shared" si="123"/>
        <v>15294.5</v>
      </c>
      <c r="BI153" s="499">
        <f t="shared" si="127"/>
        <v>14683</v>
      </c>
      <c r="BJ153" s="506">
        <f t="shared" si="128"/>
        <v>15417.150000000001</v>
      </c>
      <c r="BK153" s="416" t="str">
        <f t="shared" si="146"/>
        <v/>
      </c>
      <c r="BL153" s="416">
        <f t="shared" si="146"/>
        <v>-3.626339004410839E-2</v>
      </c>
      <c r="BM153" s="416">
        <f t="shared" si="146"/>
        <v>-3.9981692765373222E-2</v>
      </c>
      <c r="BN153" s="416">
        <f t="shared" si="139"/>
        <v>5.0000000000000044E-2</v>
      </c>
      <c r="BO153" s="104">
        <f t="shared" si="147"/>
        <v>12805364</v>
      </c>
      <c r="BP153" s="104">
        <f t="shared" si="140"/>
        <v>15067000</v>
      </c>
      <c r="BQ153" s="103">
        <f t="shared" si="141"/>
        <v>18498469.599999998</v>
      </c>
      <c r="BR153" s="419"/>
      <c r="BS153" s="420"/>
      <c r="BU153" s="104"/>
      <c r="BV153" s="103"/>
      <c r="BW153" s="161">
        <f t="shared" si="148"/>
        <v>12447806.91</v>
      </c>
      <c r="BX153" s="161">
        <f t="shared" si="149"/>
        <v>9688800</v>
      </c>
    </row>
    <row r="154" spans="1:76" ht="30.75" customHeight="1">
      <c r="A154" s="145" t="s">
        <v>350</v>
      </c>
      <c r="B154" s="145" t="str">
        <f t="shared" si="111"/>
        <v>P072.2</v>
      </c>
      <c r="C154" s="146" t="s">
        <v>380</v>
      </c>
      <c r="D154" s="175" t="s">
        <v>381</v>
      </c>
      <c r="E154" s="175" t="s">
        <v>102</v>
      </c>
      <c r="F154" s="175"/>
      <c r="G154" s="175" t="s">
        <v>157</v>
      </c>
      <c r="H154" s="129">
        <v>0</v>
      </c>
      <c r="I154" s="130">
        <v>0</v>
      </c>
      <c r="J154" s="129"/>
      <c r="K154" s="130"/>
      <c r="L154" s="130">
        <v>720</v>
      </c>
      <c r="M154" s="130">
        <v>854</v>
      </c>
      <c r="N154" s="130">
        <v>854</v>
      </c>
      <c r="O154" s="148">
        <v>961.4</v>
      </c>
      <c r="P154" s="149">
        <v>0</v>
      </c>
      <c r="Q154" s="149">
        <v>0</v>
      </c>
      <c r="R154" s="150">
        <v>55</v>
      </c>
      <c r="S154" s="151">
        <v>35856</v>
      </c>
      <c r="T154" s="150">
        <v>48</v>
      </c>
      <c r="U154" s="151">
        <v>41279.4</v>
      </c>
      <c r="V154" s="152">
        <v>57</v>
      </c>
      <c r="W154" s="153">
        <f>V154*O154</f>
        <v>54799.799999999996</v>
      </c>
      <c r="X154" s="154">
        <v>57</v>
      </c>
      <c r="Y154" s="155">
        <v>961.4</v>
      </c>
      <c r="Z154" s="138">
        <f>X154*Y154</f>
        <v>54799.799999999996</v>
      </c>
      <c r="AA154" s="156">
        <v>36</v>
      </c>
      <c r="AB154" s="157">
        <v>34610.399999999994</v>
      </c>
      <c r="AC154" s="158">
        <v>49</v>
      </c>
      <c r="AD154" s="456">
        <v>1150</v>
      </c>
      <c r="AE154" s="159">
        <f t="shared" si="154"/>
        <v>56350</v>
      </c>
      <c r="AF154" s="158">
        <v>49</v>
      </c>
      <c r="AG154" s="448">
        <v>1320.36</v>
      </c>
      <c r="AH154" s="159">
        <f t="shared" si="142"/>
        <v>64697.639999999992</v>
      </c>
      <c r="AI154" s="437">
        <f t="shared" si="143"/>
        <v>-170.3599999999999</v>
      </c>
      <c r="AJ154" s="23">
        <f>+AF154-X154</f>
        <v>-8</v>
      </c>
      <c r="AK154" s="24">
        <f>+AJ154/X154</f>
        <v>-0.14035087719298245</v>
      </c>
      <c r="AL154" s="23">
        <f>+AF154-AA154</f>
        <v>13</v>
      </c>
      <c r="AM154" s="160">
        <f t="shared" si="144"/>
        <v>-8347.6399999999921</v>
      </c>
      <c r="AN154" s="24">
        <f>+AL154/AA154</f>
        <v>0.3611111111111111</v>
      </c>
      <c r="AO154" s="163">
        <f>+AG154-Y154</f>
        <v>358.95999999999992</v>
      </c>
      <c r="AP154" s="164">
        <f>+AO154/Y154</f>
        <v>0.37337216559184516</v>
      </c>
      <c r="AQ154" s="487"/>
      <c r="AR154" s="409">
        <f t="shared" si="130"/>
        <v>0.37337216559184516</v>
      </c>
      <c r="AS154" s="410">
        <f t="shared" si="131"/>
        <v>0.19617224880382778</v>
      </c>
      <c r="AT154" s="409">
        <f t="shared" si="124"/>
        <v>0.36111111111111116</v>
      </c>
      <c r="AU154" s="410">
        <f t="shared" si="125"/>
        <v>0.36111111111111116</v>
      </c>
      <c r="AV154" s="64" t="b">
        <f t="shared" si="132"/>
        <v>0</v>
      </c>
      <c r="AW154" s="415" t="str">
        <f t="shared" si="133"/>
        <v/>
      </c>
      <c r="AX154" s="415">
        <f t="shared" si="134"/>
        <v>651.92727272727268</v>
      </c>
      <c r="AY154" s="415">
        <f t="shared" si="135"/>
        <v>859.98750000000007</v>
      </c>
      <c r="AZ154" s="415">
        <f t="shared" si="136"/>
        <v>961.4</v>
      </c>
      <c r="BA154" s="415">
        <f t="shared" si="137"/>
        <v>1150</v>
      </c>
      <c r="BB154" s="416" t="str">
        <f t="shared" si="145"/>
        <v/>
      </c>
      <c r="BC154" s="416">
        <f t="shared" si="145"/>
        <v>0.31914637717536842</v>
      </c>
      <c r="BD154" s="416">
        <f t="shared" si="145"/>
        <v>0.11792322562827939</v>
      </c>
      <c r="BE154" s="416">
        <f t="shared" si="138"/>
        <v>0.19617224880382778</v>
      </c>
      <c r="BF154" s="499">
        <f t="shared" si="126"/>
        <v>0</v>
      </c>
      <c r="BG154" s="499">
        <f t="shared" si="122"/>
        <v>55</v>
      </c>
      <c r="BH154" s="499">
        <f t="shared" si="123"/>
        <v>48</v>
      </c>
      <c r="BI154" s="499">
        <f t="shared" si="127"/>
        <v>36</v>
      </c>
      <c r="BJ154" s="506">
        <f t="shared" si="128"/>
        <v>49</v>
      </c>
      <c r="BK154" s="416" t="str">
        <f t="shared" si="146"/>
        <v/>
      </c>
      <c r="BL154" s="416">
        <f t="shared" si="146"/>
        <v>-0.12727272727272732</v>
      </c>
      <c r="BM154" s="416">
        <f t="shared" si="146"/>
        <v>-0.25</v>
      </c>
      <c r="BN154" s="416">
        <f t="shared" si="139"/>
        <v>0.36111111111111116</v>
      </c>
      <c r="BO154" s="104">
        <f t="shared" si="147"/>
        <v>54799.799999999996</v>
      </c>
      <c r="BP154" s="104">
        <f t="shared" si="140"/>
        <v>65550</v>
      </c>
      <c r="BQ154" s="103">
        <f t="shared" si="141"/>
        <v>75260.51999999999</v>
      </c>
      <c r="BR154" s="419"/>
      <c r="BS154" s="420"/>
      <c r="BU154" s="104"/>
      <c r="BV154" s="103"/>
      <c r="BW154" s="161">
        <f t="shared" si="148"/>
        <v>47108.6</v>
      </c>
      <c r="BX154" s="161">
        <f t="shared" si="149"/>
        <v>47108.6</v>
      </c>
    </row>
    <row r="155" spans="1:76" ht="30.75" hidden="1" customHeight="1">
      <c r="A155" s="145" t="s">
        <v>350</v>
      </c>
      <c r="B155" s="145" t="str">
        <f t="shared" si="111"/>
        <v>P073</v>
      </c>
      <c r="C155" s="146" t="s">
        <v>382</v>
      </c>
      <c r="D155" s="165" t="s">
        <v>383</v>
      </c>
      <c r="E155" s="165"/>
      <c r="F155" s="165"/>
      <c r="G155" s="165"/>
      <c r="H155" s="129">
        <v>1500</v>
      </c>
      <c r="I155" s="130">
        <v>1500</v>
      </c>
      <c r="J155" s="129">
        <v>1700</v>
      </c>
      <c r="K155" s="130">
        <v>1700</v>
      </c>
      <c r="L155" s="130"/>
      <c r="M155" s="130"/>
      <c r="N155" s="130"/>
      <c r="O155" s="148"/>
      <c r="P155" s="149">
        <v>15287</v>
      </c>
      <c r="Q155" s="149">
        <v>22803900</v>
      </c>
      <c r="R155" s="150"/>
      <c r="S155" s="151"/>
      <c r="T155" s="150"/>
      <c r="U155" s="151"/>
      <c r="V155" s="152"/>
      <c r="W155" s="153"/>
      <c r="X155" s="166"/>
      <c r="Y155" s="155"/>
      <c r="Z155" s="167"/>
      <c r="AA155" s="168"/>
      <c r="AB155" s="169"/>
      <c r="AC155" s="170"/>
      <c r="AD155" s="449"/>
      <c r="AE155" s="171"/>
      <c r="AF155" s="170"/>
      <c r="AG155" s="449"/>
      <c r="AH155" s="159">
        <f t="shared" si="142"/>
        <v>0</v>
      </c>
      <c r="AI155" s="437">
        <f t="shared" si="143"/>
        <v>0</v>
      </c>
      <c r="AJ155" s="23"/>
      <c r="AK155" s="24"/>
      <c r="AL155" s="23"/>
      <c r="AM155" s="160">
        <f t="shared" si="144"/>
        <v>0</v>
      </c>
      <c r="AN155" s="24"/>
      <c r="AO155" s="163"/>
      <c r="AP155" s="164"/>
      <c r="AQ155" s="487"/>
      <c r="AR155" s="409" t="str">
        <f t="shared" si="130"/>
        <v/>
      </c>
      <c r="AS155" s="410" t="str">
        <f t="shared" si="131"/>
        <v/>
      </c>
      <c r="AT155" s="409" t="str">
        <f t="shared" si="124"/>
        <v/>
      </c>
      <c r="AU155" s="410" t="str">
        <f t="shared" si="125"/>
        <v/>
      </c>
      <c r="AV155" s="64" t="b">
        <f t="shared" si="132"/>
        <v>1</v>
      </c>
      <c r="AW155" s="415">
        <f t="shared" si="133"/>
        <v>1491.718453588016</v>
      </c>
      <c r="AX155" s="415" t="str">
        <f t="shared" si="134"/>
        <v/>
      </c>
      <c r="AY155" s="415" t="str">
        <f t="shared" si="135"/>
        <v/>
      </c>
      <c r="AZ155" s="415">
        <f t="shared" si="136"/>
        <v>0</v>
      </c>
      <c r="BA155" s="415">
        <f t="shared" si="137"/>
        <v>0</v>
      </c>
      <c r="BB155" s="416" t="str">
        <f t="shared" si="145"/>
        <v/>
      </c>
      <c r="BC155" s="416" t="str">
        <f t="shared" si="145"/>
        <v/>
      </c>
      <c r="BD155" s="416" t="str">
        <f t="shared" si="145"/>
        <v/>
      </c>
      <c r="BE155" s="416" t="str">
        <f t="shared" si="138"/>
        <v/>
      </c>
      <c r="BF155" s="499">
        <f t="shared" si="126"/>
        <v>15287</v>
      </c>
      <c r="BG155" s="499">
        <f t="shared" si="122"/>
        <v>0</v>
      </c>
      <c r="BH155" s="499">
        <f t="shared" si="123"/>
        <v>0</v>
      </c>
      <c r="BI155" s="499">
        <f t="shared" si="127"/>
        <v>0</v>
      </c>
      <c r="BJ155" s="506">
        <f t="shared" si="128"/>
        <v>0</v>
      </c>
      <c r="BK155" s="416">
        <f t="shared" si="146"/>
        <v>-1</v>
      </c>
      <c r="BL155" s="416" t="str">
        <f t="shared" si="146"/>
        <v/>
      </c>
      <c r="BM155" s="416" t="str">
        <f t="shared" si="146"/>
        <v/>
      </c>
      <c r="BN155" s="416" t="str">
        <f t="shared" si="139"/>
        <v/>
      </c>
      <c r="BO155" s="104">
        <f t="shared" si="147"/>
        <v>0</v>
      </c>
      <c r="BP155" s="104">
        <f t="shared" si="140"/>
        <v>0</v>
      </c>
      <c r="BQ155" s="103">
        <f t="shared" si="141"/>
        <v>0</v>
      </c>
      <c r="BR155" s="419"/>
      <c r="BS155" s="420"/>
      <c r="BU155" s="104"/>
      <c r="BV155" s="103"/>
      <c r="BW155" s="161">
        <f t="shared" si="148"/>
        <v>0</v>
      </c>
      <c r="BX155" s="161">
        <f t="shared" si="149"/>
        <v>0</v>
      </c>
    </row>
    <row r="156" spans="1:76" ht="36" hidden="1">
      <c r="A156" s="145" t="s">
        <v>350</v>
      </c>
      <c r="B156" s="145" t="str">
        <f t="shared" si="111"/>
        <v>P073.1</v>
      </c>
      <c r="C156" s="146" t="s">
        <v>384</v>
      </c>
      <c r="D156" s="147" t="s">
        <v>385</v>
      </c>
      <c r="E156" s="147"/>
      <c r="F156" s="147" t="s">
        <v>81</v>
      </c>
      <c r="G156" s="147" t="s">
        <v>157</v>
      </c>
      <c r="H156" s="129">
        <v>0</v>
      </c>
      <c r="I156" s="130">
        <v>0</v>
      </c>
      <c r="J156" s="129"/>
      <c r="K156" s="130"/>
      <c r="L156" s="130">
        <v>1700</v>
      </c>
      <c r="M156" s="130">
        <v>1700</v>
      </c>
      <c r="N156" s="130">
        <v>1700</v>
      </c>
      <c r="O156" s="148">
        <v>1892</v>
      </c>
      <c r="P156" s="149">
        <v>0</v>
      </c>
      <c r="Q156" s="149">
        <v>0</v>
      </c>
      <c r="R156" s="150">
        <v>20312</v>
      </c>
      <c r="S156" s="151">
        <v>33880320</v>
      </c>
      <c r="T156" s="150">
        <v>21168</v>
      </c>
      <c r="U156" s="151">
        <v>36825624</v>
      </c>
      <c r="V156" s="152">
        <v>21962</v>
      </c>
      <c r="W156" s="153">
        <f>V156*O156</f>
        <v>41552104</v>
      </c>
      <c r="X156" s="154">
        <v>21962</v>
      </c>
      <c r="Y156" s="155">
        <v>1892</v>
      </c>
      <c r="Z156" s="138">
        <f>X156*Y156</f>
        <v>41552104</v>
      </c>
      <c r="AA156" s="156">
        <v>23342</v>
      </c>
      <c r="AB156" s="157">
        <v>43453083.200000003</v>
      </c>
      <c r="AC156" s="162">
        <v>24000</v>
      </c>
      <c r="AD156" s="456">
        <v>2100</v>
      </c>
      <c r="AE156" s="159">
        <f t="shared" ref="AE156:AE157" si="155">AC156*AD156</f>
        <v>50400000</v>
      </c>
      <c r="AF156" s="158">
        <v>17000</v>
      </c>
      <c r="AG156" s="448">
        <v>2243.67</v>
      </c>
      <c r="AH156" s="159">
        <f t="shared" si="142"/>
        <v>38142390</v>
      </c>
      <c r="AI156" s="437">
        <f t="shared" si="143"/>
        <v>-143.67000000000007</v>
      </c>
      <c r="AJ156" s="23">
        <f>+AF156-X156</f>
        <v>-4962</v>
      </c>
      <c r="AK156" s="24">
        <f>+AJ156/X156</f>
        <v>-0.22593570713049813</v>
      </c>
      <c r="AL156" s="23">
        <f>+AF156-AA156</f>
        <v>-6342</v>
      </c>
      <c r="AM156" s="160">
        <f t="shared" si="144"/>
        <v>12257610</v>
      </c>
      <c r="AN156" s="24">
        <f>+AL156/AA156</f>
        <v>-0.27169908319766944</v>
      </c>
      <c r="AO156" s="163">
        <f>+AG156-Y156</f>
        <v>351.67000000000007</v>
      </c>
      <c r="AP156" s="164">
        <f>+AO156/Y156</f>
        <v>0.18587209302325586</v>
      </c>
      <c r="AQ156" s="487"/>
      <c r="AR156" s="409">
        <f t="shared" si="130"/>
        <v>0.1858720930232558</v>
      </c>
      <c r="AS156" s="410">
        <f t="shared" si="131"/>
        <v>0.10993657505285404</v>
      </c>
      <c r="AT156" s="409">
        <f t="shared" si="124"/>
        <v>-0.27169908319766944</v>
      </c>
      <c r="AU156" s="410">
        <f t="shared" si="125"/>
        <v>2.8189529603290131E-2</v>
      </c>
      <c r="AV156" s="64" t="b">
        <f t="shared" si="132"/>
        <v>0</v>
      </c>
      <c r="AW156" s="415" t="str">
        <f t="shared" si="133"/>
        <v/>
      </c>
      <c r="AX156" s="415">
        <f t="shared" si="134"/>
        <v>1667.9952737298149</v>
      </c>
      <c r="AY156" s="415">
        <f t="shared" si="135"/>
        <v>1739.6836734693877</v>
      </c>
      <c r="AZ156" s="415">
        <f t="shared" si="136"/>
        <v>1892</v>
      </c>
      <c r="BA156" s="415">
        <f t="shared" si="137"/>
        <v>2100</v>
      </c>
      <c r="BB156" s="416" t="str">
        <f t="shared" si="145"/>
        <v/>
      </c>
      <c r="BC156" s="416">
        <f t="shared" si="145"/>
        <v>4.2978778698377074E-2</v>
      </c>
      <c r="BD156" s="416">
        <f t="shared" si="145"/>
        <v>8.7554035744241698E-2</v>
      </c>
      <c r="BE156" s="416">
        <f t="shared" si="138"/>
        <v>0.10993657505285404</v>
      </c>
      <c r="BF156" s="499">
        <f t="shared" si="126"/>
        <v>0</v>
      </c>
      <c r="BG156" s="499">
        <f t="shared" si="122"/>
        <v>20312</v>
      </c>
      <c r="BH156" s="499">
        <f t="shared" si="123"/>
        <v>21168</v>
      </c>
      <c r="BI156" s="499">
        <f t="shared" si="127"/>
        <v>23342</v>
      </c>
      <c r="BJ156" s="506">
        <f t="shared" si="128"/>
        <v>24000</v>
      </c>
      <c r="BK156" s="416" t="str">
        <f t="shared" si="146"/>
        <v/>
      </c>
      <c r="BL156" s="416">
        <f t="shared" si="146"/>
        <v>4.2142575817250894E-2</v>
      </c>
      <c r="BM156" s="416">
        <f t="shared" si="146"/>
        <v>0.10270219198790631</v>
      </c>
      <c r="BN156" s="416">
        <f t="shared" si="139"/>
        <v>2.8189529603290131E-2</v>
      </c>
      <c r="BO156" s="104">
        <f t="shared" si="147"/>
        <v>41552104</v>
      </c>
      <c r="BP156" s="104">
        <f t="shared" si="140"/>
        <v>46120200</v>
      </c>
      <c r="BQ156" s="103">
        <f t="shared" si="141"/>
        <v>49275480.539999999</v>
      </c>
      <c r="BR156" s="419" t="s">
        <v>1064</v>
      </c>
      <c r="BS156" s="420"/>
      <c r="BU156" s="104"/>
      <c r="BV156" s="103"/>
      <c r="BW156" s="161">
        <f t="shared" si="148"/>
        <v>45408000</v>
      </c>
      <c r="BX156" s="161">
        <f t="shared" si="149"/>
        <v>32164000</v>
      </c>
    </row>
    <row r="157" spans="1:76" ht="36" hidden="1">
      <c r="A157" s="145" t="s">
        <v>350</v>
      </c>
      <c r="B157" s="145" t="str">
        <f t="shared" si="111"/>
        <v>P073.2</v>
      </c>
      <c r="C157" s="146" t="s">
        <v>386</v>
      </c>
      <c r="D157" s="175" t="s">
        <v>387</v>
      </c>
      <c r="E157" s="175" t="s">
        <v>102</v>
      </c>
      <c r="F157" s="175"/>
      <c r="G157" s="175" t="s">
        <v>157</v>
      </c>
      <c r="H157" s="129">
        <v>0</v>
      </c>
      <c r="I157" s="130">
        <v>0</v>
      </c>
      <c r="J157" s="129"/>
      <c r="K157" s="130"/>
      <c r="L157" s="130">
        <v>2040</v>
      </c>
      <c r="M157" s="130">
        <v>2040</v>
      </c>
      <c r="N157" s="130">
        <v>2040</v>
      </c>
      <c r="O157" s="148">
        <v>2266</v>
      </c>
      <c r="P157" s="149">
        <v>0</v>
      </c>
      <c r="Q157" s="149">
        <v>0</v>
      </c>
      <c r="R157" s="150">
        <v>27</v>
      </c>
      <c r="S157" s="151">
        <v>48280</v>
      </c>
      <c r="T157" s="150">
        <v>22</v>
      </c>
      <c r="U157" s="151">
        <v>47592</v>
      </c>
      <c r="V157" s="152">
        <v>26</v>
      </c>
      <c r="W157" s="153">
        <f>V157*O157</f>
        <v>58916</v>
      </c>
      <c r="X157" s="154">
        <v>26</v>
      </c>
      <c r="Y157" s="155">
        <v>2266</v>
      </c>
      <c r="Z157" s="138">
        <f>X157*Y157</f>
        <v>58916</v>
      </c>
      <c r="AA157" s="156">
        <v>32</v>
      </c>
      <c r="AB157" s="157">
        <v>72512</v>
      </c>
      <c r="AC157" s="162">
        <f>AA157</f>
        <v>32</v>
      </c>
      <c r="AD157" s="448">
        <v>2617.67</v>
      </c>
      <c r="AE157" s="159">
        <f t="shared" si="155"/>
        <v>83765.440000000002</v>
      </c>
      <c r="AF157" s="158">
        <v>23</v>
      </c>
      <c r="AG157" s="448">
        <v>2617.67</v>
      </c>
      <c r="AH157" s="159">
        <f t="shared" si="142"/>
        <v>60206.41</v>
      </c>
      <c r="AI157" s="437">
        <f t="shared" si="143"/>
        <v>0</v>
      </c>
      <c r="AJ157" s="23">
        <f>+AF157-X157</f>
        <v>-3</v>
      </c>
      <c r="AK157" s="24">
        <f>+AJ157/X157</f>
        <v>-0.11538461538461539</v>
      </c>
      <c r="AL157" s="23">
        <f>+AF157-AA157</f>
        <v>-9</v>
      </c>
      <c r="AM157" s="160">
        <f t="shared" si="144"/>
        <v>23559.03</v>
      </c>
      <c r="AN157" s="24">
        <f>+AL157/AA157</f>
        <v>-0.28125</v>
      </c>
      <c r="AO157" s="163">
        <f>+AG157-Y157</f>
        <v>351.67000000000007</v>
      </c>
      <c r="AP157" s="164">
        <f>+AO157/Y157</f>
        <v>0.15519417475728159</v>
      </c>
      <c r="AQ157" s="487"/>
      <c r="AR157" s="409">
        <f t="shared" si="130"/>
        <v>0.15519417475728159</v>
      </c>
      <c r="AS157" s="410">
        <f t="shared" si="131"/>
        <v>0.15519417475728159</v>
      </c>
      <c r="AT157" s="409">
        <f t="shared" si="124"/>
        <v>-0.28125</v>
      </c>
      <c r="AU157" s="410">
        <f t="shared" si="125"/>
        <v>0</v>
      </c>
      <c r="AV157" s="64" t="b">
        <f t="shared" si="132"/>
        <v>1</v>
      </c>
      <c r="AW157" s="415" t="str">
        <f t="shared" si="133"/>
        <v/>
      </c>
      <c r="AX157" s="415">
        <f t="shared" si="134"/>
        <v>1788.148148148148</v>
      </c>
      <c r="AY157" s="415">
        <f t="shared" si="135"/>
        <v>2163.2727272727275</v>
      </c>
      <c r="AZ157" s="415">
        <f t="shared" si="136"/>
        <v>2266</v>
      </c>
      <c r="BA157" s="415">
        <f t="shared" si="137"/>
        <v>2617.67</v>
      </c>
      <c r="BB157" s="416" t="str">
        <f t="shared" si="145"/>
        <v/>
      </c>
      <c r="BC157" s="416">
        <f t="shared" si="145"/>
        <v>0.20978383671010037</v>
      </c>
      <c r="BD157" s="416">
        <f t="shared" si="145"/>
        <v>4.7486972600436994E-2</v>
      </c>
      <c r="BE157" s="416">
        <f t="shared" si="138"/>
        <v>0.15519417475728159</v>
      </c>
      <c r="BF157" s="499">
        <f t="shared" si="126"/>
        <v>0</v>
      </c>
      <c r="BG157" s="499">
        <f t="shared" si="122"/>
        <v>27</v>
      </c>
      <c r="BH157" s="499">
        <f t="shared" si="123"/>
        <v>22</v>
      </c>
      <c r="BI157" s="499">
        <f t="shared" si="127"/>
        <v>32</v>
      </c>
      <c r="BJ157" s="506">
        <f t="shared" si="128"/>
        <v>32</v>
      </c>
      <c r="BK157" s="416" t="str">
        <f t="shared" si="146"/>
        <v/>
      </c>
      <c r="BL157" s="416">
        <f t="shared" si="146"/>
        <v>-0.18518518518518523</v>
      </c>
      <c r="BM157" s="416">
        <f t="shared" si="146"/>
        <v>0.45454545454545459</v>
      </c>
      <c r="BN157" s="416">
        <f t="shared" si="139"/>
        <v>0</v>
      </c>
      <c r="BO157" s="104">
        <f t="shared" si="147"/>
        <v>58916</v>
      </c>
      <c r="BP157" s="104">
        <f t="shared" si="140"/>
        <v>68059.42</v>
      </c>
      <c r="BQ157" s="103">
        <f t="shared" si="141"/>
        <v>68059.42</v>
      </c>
      <c r="BR157" s="419"/>
      <c r="BS157" s="420"/>
      <c r="BU157" s="104"/>
      <c r="BV157" s="103"/>
      <c r="BW157" s="161">
        <f t="shared" si="148"/>
        <v>72512</v>
      </c>
      <c r="BX157" s="161">
        <f t="shared" si="149"/>
        <v>52118</v>
      </c>
    </row>
    <row r="158" spans="1:76" hidden="1">
      <c r="A158" s="145" t="s">
        <v>350</v>
      </c>
      <c r="B158" s="145" t="str">
        <f t="shared" si="111"/>
        <v>P074</v>
      </c>
      <c r="C158" s="146" t="s">
        <v>388</v>
      </c>
      <c r="D158" s="165" t="s">
        <v>389</v>
      </c>
      <c r="E158" s="165"/>
      <c r="F158" s="165"/>
      <c r="G158" s="165"/>
      <c r="H158" s="129">
        <v>920</v>
      </c>
      <c r="I158" s="130">
        <v>920</v>
      </c>
      <c r="J158" s="129">
        <v>920</v>
      </c>
      <c r="K158" s="130">
        <v>920</v>
      </c>
      <c r="L158" s="130"/>
      <c r="M158" s="130"/>
      <c r="N158" s="130"/>
      <c r="O158" s="148"/>
      <c r="P158" s="149">
        <v>42671</v>
      </c>
      <c r="Q158" s="149">
        <v>39116376</v>
      </c>
      <c r="R158" s="150"/>
      <c r="S158" s="151"/>
      <c r="T158" s="150"/>
      <c r="U158" s="151"/>
      <c r="V158" s="152"/>
      <c r="W158" s="153"/>
      <c r="X158" s="166"/>
      <c r="Y158" s="155"/>
      <c r="Z158" s="167"/>
      <c r="AA158" s="168"/>
      <c r="AB158" s="169"/>
      <c r="AC158" s="170"/>
      <c r="AD158" s="449"/>
      <c r="AE158" s="171"/>
      <c r="AF158" s="170"/>
      <c r="AG158" s="449"/>
      <c r="AH158" s="159">
        <f t="shared" si="142"/>
        <v>0</v>
      </c>
      <c r="AI158" s="437">
        <f t="shared" si="143"/>
        <v>0</v>
      </c>
      <c r="AJ158" s="23"/>
      <c r="AK158" s="24"/>
      <c r="AL158" s="23"/>
      <c r="AM158" s="160">
        <f t="shared" si="144"/>
        <v>0</v>
      </c>
      <c r="AN158" s="24"/>
      <c r="AO158" s="163"/>
      <c r="AP158" s="164"/>
      <c r="AQ158" s="487"/>
      <c r="AR158" s="409" t="str">
        <f t="shared" si="130"/>
        <v/>
      </c>
      <c r="AS158" s="410" t="str">
        <f t="shared" si="131"/>
        <v/>
      </c>
      <c r="AT158" s="409" t="str">
        <f t="shared" si="124"/>
        <v/>
      </c>
      <c r="AU158" s="410" t="str">
        <f t="shared" si="125"/>
        <v/>
      </c>
      <c r="AV158" s="64" t="b">
        <f t="shared" si="132"/>
        <v>1</v>
      </c>
      <c r="AW158" s="415">
        <f t="shared" si="133"/>
        <v>916.69696046495278</v>
      </c>
      <c r="AX158" s="415" t="str">
        <f t="shared" si="134"/>
        <v/>
      </c>
      <c r="AY158" s="415" t="str">
        <f t="shared" si="135"/>
        <v/>
      </c>
      <c r="AZ158" s="415">
        <f t="shared" si="136"/>
        <v>0</v>
      </c>
      <c r="BA158" s="415">
        <f t="shared" si="137"/>
        <v>0</v>
      </c>
      <c r="BB158" s="416" t="str">
        <f t="shared" si="145"/>
        <v/>
      </c>
      <c r="BC158" s="416" t="str">
        <f t="shared" si="145"/>
        <v/>
      </c>
      <c r="BD158" s="416" t="str">
        <f t="shared" si="145"/>
        <v/>
      </c>
      <c r="BE158" s="416" t="str">
        <f t="shared" si="138"/>
        <v/>
      </c>
      <c r="BF158" s="499">
        <f t="shared" si="126"/>
        <v>42671</v>
      </c>
      <c r="BG158" s="499">
        <f t="shared" si="122"/>
        <v>0</v>
      </c>
      <c r="BH158" s="499">
        <f t="shared" si="123"/>
        <v>0</v>
      </c>
      <c r="BI158" s="499">
        <f t="shared" si="127"/>
        <v>0</v>
      </c>
      <c r="BJ158" s="506">
        <f t="shared" si="128"/>
        <v>0</v>
      </c>
      <c r="BK158" s="416">
        <f t="shared" si="146"/>
        <v>-1</v>
      </c>
      <c r="BL158" s="416" t="str">
        <f t="shared" si="146"/>
        <v/>
      </c>
      <c r="BM158" s="416" t="str">
        <f t="shared" si="146"/>
        <v/>
      </c>
      <c r="BN158" s="416" t="str">
        <f t="shared" si="139"/>
        <v/>
      </c>
      <c r="BO158" s="104">
        <f t="shared" si="147"/>
        <v>0</v>
      </c>
      <c r="BP158" s="104">
        <f t="shared" si="140"/>
        <v>0</v>
      </c>
      <c r="BQ158" s="103">
        <f t="shared" si="141"/>
        <v>0</v>
      </c>
      <c r="BR158" s="419"/>
      <c r="BS158" s="420"/>
      <c r="BU158" s="104"/>
      <c r="BV158" s="103"/>
      <c r="BW158" s="161">
        <f t="shared" si="148"/>
        <v>0</v>
      </c>
      <c r="BX158" s="161">
        <f t="shared" si="149"/>
        <v>0</v>
      </c>
    </row>
    <row r="159" spans="1:76" ht="36">
      <c r="A159" s="145" t="s">
        <v>350</v>
      </c>
      <c r="B159" s="145" t="str">
        <f t="shared" si="111"/>
        <v>P074.1</v>
      </c>
      <c r="C159" s="173" t="s">
        <v>390</v>
      </c>
      <c r="D159" s="147" t="s">
        <v>391</v>
      </c>
      <c r="E159" s="147"/>
      <c r="F159" s="147" t="s">
        <v>81</v>
      </c>
      <c r="G159" s="147"/>
      <c r="H159" s="129">
        <v>0</v>
      </c>
      <c r="I159" s="130">
        <v>0</v>
      </c>
      <c r="J159" s="129"/>
      <c r="K159" s="130"/>
      <c r="L159" s="130">
        <v>920</v>
      </c>
      <c r="M159" s="130">
        <v>920</v>
      </c>
      <c r="N159" s="130">
        <v>920</v>
      </c>
      <c r="O159" s="148">
        <v>1034</v>
      </c>
      <c r="P159" s="149">
        <v>0</v>
      </c>
      <c r="Q159" s="149">
        <v>0</v>
      </c>
      <c r="R159" s="150">
        <v>48466</v>
      </c>
      <c r="S159" s="151">
        <v>44184298</v>
      </c>
      <c r="T159" s="150">
        <v>42945.5</v>
      </c>
      <c r="U159" s="151">
        <v>40688796.200000003</v>
      </c>
      <c r="V159" s="152">
        <v>48466</v>
      </c>
      <c r="W159" s="153">
        <f>V159*O159</f>
        <v>50113844</v>
      </c>
      <c r="X159" s="154">
        <v>48466</v>
      </c>
      <c r="Y159" s="155">
        <v>1034</v>
      </c>
      <c r="Z159" s="138">
        <f>X159*Y159</f>
        <v>50113844</v>
      </c>
      <c r="AA159" s="156">
        <v>35625</v>
      </c>
      <c r="AB159" s="157">
        <v>36599486</v>
      </c>
      <c r="AC159" s="174">
        <v>39000</v>
      </c>
      <c r="AD159" s="457">
        <v>1040</v>
      </c>
      <c r="AE159" s="159">
        <f t="shared" ref="AE159:AE160" si="156">AC159*AD159</f>
        <v>40560000</v>
      </c>
      <c r="AF159" s="158">
        <v>39000</v>
      </c>
      <c r="AG159" s="448">
        <v>1040</v>
      </c>
      <c r="AH159" s="159">
        <f t="shared" si="142"/>
        <v>40560000</v>
      </c>
      <c r="AI159" s="437">
        <f t="shared" si="143"/>
        <v>0</v>
      </c>
      <c r="AJ159" s="23">
        <f>+AF159-X159</f>
        <v>-9466</v>
      </c>
      <c r="AK159" s="24">
        <f>+AJ159/X159</f>
        <v>-0.19531217760904551</v>
      </c>
      <c r="AL159" s="23">
        <f>+AF159-AA159</f>
        <v>3375</v>
      </c>
      <c r="AM159" s="160">
        <f t="shared" si="144"/>
        <v>0</v>
      </c>
      <c r="AN159" s="24">
        <f>+AL159/AA159</f>
        <v>9.4736842105263161E-2</v>
      </c>
      <c r="AO159" s="163">
        <f>+AG159-Y159</f>
        <v>6</v>
      </c>
      <c r="AP159" s="164">
        <f>+AO159/Y159</f>
        <v>5.8027079303675051E-3</v>
      </c>
      <c r="AQ159" s="487"/>
      <c r="AR159" s="409">
        <f t="shared" si="130"/>
        <v>5.8027079303675233E-3</v>
      </c>
      <c r="AS159" s="410">
        <f t="shared" si="131"/>
        <v>5.8027079303675233E-3</v>
      </c>
      <c r="AT159" s="409">
        <f t="shared" si="124"/>
        <v>9.473684210526323E-2</v>
      </c>
      <c r="AU159" s="410">
        <f t="shared" si="125"/>
        <v>9.473684210526323E-2</v>
      </c>
      <c r="AV159" s="64" t="b">
        <f t="shared" si="132"/>
        <v>0</v>
      </c>
      <c r="AW159" s="415" t="str">
        <f t="shared" si="133"/>
        <v/>
      </c>
      <c r="AX159" s="415">
        <f t="shared" si="134"/>
        <v>911.65555234597446</v>
      </c>
      <c r="AY159" s="415">
        <f t="shared" si="135"/>
        <v>947.45191463599224</v>
      </c>
      <c r="AZ159" s="415">
        <f t="shared" si="136"/>
        <v>1034</v>
      </c>
      <c r="BA159" s="415">
        <f t="shared" si="137"/>
        <v>1040</v>
      </c>
      <c r="BB159" s="416" t="str">
        <f t="shared" si="145"/>
        <v/>
      </c>
      <c r="BC159" s="416">
        <f t="shared" si="145"/>
        <v>3.9265227089225307E-2</v>
      </c>
      <c r="BD159" s="416">
        <f t="shared" si="145"/>
        <v>9.134826161310694E-2</v>
      </c>
      <c r="BE159" s="416">
        <f t="shared" si="138"/>
        <v>5.8027079303675233E-3</v>
      </c>
      <c r="BF159" s="499">
        <f t="shared" si="126"/>
        <v>0</v>
      </c>
      <c r="BG159" s="499">
        <f t="shared" si="122"/>
        <v>48466</v>
      </c>
      <c r="BH159" s="499">
        <f t="shared" si="123"/>
        <v>42945.5</v>
      </c>
      <c r="BI159" s="499">
        <f t="shared" si="127"/>
        <v>35625</v>
      </c>
      <c r="BJ159" s="506">
        <f t="shared" si="128"/>
        <v>39000</v>
      </c>
      <c r="BK159" s="416" t="str">
        <f t="shared" si="146"/>
        <v/>
      </c>
      <c r="BL159" s="416">
        <f t="shared" si="146"/>
        <v>-0.11390459291049393</v>
      </c>
      <c r="BM159" s="416">
        <f t="shared" si="146"/>
        <v>-0.17046023448324044</v>
      </c>
      <c r="BN159" s="416">
        <f t="shared" si="139"/>
        <v>9.473684210526323E-2</v>
      </c>
      <c r="BO159" s="104">
        <f t="shared" si="147"/>
        <v>50113844</v>
      </c>
      <c r="BP159" s="104">
        <f t="shared" si="140"/>
        <v>50404640</v>
      </c>
      <c r="BQ159" s="103">
        <f t="shared" si="141"/>
        <v>50404640</v>
      </c>
      <c r="BR159" s="419" t="s">
        <v>1063</v>
      </c>
      <c r="BS159" s="420" t="s">
        <v>1067</v>
      </c>
      <c r="BU159" s="104"/>
      <c r="BV159" s="103"/>
      <c r="BW159" s="161">
        <f t="shared" si="148"/>
        <v>40326000</v>
      </c>
      <c r="BX159" s="161">
        <f t="shared" si="149"/>
        <v>40326000</v>
      </c>
    </row>
    <row r="160" spans="1:76" ht="36">
      <c r="A160" s="145" t="s">
        <v>350</v>
      </c>
      <c r="B160" s="145" t="str">
        <f t="shared" si="111"/>
        <v>P074.2</v>
      </c>
      <c r="C160" s="173" t="s">
        <v>392</v>
      </c>
      <c r="D160" s="175" t="s">
        <v>393</v>
      </c>
      <c r="E160" s="175" t="s">
        <v>102</v>
      </c>
      <c r="F160" s="175"/>
      <c r="G160" s="175"/>
      <c r="H160" s="129">
        <v>0</v>
      </c>
      <c r="I160" s="130">
        <v>0</v>
      </c>
      <c r="J160" s="129"/>
      <c r="K160" s="130"/>
      <c r="L160" s="130">
        <v>1104</v>
      </c>
      <c r="M160" s="130">
        <v>1104</v>
      </c>
      <c r="N160" s="130">
        <v>1104</v>
      </c>
      <c r="O160" s="148">
        <v>1236.4000000000001</v>
      </c>
      <c r="P160" s="149">
        <v>0</v>
      </c>
      <c r="Q160" s="149">
        <v>0</v>
      </c>
      <c r="R160" s="150">
        <v>372</v>
      </c>
      <c r="S160" s="151">
        <v>373888</v>
      </c>
      <c r="T160" s="150">
        <v>359</v>
      </c>
      <c r="U160" s="151">
        <v>412488.4</v>
      </c>
      <c r="V160" s="152">
        <v>386</v>
      </c>
      <c r="W160" s="153">
        <f>V160*O160</f>
        <v>477250.4</v>
      </c>
      <c r="X160" s="154">
        <v>386</v>
      </c>
      <c r="Y160" s="155">
        <v>1236.4000000000001</v>
      </c>
      <c r="Z160" s="138">
        <f>X160*Y160</f>
        <v>477250.4</v>
      </c>
      <c r="AA160" s="156">
        <v>288</v>
      </c>
      <c r="AB160" s="157">
        <v>354846.80000000005</v>
      </c>
      <c r="AC160" s="174">
        <v>329</v>
      </c>
      <c r="AD160" s="457">
        <v>1300</v>
      </c>
      <c r="AE160" s="159">
        <f t="shared" si="156"/>
        <v>427700</v>
      </c>
      <c r="AF160" s="158">
        <v>329</v>
      </c>
      <c r="AG160" s="448">
        <v>1298</v>
      </c>
      <c r="AH160" s="159">
        <f t="shared" si="142"/>
        <v>427042</v>
      </c>
      <c r="AI160" s="437">
        <f t="shared" si="143"/>
        <v>2</v>
      </c>
      <c r="AJ160" s="23">
        <f>+AF160-X160</f>
        <v>-57</v>
      </c>
      <c r="AK160" s="24">
        <f>+AJ160/X160</f>
        <v>-0.14766839378238342</v>
      </c>
      <c r="AL160" s="23">
        <f>+AF160-AA160</f>
        <v>41</v>
      </c>
      <c r="AM160" s="160">
        <f t="shared" si="144"/>
        <v>658</v>
      </c>
      <c r="AN160" s="24">
        <f>+AL160/AA160</f>
        <v>0.1423611111111111</v>
      </c>
      <c r="AO160" s="163">
        <f>+AG160-Y160</f>
        <v>61.599999999999909</v>
      </c>
      <c r="AP160" s="164">
        <f>+AO160/Y160</f>
        <v>4.9822064056939425E-2</v>
      </c>
      <c r="AQ160" s="487"/>
      <c r="AR160" s="409">
        <f t="shared" si="130"/>
        <v>4.9822064056939341E-2</v>
      </c>
      <c r="AS160" s="410">
        <f t="shared" si="131"/>
        <v>5.1439663539307512E-2</v>
      </c>
      <c r="AT160" s="409">
        <f t="shared" si="124"/>
        <v>0.14236111111111116</v>
      </c>
      <c r="AU160" s="410">
        <f t="shared" si="125"/>
        <v>0.14236111111111116</v>
      </c>
      <c r="AV160" s="64" t="b">
        <f t="shared" si="132"/>
        <v>0</v>
      </c>
      <c r="AW160" s="415" t="str">
        <f t="shared" si="133"/>
        <v/>
      </c>
      <c r="AX160" s="415">
        <f t="shared" si="134"/>
        <v>1005.0752688172043</v>
      </c>
      <c r="AY160" s="415">
        <f t="shared" si="135"/>
        <v>1148.9927576601672</v>
      </c>
      <c r="AZ160" s="415">
        <f t="shared" si="136"/>
        <v>1236.4000000000001</v>
      </c>
      <c r="BA160" s="415">
        <f t="shared" si="137"/>
        <v>1300</v>
      </c>
      <c r="BB160" s="416" t="str">
        <f t="shared" si="145"/>
        <v/>
      </c>
      <c r="BC160" s="416">
        <f t="shared" si="145"/>
        <v>0.14319075725774066</v>
      </c>
      <c r="BD160" s="416">
        <f t="shared" si="145"/>
        <v>7.6072927141708657E-2</v>
      </c>
      <c r="BE160" s="416">
        <f t="shared" si="138"/>
        <v>5.1439663539307512E-2</v>
      </c>
      <c r="BF160" s="499">
        <f t="shared" si="126"/>
        <v>0</v>
      </c>
      <c r="BG160" s="499">
        <f t="shared" si="122"/>
        <v>372</v>
      </c>
      <c r="BH160" s="499">
        <f t="shared" si="123"/>
        <v>359</v>
      </c>
      <c r="BI160" s="499">
        <f t="shared" si="127"/>
        <v>288</v>
      </c>
      <c r="BJ160" s="506">
        <f t="shared" si="128"/>
        <v>329</v>
      </c>
      <c r="BK160" s="416" t="str">
        <f t="shared" si="146"/>
        <v/>
      </c>
      <c r="BL160" s="416">
        <f t="shared" si="146"/>
        <v>-3.4946236559139754E-2</v>
      </c>
      <c r="BM160" s="416">
        <f t="shared" si="146"/>
        <v>-0.1977715877437326</v>
      </c>
      <c r="BN160" s="416">
        <f t="shared" si="139"/>
        <v>0.14236111111111116</v>
      </c>
      <c r="BO160" s="104">
        <f t="shared" si="147"/>
        <v>477250.4</v>
      </c>
      <c r="BP160" s="104">
        <f t="shared" si="140"/>
        <v>501800</v>
      </c>
      <c r="BQ160" s="103">
        <f t="shared" si="141"/>
        <v>501028</v>
      </c>
      <c r="BR160" s="419"/>
      <c r="BS160" s="420" t="s">
        <v>1067</v>
      </c>
      <c r="BU160" s="104"/>
      <c r="BV160" s="103"/>
      <c r="BW160" s="161">
        <f t="shared" si="148"/>
        <v>406775.60000000003</v>
      </c>
      <c r="BX160" s="161">
        <f t="shared" si="149"/>
        <v>406775.60000000003</v>
      </c>
    </row>
    <row r="161" spans="1:76" hidden="1">
      <c r="A161" s="145" t="s">
        <v>350</v>
      </c>
      <c r="B161" s="145" t="str">
        <f t="shared" si="111"/>
        <v>P075</v>
      </c>
      <c r="C161" s="146" t="s">
        <v>394</v>
      </c>
      <c r="D161" s="165" t="s">
        <v>395</v>
      </c>
      <c r="E161" s="165"/>
      <c r="F161" s="165"/>
      <c r="G161" s="165"/>
      <c r="H161" s="129">
        <v>1000</v>
      </c>
      <c r="I161" s="130">
        <v>1100</v>
      </c>
      <c r="J161" s="129">
        <v>1300</v>
      </c>
      <c r="K161" s="130">
        <v>1300</v>
      </c>
      <c r="L161" s="130"/>
      <c r="M161" s="130"/>
      <c r="N161" s="130"/>
      <c r="O161" s="148" t="s">
        <v>88</v>
      </c>
      <c r="P161" s="149">
        <v>12059</v>
      </c>
      <c r="Q161" s="149">
        <v>12849780</v>
      </c>
      <c r="R161" s="150"/>
      <c r="S161" s="151"/>
      <c r="T161" s="150"/>
      <c r="U161" s="151"/>
      <c r="V161" s="152"/>
      <c r="W161" s="153"/>
      <c r="X161" s="166"/>
      <c r="Y161" s="155" t="s">
        <v>88</v>
      </c>
      <c r="Z161" s="167"/>
      <c r="AA161" s="168"/>
      <c r="AB161" s="169"/>
      <c r="AC161" s="170"/>
      <c r="AD161" s="449"/>
      <c r="AE161" s="171"/>
      <c r="AF161" s="170"/>
      <c r="AG161" s="449"/>
      <c r="AH161" s="159">
        <f t="shared" si="142"/>
        <v>0</v>
      </c>
      <c r="AI161" s="437">
        <f t="shared" si="143"/>
        <v>0</v>
      </c>
      <c r="AJ161" s="23"/>
      <c r="AK161" s="24"/>
      <c r="AL161" s="23"/>
      <c r="AM161" s="160">
        <f t="shared" si="144"/>
        <v>0</v>
      </c>
      <c r="AN161" s="24"/>
      <c r="AO161" s="163"/>
      <c r="AP161" s="164"/>
      <c r="AQ161" s="487"/>
      <c r="AR161" s="409" t="str">
        <f t="shared" si="130"/>
        <v/>
      </c>
      <c r="AS161" s="410" t="str">
        <f t="shared" si="131"/>
        <v/>
      </c>
      <c r="AT161" s="409" t="str">
        <f t="shared" si="124"/>
        <v/>
      </c>
      <c r="AU161" s="410" t="str">
        <f t="shared" si="125"/>
        <v/>
      </c>
      <c r="AV161" s="64" t="b">
        <f t="shared" si="132"/>
        <v>1</v>
      </c>
      <c r="AW161" s="415">
        <f t="shared" si="133"/>
        <v>1065.575918401194</v>
      </c>
      <c r="AX161" s="415" t="str">
        <f t="shared" si="134"/>
        <v/>
      </c>
      <c r="AY161" s="415" t="str">
        <f t="shared" si="135"/>
        <v/>
      </c>
      <c r="AZ161" s="415" t="str">
        <f t="shared" si="136"/>
        <v/>
      </c>
      <c r="BA161" s="415">
        <f t="shared" si="137"/>
        <v>0</v>
      </c>
      <c r="BB161" s="416" t="str">
        <f t="shared" si="145"/>
        <v/>
      </c>
      <c r="BC161" s="416" t="str">
        <f t="shared" si="145"/>
        <v/>
      </c>
      <c r="BD161" s="416" t="str">
        <f t="shared" si="145"/>
        <v/>
      </c>
      <c r="BE161" s="416" t="str">
        <f t="shared" si="138"/>
        <v/>
      </c>
      <c r="BF161" s="499">
        <f t="shared" si="126"/>
        <v>12059</v>
      </c>
      <c r="BG161" s="499">
        <f t="shared" si="122"/>
        <v>0</v>
      </c>
      <c r="BH161" s="499">
        <f t="shared" si="123"/>
        <v>0</v>
      </c>
      <c r="BI161" s="499">
        <f t="shared" si="127"/>
        <v>0</v>
      </c>
      <c r="BJ161" s="506">
        <f t="shared" si="128"/>
        <v>0</v>
      </c>
      <c r="BK161" s="416">
        <f t="shared" si="146"/>
        <v>-1</v>
      </c>
      <c r="BL161" s="416" t="str">
        <f t="shared" si="146"/>
        <v/>
      </c>
      <c r="BM161" s="416" t="str">
        <f t="shared" si="146"/>
        <v/>
      </c>
      <c r="BN161" s="416" t="str">
        <f t="shared" si="139"/>
        <v/>
      </c>
      <c r="BO161" s="104" t="str">
        <f t="shared" si="147"/>
        <v/>
      </c>
      <c r="BP161" s="104">
        <f t="shared" si="140"/>
        <v>0</v>
      </c>
      <c r="BQ161" s="103">
        <f t="shared" si="141"/>
        <v>0</v>
      </c>
      <c r="BR161" s="419"/>
      <c r="BS161" s="420"/>
      <c r="BU161" s="104"/>
      <c r="BV161" s="103"/>
      <c r="BW161" s="161"/>
      <c r="BX161" s="161"/>
    </row>
    <row r="162" spans="1:76" ht="24">
      <c r="A162" s="145" t="s">
        <v>350</v>
      </c>
      <c r="B162" s="145" t="str">
        <f t="shared" si="111"/>
        <v>P075.1</v>
      </c>
      <c r="C162" s="146" t="s">
        <v>396</v>
      </c>
      <c r="D162" s="147" t="s">
        <v>397</v>
      </c>
      <c r="E162" s="147"/>
      <c r="F162" s="147" t="s">
        <v>81</v>
      </c>
      <c r="G162" s="147" t="s">
        <v>157</v>
      </c>
      <c r="H162" s="129">
        <v>0</v>
      </c>
      <c r="I162" s="130">
        <v>0</v>
      </c>
      <c r="J162" s="129"/>
      <c r="K162" s="130"/>
      <c r="L162" s="130">
        <v>1300</v>
      </c>
      <c r="M162" s="130">
        <v>1378</v>
      </c>
      <c r="N162" s="130">
        <v>1378</v>
      </c>
      <c r="O162" s="148">
        <v>1537.8</v>
      </c>
      <c r="P162" s="149">
        <v>0</v>
      </c>
      <c r="Q162" s="149">
        <v>0</v>
      </c>
      <c r="R162" s="150">
        <v>14153</v>
      </c>
      <c r="S162" s="151">
        <v>18149120</v>
      </c>
      <c r="T162" s="150">
        <v>12340</v>
      </c>
      <c r="U162" s="151">
        <v>17452865.899999999</v>
      </c>
      <c r="V162" s="152">
        <v>14173</v>
      </c>
      <c r="W162" s="153">
        <f>V162*O162</f>
        <v>21795239.399999999</v>
      </c>
      <c r="X162" s="154">
        <v>14173</v>
      </c>
      <c r="Y162" s="155">
        <v>1537.8</v>
      </c>
      <c r="Z162" s="138">
        <f>X162*Y162</f>
        <v>21795239.399999999</v>
      </c>
      <c r="AA162" s="156">
        <v>11097</v>
      </c>
      <c r="AB162" s="157">
        <v>17002646.039999999</v>
      </c>
      <c r="AC162" s="158">
        <v>12048</v>
      </c>
      <c r="AD162" s="456">
        <v>1750</v>
      </c>
      <c r="AE162" s="159">
        <f t="shared" ref="AE162:AE163" si="157">AC162*AD162</f>
        <v>21084000</v>
      </c>
      <c r="AF162" s="158">
        <v>12048</v>
      </c>
      <c r="AG162" s="448">
        <v>1842.18</v>
      </c>
      <c r="AH162" s="159">
        <f t="shared" si="142"/>
        <v>22194584.640000001</v>
      </c>
      <c r="AI162" s="437">
        <f t="shared" si="143"/>
        <v>-92.180000000000064</v>
      </c>
      <c r="AJ162" s="23">
        <f>+AF162-X162</f>
        <v>-2125</v>
      </c>
      <c r="AK162" s="24">
        <f>+AJ162/X162</f>
        <v>-0.14993297114231285</v>
      </c>
      <c r="AL162" s="23">
        <f>+AF162-AA162</f>
        <v>951</v>
      </c>
      <c r="AM162" s="160">
        <f t="shared" si="144"/>
        <v>-1110584.6400000006</v>
      </c>
      <c r="AN162" s="24">
        <f>+AL162/AA162</f>
        <v>8.5698837523655036E-2</v>
      </c>
      <c r="AO162" s="163">
        <f>+AG162-Y162</f>
        <v>304.38000000000011</v>
      </c>
      <c r="AP162" s="164">
        <f>+AO162/Y162</f>
        <v>0.19793211080764736</v>
      </c>
      <c r="AQ162" s="487"/>
      <c r="AR162" s="409">
        <f t="shared" si="130"/>
        <v>0.19793211080764728</v>
      </c>
      <c r="AS162" s="410">
        <f t="shared" si="131"/>
        <v>0.13798933541422809</v>
      </c>
      <c r="AT162" s="409">
        <f t="shared" si="124"/>
        <v>8.5698837523655147E-2</v>
      </c>
      <c r="AU162" s="410">
        <f t="shared" si="125"/>
        <v>8.5698837523655147E-2</v>
      </c>
      <c r="AV162" s="64" t="b">
        <f t="shared" si="132"/>
        <v>0</v>
      </c>
      <c r="AW162" s="415" t="str">
        <f t="shared" si="133"/>
        <v/>
      </c>
      <c r="AX162" s="415">
        <f t="shared" si="134"/>
        <v>1282.3514449233378</v>
      </c>
      <c r="AY162" s="415">
        <f t="shared" si="135"/>
        <v>1414.3327309562399</v>
      </c>
      <c r="AZ162" s="415">
        <f t="shared" si="136"/>
        <v>1537.8</v>
      </c>
      <c r="BA162" s="415">
        <f t="shared" si="137"/>
        <v>1750</v>
      </c>
      <c r="BB162" s="416" t="str">
        <f t="shared" si="145"/>
        <v/>
      </c>
      <c r="BC162" s="416">
        <f t="shared" si="145"/>
        <v>0.10292130644481179</v>
      </c>
      <c r="BD162" s="416">
        <f t="shared" si="145"/>
        <v>8.7297187105528584E-2</v>
      </c>
      <c r="BE162" s="416">
        <f t="shared" si="138"/>
        <v>0.13798933541422809</v>
      </c>
      <c r="BF162" s="499">
        <f t="shared" si="126"/>
        <v>0</v>
      </c>
      <c r="BG162" s="499">
        <f t="shared" si="122"/>
        <v>14153</v>
      </c>
      <c r="BH162" s="499">
        <f t="shared" si="123"/>
        <v>12340</v>
      </c>
      <c r="BI162" s="499">
        <f t="shared" si="127"/>
        <v>11097</v>
      </c>
      <c r="BJ162" s="506">
        <f t="shared" si="128"/>
        <v>12048</v>
      </c>
      <c r="BK162" s="416" t="str">
        <f t="shared" si="146"/>
        <v/>
      </c>
      <c r="BL162" s="416">
        <f t="shared" si="146"/>
        <v>-0.1281000494594785</v>
      </c>
      <c r="BM162" s="416">
        <f t="shared" si="146"/>
        <v>-0.10072933549432739</v>
      </c>
      <c r="BN162" s="416">
        <f t="shared" si="139"/>
        <v>8.5698837523655147E-2</v>
      </c>
      <c r="BO162" s="104">
        <f t="shared" si="147"/>
        <v>21795239.399999999</v>
      </c>
      <c r="BP162" s="104">
        <f t="shared" si="140"/>
        <v>24802750</v>
      </c>
      <c r="BQ162" s="103">
        <f t="shared" si="141"/>
        <v>26109217.140000001</v>
      </c>
      <c r="BR162" s="419"/>
      <c r="BS162" s="420"/>
      <c r="BU162" s="104"/>
      <c r="BV162" s="103"/>
      <c r="BW162" s="161">
        <f t="shared" si="148"/>
        <v>18527414.399999999</v>
      </c>
      <c r="BX162" s="161">
        <f t="shared" si="149"/>
        <v>18527414.399999999</v>
      </c>
    </row>
    <row r="163" spans="1:76" ht="36" hidden="1">
      <c r="A163" s="145" t="s">
        <v>350</v>
      </c>
      <c r="B163" s="145" t="str">
        <f t="shared" si="111"/>
        <v>P075.2</v>
      </c>
      <c r="C163" s="146" t="s">
        <v>398</v>
      </c>
      <c r="D163" s="175" t="s">
        <v>399</v>
      </c>
      <c r="E163" s="175" t="s">
        <v>102</v>
      </c>
      <c r="F163" s="175"/>
      <c r="G163" s="175" t="s">
        <v>157</v>
      </c>
      <c r="H163" s="129">
        <v>0</v>
      </c>
      <c r="I163" s="130">
        <v>0</v>
      </c>
      <c r="J163" s="129"/>
      <c r="K163" s="130"/>
      <c r="L163" s="130">
        <v>1560</v>
      </c>
      <c r="M163" s="130">
        <v>1588</v>
      </c>
      <c r="N163" s="130">
        <v>1588</v>
      </c>
      <c r="O163" s="148">
        <v>1768.8</v>
      </c>
      <c r="P163" s="149">
        <v>0</v>
      </c>
      <c r="Q163" s="149">
        <v>0</v>
      </c>
      <c r="R163" s="150">
        <v>174</v>
      </c>
      <c r="S163" s="151">
        <v>245440</v>
      </c>
      <c r="T163" s="150">
        <v>130</v>
      </c>
      <c r="U163" s="151">
        <v>212809.60000000001</v>
      </c>
      <c r="V163" s="152">
        <v>154</v>
      </c>
      <c r="W163" s="153">
        <f>V163*O163</f>
        <v>272395.2</v>
      </c>
      <c r="X163" s="154">
        <v>154</v>
      </c>
      <c r="Y163" s="155">
        <v>1768.8</v>
      </c>
      <c r="Z163" s="138">
        <f>X163*Y163</f>
        <v>272395.2</v>
      </c>
      <c r="AA163" s="156">
        <v>217</v>
      </c>
      <c r="AB163" s="157">
        <v>383122.07999999996</v>
      </c>
      <c r="AC163" s="162">
        <f>AA163</f>
        <v>217</v>
      </c>
      <c r="AD163" s="456">
        <v>2000</v>
      </c>
      <c r="AE163" s="159">
        <f t="shared" si="157"/>
        <v>434000</v>
      </c>
      <c r="AF163" s="158">
        <v>131</v>
      </c>
      <c r="AG163" s="448">
        <v>2073.1799999999998</v>
      </c>
      <c r="AH163" s="159">
        <f t="shared" si="142"/>
        <v>271586.57999999996</v>
      </c>
      <c r="AI163" s="437">
        <f t="shared" si="143"/>
        <v>-73.179999999999836</v>
      </c>
      <c r="AJ163" s="23">
        <f>+AF163-X163</f>
        <v>-23</v>
      </c>
      <c r="AK163" s="24">
        <f>+AJ163/X163</f>
        <v>-0.14935064935064934</v>
      </c>
      <c r="AL163" s="23">
        <f>+AF163-AA163</f>
        <v>-86</v>
      </c>
      <c r="AM163" s="160">
        <f t="shared" si="144"/>
        <v>162413.42000000004</v>
      </c>
      <c r="AN163" s="24">
        <f>+AL163/AA163</f>
        <v>-0.39631336405529954</v>
      </c>
      <c r="AO163" s="163">
        <f>+AG163-Y163</f>
        <v>304.37999999999988</v>
      </c>
      <c r="AP163" s="164">
        <f>+AO163/Y163</f>
        <v>0.17208276797829031</v>
      </c>
      <c r="AQ163" s="487"/>
      <c r="AR163" s="409">
        <f t="shared" si="130"/>
        <v>0.17208276797829036</v>
      </c>
      <c r="AS163" s="410">
        <f t="shared" si="131"/>
        <v>0.13071008593396649</v>
      </c>
      <c r="AT163" s="409">
        <f t="shared" si="124"/>
        <v>-0.39631336405529949</v>
      </c>
      <c r="AU163" s="410">
        <f t="shared" si="125"/>
        <v>0</v>
      </c>
      <c r="AV163" s="64" t="b">
        <f t="shared" si="132"/>
        <v>1</v>
      </c>
      <c r="AW163" s="415" t="str">
        <f t="shared" si="133"/>
        <v/>
      </c>
      <c r="AX163" s="415">
        <f t="shared" si="134"/>
        <v>1410.5747126436781</v>
      </c>
      <c r="AY163" s="415">
        <f t="shared" si="135"/>
        <v>1636.9969230769232</v>
      </c>
      <c r="AZ163" s="415">
        <f t="shared" si="136"/>
        <v>1768.8</v>
      </c>
      <c r="BA163" s="415">
        <f t="shared" si="137"/>
        <v>2000</v>
      </c>
      <c r="BB163" s="416" t="str">
        <f t="shared" si="145"/>
        <v/>
      </c>
      <c r="BC163" s="416">
        <f t="shared" si="145"/>
        <v>0.16051770133386833</v>
      </c>
      <c r="BD163" s="416">
        <f t="shared" si="145"/>
        <v>8.0515164729410671E-2</v>
      </c>
      <c r="BE163" s="416">
        <f t="shared" si="138"/>
        <v>0.13071008593396649</v>
      </c>
      <c r="BF163" s="499">
        <f t="shared" si="126"/>
        <v>0</v>
      </c>
      <c r="BG163" s="499">
        <f t="shared" si="122"/>
        <v>174</v>
      </c>
      <c r="BH163" s="499">
        <f t="shared" si="123"/>
        <v>130</v>
      </c>
      <c r="BI163" s="499">
        <f t="shared" si="127"/>
        <v>217</v>
      </c>
      <c r="BJ163" s="506">
        <f t="shared" si="128"/>
        <v>217</v>
      </c>
      <c r="BK163" s="416" t="str">
        <f t="shared" si="146"/>
        <v/>
      </c>
      <c r="BL163" s="416">
        <f t="shared" si="146"/>
        <v>-0.25287356321839083</v>
      </c>
      <c r="BM163" s="416">
        <f t="shared" si="146"/>
        <v>0.6692307692307693</v>
      </c>
      <c r="BN163" s="416">
        <f t="shared" si="139"/>
        <v>0</v>
      </c>
      <c r="BO163" s="104">
        <f t="shared" si="147"/>
        <v>272395.2</v>
      </c>
      <c r="BP163" s="104">
        <f t="shared" si="140"/>
        <v>308000</v>
      </c>
      <c r="BQ163" s="103">
        <f t="shared" si="141"/>
        <v>319269.71999999997</v>
      </c>
      <c r="BR163" s="419"/>
      <c r="BS163" s="420"/>
      <c r="BU163" s="104"/>
      <c r="BV163" s="103"/>
      <c r="BW163" s="161">
        <f t="shared" si="148"/>
        <v>383829.6</v>
      </c>
      <c r="BX163" s="161">
        <f t="shared" si="149"/>
        <v>231712.8</v>
      </c>
    </row>
    <row r="164" spans="1:76" hidden="1">
      <c r="A164" s="145" t="s">
        <v>350</v>
      </c>
      <c r="B164" s="145" t="str">
        <f t="shared" si="111"/>
        <v>P076</v>
      </c>
      <c r="C164" s="146" t="s">
        <v>400</v>
      </c>
      <c r="D164" s="165" t="s">
        <v>401</v>
      </c>
      <c r="E164" s="165"/>
      <c r="F164" s="165"/>
      <c r="G164" s="165"/>
      <c r="H164" s="129">
        <v>630</v>
      </c>
      <c r="I164" s="130">
        <v>700</v>
      </c>
      <c r="J164" s="129">
        <v>700</v>
      </c>
      <c r="K164" s="130">
        <v>700</v>
      </c>
      <c r="L164" s="130"/>
      <c r="M164" s="130"/>
      <c r="N164" s="130"/>
      <c r="O164" s="148" t="s">
        <v>88</v>
      </c>
      <c r="P164" s="149">
        <v>14116</v>
      </c>
      <c r="Q164" s="149">
        <v>9339582</v>
      </c>
      <c r="R164" s="150"/>
      <c r="S164" s="151"/>
      <c r="T164" s="150"/>
      <c r="U164" s="151"/>
      <c r="V164" s="152"/>
      <c r="W164" s="153"/>
      <c r="X164" s="166"/>
      <c r="Y164" s="155" t="s">
        <v>88</v>
      </c>
      <c r="Z164" s="167"/>
      <c r="AA164" s="168"/>
      <c r="AB164" s="169"/>
      <c r="AC164" s="170"/>
      <c r="AD164" s="449"/>
      <c r="AE164" s="171"/>
      <c r="AF164" s="170"/>
      <c r="AG164" s="449"/>
      <c r="AH164" s="159">
        <f t="shared" si="142"/>
        <v>0</v>
      </c>
      <c r="AI164" s="437">
        <f t="shared" si="143"/>
        <v>0</v>
      </c>
      <c r="AJ164" s="23"/>
      <c r="AK164" s="24"/>
      <c r="AL164" s="23"/>
      <c r="AM164" s="160">
        <f t="shared" si="144"/>
        <v>0</v>
      </c>
      <c r="AN164" s="24"/>
      <c r="AO164" s="163"/>
      <c r="AP164" s="164"/>
      <c r="AQ164" s="487"/>
      <c r="AR164" s="409" t="str">
        <f t="shared" si="130"/>
        <v/>
      </c>
      <c r="AS164" s="410" t="str">
        <f t="shared" si="131"/>
        <v/>
      </c>
      <c r="AT164" s="409" t="str">
        <f t="shared" si="124"/>
        <v/>
      </c>
      <c r="AU164" s="410" t="str">
        <f t="shared" si="125"/>
        <v/>
      </c>
      <c r="AV164" s="64" t="b">
        <f t="shared" si="132"/>
        <v>1</v>
      </c>
      <c r="AW164" s="415">
        <f t="shared" si="133"/>
        <v>661.63091527344852</v>
      </c>
      <c r="AX164" s="415" t="str">
        <f t="shared" si="134"/>
        <v/>
      </c>
      <c r="AY164" s="415" t="str">
        <f t="shared" si="135"/>
        <v/>
      </c>
      <c r="AZ164" s="415" t="str">
        <f t="shared" si="136"/>
        <v/>
      </c>
      <c r="BA164" s="415">
        <f t="shared" si="137"/>
        <v>0</v>
      </c>
      <c r="BB164" s="416" t="str">
        <f t="shared" si="145"/>
        <v/>
      </c>
      <c r="BC164" s="416" t="str">
        <f t="shared" si="145"/>
        <v/>
      </c>
      <c r="BD164" s="416" t="str">
        <f t="shared" si="145"/>
        <v/>
      </c>
      <c r="BE164" s="416" t="str">
        <f t="shared" si="138"/>
        <v/>
      </c>
      <c r="BF164" s="499">
        <f t="shared" si="126"/>
        <v>14116</v>
      </c>
      <c r="BG164" s="499">
        <f t="shared" si="122"/>
        <v>0</v>
      </c>
      <c r="BH164" s="499">
        <f t="shared" si="123"/>
        <v>0</v>
      </c>
      <c r="BI164" s="499">
        <f t="shared" si="127"/>
        <v>0</v>
      </c>
      <c r="BJ164" s="506">
        <f t="shared" si="128"/>
        <v>0</v>
      </c>
      <c r="BK164" s="416">
        <f t="shared" si="146"/>
        <v>-1</v>
      </c>
      <c r="BL164" s="416" t="str">
        <f t="shared" si="146"/>
        <v/>
      </c>
      <c r="BM164" s="416" t="str">
        <f t="shared" si="146"/>
        <v/>
      </c>
      <c r="BN164" s="416" t="str">
        <f t="shared" si="139"/>
        <v/>
      </c>
      <c r="BO164" s="104" t="str">
        <f t="shared" si="147"/>
        <v/>
      </c>
      <c r="BP164" s="104">
        <f t="shared" si="140"/>
        <v>0</v>
      </c>
      <c r="BQ164" s="103">
        <f t="shared" si="141"/>
        <v>0</v>
      </c>
      <c r="BR164" s="419"/>
      <c r="BS164" s="420"/>
      <c r="BU164" s="104"/>
      <c r="BV164" s="103"/>
      <c r="BW164" s="161"/>
      <c r="BX164" s="161"/>
    </row>
    <row r="165" spans="1:76" ht="24">
      <c r="A165" s="145" t="s">
        <v>350</v>
      </c>
      <c r="B165" s="145" t="str">
        <f t="shared" si="111"/>
        <v>P076.1</v>
      </c>
      <c r="C165" s="146" t="s">
        <v>402</v>
      </c>
      <c r="D165" s="147" t="s">
        <v>403</v>
      </c>
      <c r="E165" s="147"/>
      <c r="F165" s="147"/>
      <c r="G165" s="147"/>
      <c r="H165" s="129">
        <v>0</v>
      </c>
      <c r="I165" s="130">
        <v>0</v>
      </c>
      <c r="J165" s="129"/>
      <c r="K165" s="130"/>
      <c r="L165" s="130">
        <v>700</v>
      </c>
      <c r="M165" s="130">
        <v>760</v>
      </c>
      <c r="N165" s="130">
        <v>760</v>
      </c>
      <c r="O165" s="148">
        <v>858</v>
      </c>
      <c r="P165" s="149">
        <v>0</v>
      </c>
      <c r="Q165" s="149">
        <v>0</v>
      </c>
      <c r="R165" s="150">
        <v>13962</v>
      </c>
      <c r="S165" s="151">
        <v>9588950</v>
      </c>
      <c r="T165" s="150">
        <v>11043</v>
      </c>
      <c r="U165" s="151">
        <v>8475305.1999999993</v>
      </c>
      <c r="V165" s="152">
        <v>13962</v>
      </c>
      <c r="W165" s="153">
        <f>V165*O165</f>
        <v>11979396</v>
      </c>
      <c r="X165" s="154">
        <v>13962</v>
      </c>
      <c r="Y165" s="155">
        <v>858</v>
      </c>
      <c r="Z165" s="138">
        <f>X165*Y165</f>
        <v>11979396</v>
      </c>
      <c r="AA165" s="156">
        <v>8899</v>
      </c>
      <c r="AB165" s="157">
        <v>7396301.7999999998</v>
      </c>
      <c r="AC165" s="158">
        <v>11868</v>
      </c>
      <c r="AD165" s="456">
        <v>1000</v>
      </c>
      <c r="AE165" s="159">
        <f t="shared" ref="AE165:AE167" si="158">AC165*AD165</f>
        <v>11868000</v>
      </c>
      <c r="AF165" s="158">
        <v>11868</v>
      </c>
      <c r="AG165" s="448">
        <v>1326.12</v>
      </c>
      <c r="AH165" s="159">
        <f t="shared" si="142"/>
        <v>15738392.159999998</v>
      </c>
      <c r="AI165" s="437">
        <f t="shared" si="143"/>
        <v>-326.11999999999989</v>
      </c>
      <c r="AJ165" s="23">
        <f>+AF165-X165</f>
        <v>-2094</v>
      </c>
      <c r="AK165" s="24">
        <f>+AJ165/X165</f>
        <v>-0.14997851310700472</v>
      </c>
      <c r="AL165" s="23">
        <f>+AF165-AA165</f>
        <v>2969</v>
      </c>
      <c r="AM165" s="160">
        <f t="shared" si="144"/>
        <v>-3870392.1599999983</v>
      </c>
      <c r="AN165" s="24">
        <f>+AL165/AA165</f>
        <v>0.33363299247106415</v>
      </c>
      <c r="AO165" s="163">
        <f>+AG165-Y165</f>
        <v>468.11999999999989</v>
      </c>
      <c r="AP165" s="164">
        <f>+AO165/Y165</f>
        <v>0.54559440559440542</v>
      </c>
      <c r="AQ165" s="487"/>
      <c r="AR165" s="409">
        <f t="shared" si="130"/>
        <v>0.54559440559440553</v>
      </c>
      <c r="AS165" s="410">
        <f t="shared" si="131"/>
        <v>0.16550116550116556</v>
      </c>
      <c r="AT165" s="409">
        <f t="shared" si="124"/>
        <v>0.33363299247106415</v>
      </c>
      <c r="AU165" s="410">
        <f t="shared" si="125"/>
        <v>0.33363299247106415</v>
      </c>
      <c r="AV165" s="64" t="b">
        <f t="shared" si="132"/>
        <v>0</v>
      </c>
      <c r="AW165" s="415" t="str">
        <f t="shared" si="133"/>
        <v/>
      </c>
      <c r="AX165" s="415">
        <f t="shared" si="134"/>
        <v>686.78914195673974</v>
      </c>
      <c r="AY165" s="415">
        <f t="shared" si="135"/>
        <v>767.48213347822139</v>
      </c>
      <c r="AZ165" s="415">
        <f t="shared" si="136"/>
        <v>858</v>
      </c>
      <c r="BA165" s="415">
        <f t="shared" si="137"/>
        <v>1000</v>
      </c>
      <c r="BB165" s="416" t="str">
        <f t="shared" si="145"/>
        <v/>
      </c>
      <c r="BC165" s="416">
        <f t="shared" si="145"/>
        <v>0.11749310900806931</v>
      </c>
      <c r="BD165" s="416">
        <f t="shared" si="145"/>
        <v>0.11794133384128758</v>
      </c>
      <c r="BE165" s="416">
        <f t="shared" si="138"/>
        <v>0.16550116550116556</v>
      </c>
      <c r="BF165" s="499">
        <f t="shared" si="126"/>
        <v>0</v>
      </c>
      <c r="BG165" s="499">
        <f t="shared" si="122"/>
        <v>13962</v>
      </c>
      <c r="BH165" s="499">
        <f t="shared" si="123"/>
        <v>11043</v>
      </c>
      <c r="BI165" s="499">
        <f t="shared" si="127"/>
        <v>8899</v>
      </c>
      <c r="BJ165" s="506">
        <f t="shared" si="128"/>
        <v>11868</v>
      </c>
      <c r="BK165" s="416" t="str">
        <f t="shared" si="146"/>
        <v/>
      </c>
      <c r="BL165" s="416">
        <f t="shared" si="146"/>
        <v>-0.20906746884400518</v>
      </c>
      <c r="BM165" s="416">
        <f t="shared" si="146"/>
        <v>-0.19415014036040934</v>
      </c>
      <c r="BN165" s="416">
        <f t="shared" si="139"/>
        <v>0.33363299247106415</v>
      </c>
      <c r="BO165" s="104">
        <f t="shared" si="147"/>
        <v>11979396</v>
      </c>
      <c r="BP165" s="104">
        <f t="shared" si="140"/>
        <v>13962000</v>
      </c>
      <c r="BQ165" s="103">
        <f t="shared" si="141"/>
        <v>18515287.439999998</v>
      </c>
      <c r="BR165" s="419"/>
      <c r="BS165" s="420"/>
      <c r="BU165" s="104"/>
      <c r="BV165" s="103"/>
      <c r="BW165" s="161">
        <f t="shared" si="148"/>
        <v>10182744</v>
      </c>
      <c r="BX165" s="161">
        <f t="shared" si="149"/>
        <v>10182744</v>
      </c>
    </row>
    <row r="166" spans="1:76" ht="36" hidden="1">
      <c r="A166" s="145" t="s">
        <v>350</v>
      </c>
      <c r="B166" s="145" t="str">
        <f t="shared" si="111"/>
        <v>P076.2</v>
      </c>
      <c r="C166" s="146" t="s">
        <v>404</v>
      </c>
      <c r="D166" s="175" t="s">
        <v>405</v>
      </c>
      <c r="E166" s="175" t="s">
        <v>102</v>
      </c>
      <c r="F166" s="175"/>
      <c r="G166" s="175"/>
      <c r="H166" s="129">
        <v>0</v>
      </c>
      <c r="I166" s="130">
        <v>0</v>
      </c>
      <c r="J166" s="129"/>
      <c r="K166" s="130"/>
      <c r="L166" s="130">
        <v>840</v>
      </c>
      <c r="M166" s="130">
        <v>912</v>
      </c>
      <c r="N166" s="130">
        <v>912</v>
      </c>
      <c r="O166" s="148">
        <v>1025.2</v>
      </c>
      <c r="P166" s="149">
        <v>0</v>
      </c>
      <c r="Q166" s="149">
        <v>0</v>
      </c>
      <c r="R166" s="150">
        <v>251</v>
      </c>
      <c r="S166" s="151">
        <v>192640</v>
      </c>
      <c r="T166" s="150">
        <v>224</v>
      </c>
      <c r="U166" s="151">
        <v>212162</v>
      </c>
      <c r="V166" s="152">
        <v>251</v>
      </c>
      <c r="W166" s="153">
        <f>V166*O166</f>
        <v>257325.2</v>
      </c>
      <c r="X166" s="154">
        <v>251</v>
      </c>
      <c r="Y166" s="155">
        <v>1025.2</v>
      </c>
      <c r="Z166" s="138">
        <f>X166*Y166</f>
        <v>257325.2</v>
      </c>
      <c r="AA166" s="156">
        <v>254</v>
      </c>
      <c r="AB166" s="157">
        <v>259170.56000000003</v>
      </c>
      <c r="AC166" s="158">
        <v>214</v>
      </c>
      <c r="AD166" s="456">
        <v>1200</v>
      </c>
      <c r="AE166" s="159">
        <f t="shared" si="158"/>
        <v>256800</v>
      </c>
      <c r="AF166" s="158">
        <v>214</v>
      </c>
      <c r="AG166" s="448">
        <v>1493.32</v>
      </c>
      <c r="AH166" s="159">
        <f t="shared" si="142"/>
        <v>319570.48</v>
      </c>
      <c r="AI166" s="437">
        <f t="shared" si="143"/>
        <v>-293.31999999999994</v>
      </c>
      <c r="AJ166" s="23">
        <f>+AF166-X166</f>
        <v>-37</v>
      </c>
      <c r="AK166" s="24">
        <f>+AJ166/X166</f>
        <v>-0.14741035856573706</v>
      </c>
      <c r="AL166" s="23">
        <f>+AF166-AA166</f>
        <v>-40</v>
      </c>
      <c r="AM166" s="160">
        <f t="shared" si="144"/>
        <v>-62770.479999999981</v>
      </c>
      <c r="AN166" s="24">
        <f>+AL166/AA166</f>
        <v>-0.15748031496062992</v>
      </c>
      <c r="AO166" s="163">
        <f>+AG166-Y166</f>
        <v>468.11999999999989</v>
      </c>
      <c r="AP166" s="164">
        <f>+AO166/Y166</f>
        <v>0.45661334373780715</v>
      </c>
      <c r="AQ166" s="487"/>
      <c r="AR166" s="409">
        <f t="shared" si="130"/>
        <v>0.45661334373780704</v>
      </c>
      <c r="AS166" s="410">
        <f t="shared" si="131"/>
        <v>0.1705033164260632</v>
      </c>
      <c r="AT166" s="409">
        <f t="shared" si="124"/>
        <v>-0.15748031496062997</v>
      </c>
      <c r="AU166" s="410">
        <f t="shared" si="125"/>
        <v>-0.15748031496062997</v>
      </c>
      <c r="AV166" s="64" t="b">
        <f t="shared" si="132"/>
        <v>0</v>
      </c>
      <c r="AW166" s="415" t="str">
        <f t="shared" si="133"/>
        <v/>
      </c>
      <c r="AX166" s="415">
        <f t="shared" si="134"/>
        <v>767.49003984063745</v>
      </c>
      <c r="AY166" s="415">
        <f t="shared" si="135"/>
        <v>947.15178571428567</v>
      </c>
      <c r="AZ166" s="415">
        <f t="shared" si="136"/>
        <v>1025.2</v>
      </c>
      <c r="BA166" s="415">
        <f t="shared" si="137"/>
        <v>1200</v>
      </c>
      <c r="BB166" s="416" t="str">
        <f t="shared" si="145"/>
        <v/>
      </c>
      <c r="BC166" s="416">
        <f t="shared" si="145"/>
        <v>0.23409000318877538</v>
      </c>
      <c r="BD166" s="416">
        <f t="shared" si="145"/>
        <v>8.2403069352664504E-2</v>
      </c>
      <c r="BE166" s="416">
        <f t="shared" si="138"/>
        <v>0.1705033164260632</v>
      </c>
      <c r="BF166" s="499">
        <f t="shared" si="126"/>
        <v>0</v>
      </c>
      <c r="BG166" s="499">
        <f t="shared" si="122"/>
        <v>251</v>
      </c>
      <c r="BH166" s="499">
        <f t="shared" si="123"/>
        <v>224</v>
      </c>
      <c r="BI166" s="499">
        <f t="shared" si="127"/>
        <v>254</v>
      </c>
      <c r="BJ166" s="506">
        <f t="shared" si="128"/>
        <v>214</v>
      </c>
      <c r="BK166" s="416" t="str">
        <f t="shared" si="146"/>
        <v/>
      </c>
      <c r="BL166" s="416">
        <f t="shared" si="146"/>
        <v>-0.10756972111553786</v>
      </c>
      <c r="BM166" s="416">
        <f t="shared" si="146"/>
        <v>0.1339285714285714</v>
      </c>
      <c r="BN166" s="416">
        <f t="shared" si="139"/>
        <v>-0.15748031496062997</v>
      </c>
      <c r="BO166" s="104">
        <f t="shared" si="147"/>
        <v>257325.2</v>
      </c>
      <c r="BP166" s="104">
        <f t="shared" si="140"/>
        <v>301200</v>
      </c>
      <c r="BQ166" s="103">
        <f t="shared" si="141"/>
        <v>374823.32</v>
      </c>
      <c r="BR166" s="419"/>
      <c r="BS166" s="420"/>
      <c r="BU166" s="104"/>
      <c r="BV166" s="103"/>
      <c r="BW166" s="161">
        <f t="shared" si="148"/>
        <v>219392.80000000002</v>
      </c>
      <c r="BX166" s="161">
        <f t="shared" si="149"/>
        <v>219392.80000000002</v>
      </c>
    </row>
    <row r="167" spans="1:76" ht="24" hidden="1">
      <c r="A167" s="145" t="s">
        <v>350</v>
      </c>
      <c r="B167" s="145" t="str">
        <f t="shared" si="111"/>
        <v>P077</v>
      </c>
      <c r="C167" s="146" t="s">
        <v>406</v>
      </c>
      <c r="D167" s="172" t="s">
        <v>407</v>
      </c>
      <c r="E167" s="178" t="s">
        <v>142</v>
      </c>
      <c r="F167" s="178"/>
      <c r="G167" s="178"/>
      <c r="H167" s="129">
        <v>400</v>
      </c>
      <c r="I167" s="130">
        <v>400</v>
      </c>
      <c r="J167" s="129">
        <v>400</v>
      </c>
      <c r="K167" s="130">
        <v>480</v>
      </c>
      <c r="L167" s="130">
        <v>480</v>
      </c>
      <c r="M167" s="130">
        <v>480</v>
      </c>
      <c r="N167" s="130">
        <v>480</v>
      </c>
      <c r="O167" s="148">
        <v>550</v>
      </c>
      <c r="P167" s="149">
        <v>0</v>
      </c>
      <c r="Q167" s="149">
        <v>0</v>
      </c>
      <c r="R167" s="150">
        <v>0</v>
      </c>
      <c r="S167" s="151">
        <v>0</v>
      </c>
      <c r="T167" s="150">
        <v>0</v>
      </c>
      <c r="U167" s="151">
        <v>0</v>
      </c>
      <c r="V167" s="152">
        <v>1</v>
      </c>
      <c r="W167" s="153">
        <f>V167*O167</f>
        <v>550</v>
      </c>
      <c r="X167" s="154">
        <v>1</v>
      </c>
      <c r="Y167" s="155">
        <v>550</v>
      </c>
      <c r="Z167" s="138">
        <f>X167*Y167</f>
        <v>550</v>
      </c>
      <c r="AA167" s="156">
        <v>0</v>
      </c>
      <c r="AB167" s="157">
        <v>0</v>
      </c>
      <c r="AC167" s="158">
        <v>1</v>
      </c>
      <c r="AD167" s="459">
        <v>595</v>
      </c>
      <c r="AE167" s="159">
        <f t="shared" si="158"/>
        <v>595</v>
      </c>
      <c r="AF167" s="158">
        <v>1</v>
      </c>
      <c r="AG167" s="448">
        <v>595</v>
      </c>
      <c r="AH167" s="159">
        <f t="shared" si="142"/>
        <v>595</v>
      </c>
      <c r="AI167" s="437">
        <f t="shared" si="143"/>
        <v>0</v>
      </c>
      <c r="AJ167" s="23">
        <f>+AF167-X167</f>
        <v>0</v>
      </c>
      <c r="AK167" s="24">
        <f>+AJ167/X167</f>
        <v>0</v>
      </c>
      <c r="AL167" s="23">
        <f>+AF167-AA167</f>
        <v>1</v>
      </c>
      <c r="AM167" s="160">
        <f t="shared" si="144"/>
        <v>0</v>
      </c>
      <c r="AN167" s="24"/>
      <c r="AO167" s="163">
        <f>+AG167-Y167</f>
        <v>45</v>
      </c>
      <c r="AP167" s="164">
        <f>+AO167/Y167</f>
        <v>8.1818181818181818E-2</v>
      </c>
      <c r="AQ167" s="487" t="s">
        <v>1079</v>
      </c>
      <c r="AR167" s="409">
        <f t="shared" si="130"/>
        <v>8.181818181818179E-2</v>
      </c>
      <c r="AS167" s="410">
        <f t="shared" si="131"/>
        <v>8.181818181818179E-2</v>
      </c>
      <c r="AT167" s="409" t="str">
        <f t="shared" si="124"/>
        <v/>
      </c>
      <c r="AU167" s="410" t="str">
        <f t="shared" si="125"/>
        <v/>
      </c>
      <c r="AV167" s="64" t="b">
        <f t="shared" si="132"/>
        <v>0</v>
      </c>
      <c r="AW167" s="415" t="str">
        <f t="shared" si="133"/>
        <v/>
      </c>
      <c r="AX167" s="415" t="str">
        <f t="shared" si="134"/>
        <v/>
      </c>
      <c r="AY167" s="415" t="str">
        <f t="shared" si="135"/>
        <v/>
      </c>
      <c r="AZ167" s="415">
        <f t="shared" si="136"/>
        <v>550</v>
      </c>
      <c r="BA167" s="415">
        <f t="shared" si="137"/>
        <v>595</v>
      </c>
      <c r="BB167" s="416" t="str">
        <f t="shared" si="145"/>
        <v/>
      </c>
      <c r="BC167" s="416" t="str">
        <f t="shared" si="145"/>
        <v/>
      </c>
      <c r="BD167" s="416" t="str">
        <f t="shared" si="145"/>
        <v/>
      </c>
      <c r="BE167" s="416">
        <f t="shared" si="138"/>
        <v>8.181818181818179E-2</v>
      </c>
      <c r="BF167" s="499">
        <f t="shared" si="126"/>
        <v>0</v>
      </c>
      <c r="BG167" s="499">
        <f t="shared" si="122"/>
        <v>0</v>
      </c>
      <c r="BH167" s="499">
        <f t="shared" si="123"/>
        <v>0</v>
      </c>
      <c r="BI167" s="499">
        <f t="shared" si="127"/>
        <v>0</v>
      </c>
      <c r="BJ167" s="417">
        <f t="shared" si="128"/>
        <v>1</v>
      </c>
      <c r="BK167" s="416" t="str">
        <f t="shared" si="146"/>
        <v/>
      </c>
      <c r="BL167" s="416" t="str">
        <f t="shared" si="146"/>
        <v/>
      </c>
      <c r="BM167" s="416" t="str">
        <f t="shared" si="146"/>
        <v/>
      </c>
      <c r="BN167" s="416" t="str">
        <f t="shared" si="139"/>
        <v/>
      </c>
      <c r="BO167" s="104">
        <f t="shared" si="147"/>
        <v>550</v>
      </c>
      <c r="BP167" s="104">
        <f t="shared" si="140"/>
        <v>595</v>
      </c>
      <c r="BQ167" s="103">
        <f t="shared" si="141"/>
        <v>595</v>
      </c>
      <c r="BR167" s="419"/>
      <c r="BS167" s="420"/>
      <c r="BU167" s="104"/>
      <c r="BV167" s="103"/>
      <c r="BW167" s="161">
        <f t="shared" si="148"/>
        <v>550</v>
      </c>
      <c r="BX167" s="161">
        <f t="shared" si="149"/>
        <v>550</v>
      </c>
    </row>
    <row r="168" spans="1:76" hidden="1">
      <c r="A168" s="145" t="s">
        <v>408</v>
      </c>
      <c r="B168" s="145" t="str">
        <f t="shared" ref="B168:B262" si="159">+"P"&amp;C168</f>
        <v>P078</v>
      </c>
      <c r="C168" s="146" t="s">
        <v>409</v>
      </c>
      <c r="D168" s="165" t="s">
        <v>410</v>
      </c>
      <c r="E168" s="165"/>
      <c r="F168" s="165"/>
      <c r="G168" s="165"/>
      <c r="H168" s="129">
        <v>0</v>
      </c>
      <c r="I168" s="130">
        <v>0</v>
      </c>
      <c r="J168" s="129"/>
      <c r="K168" s="130"/>
      <c r="L168" s="130"/>
      <c r="M168" s="130"/>
      <c r="N168" s="130"/>
      <c r="O168" s="148" t="s">
        <v>88</v>
      </c>
      <c r="P168" s="149">
        <v>0</v>
      </c>
      <c r="Q168" s="149">
        <v>0</v>
      </c>
      <c r="R168" s="150"/>
      <c r="S168" s="151"/>
      <c r="T168" s="150"/>
      <c r="U168" s="151"/>
      <c r="V168" s="152"/>
      <c r="W168" s="153"/>
      <c r="X168" s="166"/>
      <c r="Y168" s="155" t="s">
        <v>88</v>
      </c>
      <c r="Z168" s="167"/>
      <c r="AA168" s="168"/>
      <c r="AB168" s="169"/>
      <c r="AC168" s="170"/>
      <c r="AD168" s="449"/>
      <c r="AE168" s="171"/>
      <c r="AF168" s="170"/>
      <c r="AG168" s="449"/>
      <c r="AH168" s="159">
        <f t="shared" si="142"/>
        <v>0</v>
      </c>
      <c r="AI168" s="437">
        <f t="shared" si="143"/>
        <v>0</v>
      </c>
      <c r="AJ168" s="23"/>
      <c r="AK168" s="24"/>
      <c r="AL168" s="23"/>
      <c r="AM168" s="160">
        <f t="shared" si="144"/>
        <v>0</v>
      </c>
      <c r="AN168" s="24"/>
      <c r="AO168" s="163"/>
      <c r="AP168" s="164"/>
      <c r="AQ168" s="487"/>
      <c r="AR168" s="409" t="str">
        <f t="shared" si="130"/>
        <v/>
      </c>
      <c r="AS168" s="410" t="str">
        <f t="shared" si="131"/>
        <v/>
      </c>
      <c r="AT168" s="409" t="str">
        <f t="shared" si="124"/>
        <v/>
      </c>
      <c r="AU168" s="410" t="str">
        <f t="shared" si="125"/>
        <v/>
      </c>
      <c r="AV168" s="64" t="b">
        <f t="shared" si="132"/>
        <v>1</v>
      </c>
      <c r="AW168" s="415" t="str">
        <f t="shared" si="133"/>
        <v/>
      </c>
      <c r="AX168" s="415" t="str">
        <f t="shared" si="134"/>
        <v/>
      </c>
      <c r="AY168" s="415" t="str">
        <f t="shared" si="135"/>
        <v/>
      </c>
      <c r="AZ168" s="415" t="str">
        <f t="shared" si="136"/>
        <v/>
      </c>
      <c r="BA168" s="415">
        <f t="shared" si="137"/>
        <v>0</v>
      </c>
      <c r="BB168" s="416" t="str">
        <f t="shared" si="145"/>
        <v/>
      </c>
      <c r="BC168" s="416" t="str">
        <f t="shared" si="145"/>
        <v/>
      </c>
      <c r="BD168" s="416" t="str">
        <f t="shared" si="145"/>
        <v/>
      </c>
      <c r="BE168" s="416" t="str">
        <f t="shared" si="138"/>
        <v/>
      </c>
      <c r="BF168" s="499">
        <f t="shared" si="126"/>
        <v>0</v>
      </c>
      <c r="BG168" s="499">
        <f t="shared" si="122"/>
        <v>0</v>
      </c>
      <c r="BH168" s="499">
        <f t="shared" si="123"/>
        <v>0</v>
      </c>
      <c r="BI168" s="499">
        <f t="shared" si="127"/>
        <v>0</v>
      </c>
      <c r="BJ168" s="506">
        <f t="shared" si="128"/>
        <v>0</v>
      </c>
      <c r="BK168" s="416" t="str">
        <f t="shared" si="146"/>
        <v/>
      </c>
      <c r="BL168" s="416" t="str">
        <f t="shared" si="146"/>
        <v/>
      </c>
      <c r="BM168" s="416" t="str">
        <f t="shared" si="146"/>
        <v/>
      </c>
      <c r="BN168" s="416" t="str">
        <f t="shared" si="139"/>
        <v/>
      </c>
      <c r="BO168" s="104" t="str">
        <f t="shared" si="147"/>
        <v/>
      </c>
      <c r="BP168" s="104">
        <f t="shared" si="140"/>
        <v>0</v>
      </c>
      <c r="BQ168" s="103">
        <f t="shared" si="141"/>
        <v>0</v>
      </c>
      <c r="BR168" s="419"/>
      <c r="BS168" s="420"/>
      <c r="BU168" s="104"/>
      <c r="BV168" s="103"/>
      <c r="BW168" s="161"/>
      <c r="BX168" s="161"/>
    </row>
    <row r="169" spans="1:76" ht="24">
      <c r="A169" s="145" t="s">
        <v>408</v>
      </c>
      <c r="B169" s="145" t="str">
        <f t="shared" si="159"/>
        <v>P078.1</v>
      </c>
      <c r="C169" s="146" t="s">
        <v>411</v>
      </c>
      <c r="D169" s="147" t="s">
        <v>412</v>
      </c>
      <c r="E169" s="147"/>
      <c r="F169" s="147" t="s">
        <v>81</v>
      </c>
      <c r="G169" s="147"/>
      <c r="H169" s="129">
        <v>600</v>
      </c>
      <c r="I169" s="130">
        <v>660</v>
      </c>
      <c r="J169" s="129">
        <v>660</v>
      </c>
      <c r="K169" s="130">
        <v>660</v>
      </c>
      <c r="L169" s="130">
        <v>660</v>
      </c>
      <c r="M169" s="130">
        <v>702</v>
      </c>
      <c r="N169" s="130">
        <v>702</v>
      </c>
      <c r="O169" s="148">
        <v>794.2</v>
      </c>
      <c r="P169" s="149">
        <v>40035</v>
      </c>
      <c r="Q169" s="149">
        <v>25583700</v>
      </c>
      <c r="R169" s="150">
        <v>40845</v>
      </c>
      <c r="S169" s="151">
        <v>26946828</v>
      </c>
      <c r="T169" s="150">
        <v>30013.5</v>
      </c>
      <c r="U169" s="151">
        <v>21753221.859999999</v>
      </c>
      <c r="V169" s="152">
        <v>40845</v>
      </c>
      <c r="W169" s="153">
        <f>V169*O169</f>
        <v>32439099</v>
      </c>
      <c r="X169" s="154">
        <v>40845</v>
      </c>
      <c r="Y169" s="155">
        <v>794.2</v>
      </c>
      <c r="Z169" s="138">
        <f>X169*Y169</f>
        <v>32439099</v>
      </c>
      <c r="AA169" s="156">
        <v>21724</v>
      </c>
      <c r="AB169" s="157">
        <v>17232152.68</v>
      </c>
      <c r="AC169" s="162">
        <v>35000</v>
      </c>
      <c r="AD169" s="456">
        <v>930</v>
      </c>
      <c r="AE169" s="159">
        <f t="shared" ref="AE169:AE170" si="160">AC169*AD169</f>
        <v>32550000</v>
      </c>
      <c r="AF169" s="158">
        <v>32000</v>
      </c>
      <c r="AG169" s="448">
        <v>1032.6099999999999</v>
      </c>
      <c r="AH169" s="159">
        <f t="shared" si="142"/>
        <v>33043519.999999996</v>
      </c>
      <c r="AI169" s="437">
        <f t="shared" si="143"/>
        <v>-102.6099999999999</v>
      </c>
      <c r="AJ169" s="23">
        <f>+AF169-X169</f>
        <v>-8845</v>
      </c>
      <c r="AK169" s="24">
        <f>+AJ169/X169</f>
        <v>-0.21655037336271268</v>
      </c>
      <c r="AL169" s="23">
        <f>+AF169-AA169</f>
        <v>10276</v>
      </c>
      <c r="AM169" s="160">
        <f t="shared" si="144"/>
        <v>-493519.99999999627</v>
      </c>
      <c r="AN169" s="24">
        <f>+AL169/AA169</f>
        <v>0.47302522555698767</v>
      </c>
      <c r="AO169" s="163">
        <f>+AG169-Y169</f>
        <v>238.40999999999985</v>
      </c>
      <c r="AP169" s="164">
        <f>+AO169/Y169</f>
        <v>0.30018886930244248</v>
      </c>
      <c r="AQ169" s="487"/>
      <c r="AR169" s="409">
        <f t="shared" si="130"/>
        <v>0.3001888693024426</v>
      </c>
      <c r="AS169" s="410">
        <f t="shared" si="131"/>
        <v>0.17098967514479968</v>
      </c>
      <c r="AT169" s="409">
        <f t="shared" si="124"/>
        <v>0.47302522555698756</v>
      </c>
      <c r="AU169" s="410">
        <f t="shared" si="125"/>
        <v>0.61112134045295519</v>
      </c>
      <c r="AV169" s="64" t="b">
        <f t="shared" si="132"/>
        <v>0</v>
      </c>
      <c r="AW169" s="415">
        <f t="shared" si="133"/>
        <v>639.03334582240541</v>
      </c>
      <c r="AX169" s="415">
        <f t="shared" si="134"/>
        <v>659.73382298934996</v>
      </c>
      <c r="AY169" s="415">
        <f t="shared" si="135"/>
        <v>724.7812437736352</v>
      </c>
      <c r="AZ169" s="415">
        <f t="shared" si="136"/>
        <v>794.2</v>
      </c>
      <c r="BA169" s="415">
        <f t="shared" si="137"/>
        <v>930</v>
      </c>
      <c r="BB169" s="416">
        <f t="shared" si="145"/>
        <v>3.2393422506464153E-2</v>
      </c>
      <c r="BC169" s="416">
        <f t="shared" si="145"/>
        <v>9.859646196332017E-2</v>
      </c>
      <c r="BD169" s="416">
        <f t="shared" si="145"/>
        <v>9.5778908219161574E-2</v>
      </c>
      <c r="BE169" s="416">
        <f t="shared" si="138"/>
        <v>0.17098967514479968</v>
      </c>
      <c r="BF169" s="499">
        <f t="shared" si="126"/>
        <v>40035</v>
      </c>
      <c r="BG169" s="499">
        <f t="shared" si="122"/>
        <v>40845</v>
      </c>
      <c r="BH169" s="499">
        <f t="shared" si="123"/>
        <v>30013.5</v>
      </c>
      <c r="BI169" s="499">
        <f t="shared" si="127"/>
        <v>21724</v>
      </c>
      <c r="BJ169" s="506">
        <f t="shared" si="128"/>
        <v>35000</v>
      </c>
      <c r="BK169" s="416">
        <f t="shared" si="146"/>
        <v>2.0232296740352096E-2</v>
      </c>
      <c r="BL169" s="416">
        <f t="shared" si="146"/>
        <v>-0.2651854572163056</v>
      </c>
      <c r="BM169" s="416">
        <f t="shared" si="146"/>
        <v>-0.27619238009562364</v>
      </c>
      <c r="BN169" s="416">
        <f t="shared" si="139"/>
        <v>0.61112134045295519</v>
      </c>
      <c r="BO169" s="104">
        <f t="shared" si="147"/>
        <v>32439099</v>
      </c>
      <c r="BP169" s="104">
        <f t="shared" si="140"/>
        <v>37985850</v>
      </c>
      <c r="BQ169" s="103">
        <f t="shared" si="141"/>
        <v>42176955.449999996</v>
      </c>
      <c r="BR169" s="419"/>
      <c r="BS169" s="420"/>
      <c r="BU169" s="104"/>
      <c r="BV169" s="103"/>
      <c r="BW169" s="161">
        <f t="shared" si="148"/>
        <v>27797000</v>
      </c>
      <c r="BX169" s="161">
        <f t="shared" si="149"/>
        <v>25414400</v>
      </c>
    </row>
    <row r="170" spans="1:76" ht="36">
      <c r="A170" s="145" t="s">
        <v>408</v>
      </c>
      <c r="B170" s="145" t="str">
        <f t="shared" si="159"/>
        <v>P078.2</v>
      </c>
      <c r="C170" s="146" t="s">
        <v>413</v>
      </c>
      <c r="D170" s="175" t="s">
        <v>414</v>
      </c>
      <c r="E170" s="175" t="s">
        <v>102</v>
      </c>
      <c r="F170" s="175"/>
      <c r="G170" s="175"/>
      <c r="H170" s="129">
        <v>506</v>
      </c>
      <c r="I170" s="130">
        <v>610</v>
      </c>
      <c r="J170" s="129">
        <v>610</v>
      </c>
      <c r="K170" s="130">
        <v>732</v>
      </c>
      <c r="L170" s="130">
        <v>732</v>
      </c>
      <c r="M170" s="130">
        <v>779</v>
      </c>
      <c r="N170" s="130">
        <v>779</v>
      </c>
      <c r="O170" s="148">
        <v>878.9</v>
      </c>
      <c r="P170" s="149">
        <v>1032</v>
      </c>
      <c r="Q170" s="149">
        <v>591838.80000000005</v>
      </c>
      <c r="R170" s="150">
        <v>1060</v>
      </c>
      <c r="S170" s="151">
        <v>711650.4</v>
      </c>
      <c r="T170" s="150">
        <v>954.5</v>
      </c>
      <c r="U170" s="151">
        <v>760885.76000000001</v>
      </c>
      <c r="V170" s="152">
        <v>1060</v>
      </c>
      <c r="W170" s="153">
        <f>V170*O170</f>
        <v>931634</v>
      </c>
      <c r="X170" s="154">
        <v>1060</v>
      </c>
      <c r="Y170" s="155">
        <v>878.9</v>
      </c>
      <c r="Z170" s="138">
        <f>X170*Y170</f>
        <v>931634</v>
      </c>
      <c r="AA170" s="156">
        <v>817</v>
      </c>
      <c r="AB170" s="157">
        <v>710151.20000000007</v>
      </c>
      <c r="AC170" s="158">
        <v>901</v>
      </c>
      <c r="AD170" s="456">
        <v>1050</v>
      </c>
      <c r="AE170" s="159">
        <f t="shared" si="160"/>
        <v>946050</v>
      </c>
      <c r="AF170" s="158">
        <v>901</v>
      </c>
      <c r="AG170" s="448">
        <v>1117.31</v>
      </c>
      <c r="AH170" s="159">
        <f t="shared" si="142"/>
        <v>1006696.3099999999</v>
      </c>
      <c r="AI170" s="437">
        <f t="shared" si="143"/>
        <v>-67.309999999999945</v>
      </c>
      <c r="AJ170" s="23">
        <f>+AF170-X170</f>
        <v>-159</v>
      </c>
      <c r="AK170" s="24">
        <f>+AJ170/X170</f>
        <v>-0.15</v>
      </c>
      <c r="AL170" s="23">
        <f>+AF170-AA170</f>
        <v>84</v>
      </c>
      <c r="AM170" s="160">
        <f t="shared" si="144"/>
        <v>-60646.309999999939</v>
      </c>
      <c r="AN170" s="24">
        <f>+AL170/AA170</f>
        <v>0.10281517747858017</v>
      </c>
      <c r="AO170" s="163">
        <f>+AG170-Y170</f>
        <v>238.40999999999997</v>
      </c>
      <c r="AP170" s="164">
        <f>+AO170/Y170</f>
        <v>0.27125952895665034</v>
      </c>
      <c r="AQ170" s="487"/>
      <c r="AR170" s="409">
        <f t="shared" si="130"/>
        <v>0.2712595289566504</v>
      </c>
      <c r="AS170" s="410">
        <f t="shared" si="131"/>
        <v>0.19467516213448621</v>
      </c>
      <c r="AT170" s="409">
        <f t="shared" si="124"/>
        <v>0.10281517747858016</v>
      </c>
      <c r="AU170" s="410">
        <f t="shared" si="125"/>
        <v>0.10281517747858016</v>
      </c>
      <c r="AV170" s="64" t="b">
        <f t="shared" si="132"/>
        <v>0</v>
      </c>
      <c r="AW170" s="415">
        <f t="shared" si="133"/>
        <v>573.4872093023256</v>
      </c>
      <c r="AX170" s="415">
        <f t="shared" si="134"/>
        <v>671.36830188679244</v>
      </c>
      <c r="AY170" s="415">
        <f t="shared" si="135"/>
        <v>797.15637506547932</v>
      </c>
      <c r="AZ170" s="415">
        <f t="shared" si="136"/>
        <v>878.9</v>
      </c>
      <c r="BA170" s="415">
        <f t="shared" si="137"/>
        <v>1050</v>
      </c>
      <c r="BB170" s="416">
        <f t="shared" si="145"/>
        <v>0.17067702818262309</v>
      </c>
      <c r="BC170" s="416">
        <f t="shared" si="145"/>
        <v>0.18736075686799047</v>
      </c>
      <c r="BD170" s="416">
        <f t="shared" si="145"/>
        <v>0.10254402710861599</v>
      </c>
      <c r="BE170" s="416">
        <f t="shared" si="138"/>
        <v>0.19467516213448621</v>
      </c>
      <c r="BF170" s="499">
        <f t="shared" si="126"/>
        <v>1032</v>
      </c>
      <c r="BG170" s="499">
        <f t="shared" si="122"/>
        <v>1060</v>
      </c>
      <c r="BH170" s="499">
        <f t="shared" si="123"/>
        <v>954.5</v>
      </c>
      <c r="BI170" s="499">
        <f t="shared" si="127"/>
        <v>817</v>
      </c>
      <c r="BJ170" s="506">
        <f t="shared" si="128"/>
        <v>901</v>
      </c>
      <c r="BK170" s="416">
        <f t="shared" si="146"/>
        <v>2.7131782945736482E-2</v>
      </c>
      <c r="BL170" s="416">
        <f t="shared" si="146"/>
        <v>-9.9528301886792403E-2</v>
      </c>
      <c r="BM170" s="416">
        <f t="shared" si="146"/>
        <v>-0.14405447878470401</v>
      </c>
      <c r="BN170" s="416">
        <f t="shared" si="139"/>
        <v>0.10281517747858016</v>
      </c>
      <c r="BO170" s="104">
        <f t="shared" si="147"/>
        <v>931634</v>
      </c>
      <c r="BP170" s="104">
        <f t="shared" si="140"/>
        <v>1113000</v>
      </c>
      <c r="BQ170" s="103">
        <f t="shared" si="141"/>
        <v>1184348.5999999999</v>
      </c>
      <c r="BR170" s="419"/>
      <c r="BS170" s="420"/>
      <c r="BU170" s="104"/>
      <c r="BV170" s="103"/>
      <c r="BW170" s="161">
        <f t="shared" si="148"/>
        <v>791888.9</v>
      </c>
      <c r="BX170" s="161">
        <f t="shared" si="149"/>
        <v>791888.9</v>
      </c>
    </row>
    <row r="171" spans="1:76" hidden="1">
      <c r="A171" s="145" t="s">
        <v>408</v>
      </c>
      <c r="B171" s="145" t="str">
        <f t="shared" si="159"/>
        <v>P079</v>
      </c>
      <c r="C171" s="146" t="s">
        <v>415</v>
      </c>
      <c r="D171" s="165" t="s">
        <v>416</v>
      </c>
      <c r="E171" s="165"/>
      <c r="F171" s="165"/>
      <c r="G171" s="165"/>
      <c r="H171" s="129">
        <v>341</v>
      </c>
      <c r="I171" s="130">
        <v>341</v>
      </c>
      <c r="J171" s="129">
        <v>341</v>
      </c>
      <c r="K171" s="130">
        <v>341</v>
      </c>
      <c r="L171" s="130"/>
      <c r="M171" s="130"/>
      <c r="N171" s="130"/>
      <c r="O171" s="148" t="s">
        <v>88</v>
      </c>
      <c r="P171" s="149">
        <v>4027</v>
      </c>
      <c r="Q171" s="149">
        <v>1373138.8</v>
      </c>
      <c r="R171" s="150"/>
      <c r="S171" s="151"/>
      <c r="T171" s="150"/>
      <c r="U171" s="151"/>
      <c r="V171" s="152"/>
      <c r="W171" s="153"/>
      <c r="X171" s="166"/>
      <c r="Y171" s="155" t="s">
        <v>88</v>
      </c>
      <c r="Z171" s="167"/>
      <c r="AA171" s="168"/>
      <c r="AB171" s="169"/>
      <c r="AC171" s="170"/>
      <c r="AD171" s="449"/>
      <c r="AE171" s="171"/>
      <c r="AF171" s="170"/>
      <c r="AG171" s="449"/>
      <c r="AH171" s="159">
        <f t="shared" si="142"/>
        <v>0</v>
      </c>
      <c r="AI171" s="437">
        <f t="shared" si="143"/>
        <v>0</v>
      </c>
      <c r="AJ171" s="23"/>
      <c r="AK171" s="24"/>
      <c r="AL171" s="23"/>
      <c r="AM171" s="160">
        <f t="shared" si="144"/>
        <v>0</v>
      </c>
      <c r="AN171" s="24"/>
      <c r="AO171" s="163"/>
      <c r="AP171" s="164"/>
      <c r="AQ171" s="487"/>
      <c r="AR171" s="409" t="str">
        <f t="shared" si="130"/>
        <v/>
      </c>
      <c r="AS171" s="410" t="str">
        <f t="shared" si="131"/>
        <v/>
      </c>
      <c r="AT171" s="409" t="str">
        <f t="shared" si="124"/>
        <v/>
      </c>
      <c r="AU171" s="410" t="str">
        <f t="shared" si="125"/>
        <v/>
      </c>
      <c r="AV171" s="64" t="b">
        <f t="shared" si="132"/>
        <v>1</v>
      </c>
      <c r="AW171" s="415">
        <f t="shared" si="133"/>
        <v>340.98306431586792</v>
      </c>
      <c r="AX171" s="415" t="str">
        <f t="shared" si="134"/>
        <v/>
      </c>
      <c r="AY171" s="415" t="str">
        <f t="shared" si="135"/>
        <v/>
      </c>
      <c r="AZ171" s="415" t="str">
        <f t="shared" si="136"/>
        <v/>
      </c>
      <c r="BA171" s="415">
        <f t="shared" si="137"/>
        <v>0</v>
      </c>
      <c r="BB171" s="416" t="str">
        <f t="shared" si="145"/>
        <v/>
      </c>
      <c r="BC171" s="416" t="str">
        <f t="shared" si="145"/>
        <v/>
      </c>
      <c r="BD171" s="416" t="str">
        <f t="shared" si="145"/>
        <v/>
      </c>
      <c r="BE171" s="416" t="str">
        <f t="shared" si="138"/>
        <v/>
      </c>
      <c r="BF171" s="499">
        <f t="shared" si="126"/>
        <v>4027</v>
      </c>
      <c r="BG171" s="499">
        <f t="shared" si="122"/>
        <v>0</v>
      </c>
      <c r="BH171" s="499">
        <f t="shared" si="123"/>
        <v>0</v>
      </c>
      <c r="BI171" s="499">
        <f t="shared" si="127"/>
        <v>0</v>
      </c>
      <c r="BJ171" s="506">
        <f t="shared" si="128"/>
        <v>0</v>
      </c>
      <c r="BK171" s="416">
        <f t="shared" si="146"/>
        <v>-1</v>
      </c>
      <c r="BL171" s="416" t="str">
        <f t="shared" si="146"/>
        <v/>
      </c>
      <c r="BM171" s="416" t="str">
        <f t="shared" si="146"/>
        <v/>
      </c>
      <c r="BN171" s="416" t="str">
        <f t="shared" si="139"/>
        <v/>
      </c>
      <c r="BO171" s="104" t="str">
        <f t="shared" si="147"/>
        <v/>
      </c>
      <c r="BP171" s="104">
        <f t="shared" si="140"/>
        <v>0</v>
      </c>
      <c r="BQ171" s="103">
        <f t="shared" si="141"/>
        <v>0</v>
      </c>
      <c r="BR171" s="419"/>
      <c r="BS171" s="420"/>
      <c r="BU171" s="104"/>
      <c r="BV171" s="103"/>
      <c r="BW171" s="161"/>
      <c r="BX171" s="161"/>
    </row>
    <row r="172" spans="1:76" ht="24">
      <c r="A172" s="145" t="s">
        <v>408</v>
      </c>
      <c r="B172" s="145" t="str">
        <f t="shared" si="159"/>
        <v>P079.1</v>
      </c>
      <c r="C172" s="146" t="s">
        <v>417</v>
      </c>
      <c r="D172" s="147" t="s">
        <v>418</v>
      </c>
      <c r="E172" s="147"/>
      <c r="F172" s="147"/>
      <c r="G172" s="147"/>
      <c r="H172" s="129">
        <v>0</v>
      </c>
      <c r="I172" s="130">
        <v>0</v>
      </c>
      <c r="J172" s="129"/>
      <c r="K172" s="130"/>
      <c r="L172" s="130">
        <v>341</v>
      </c>
      <c r="M172" s="130">
        <v>382</v>
      </c>
      <c r="N172" s="130">
        <v>382</v>
      </c>
      <c r="O172" s="148">
        <v>442.2</v>
      </c>
      <c r="P172" s="149">
        <v>0</v>
      </c>
      <c r="Q172" s="149">
        <v>0</v>
      </c>
      <c r="R172" s="150">
        <v>3628</v>
      </c>
      <c r="S172" s="151">
        <v>1235511.2</v>
      </c>
      <c r="T172" s="150">
        <v>2560</v>
      </c>
      <c r="U172" s="151">
        <v>1014324.1599999999</v>
      </c>
      <c r="V172" s="152">
        <v>3628</v>
      </c>
      <c r="W172" s="153">
        <f>V172*O172</f>
        <v>1604301.5999999999</v>
      </c>
      <c r="X172" s="154">
        <v>3628</v>
      </c>
      <c r="Y172" s="155">
        <v>442.2</v>
      </c>
      <c r="Z172" s="138">
        <f>X172*Y172</f>
        <v>1604301.5999999999</v>
      </c>
      <c r="AA172" s="156">
        <v>2037</v>
      </c>
      <c r="AB172" s="157">
        <v>899876.99999999988</v>
      </c>
      <c r="AC172" s="158">
        <v>3084</v>
      </c>
      <c r="AD172" s="448">
        <v>517.55999999999995</v>
      </c>
      <c r="AE172" s="159">
        <f t="shared" ref="AE172:AE173" si="161">AC172*AD172</f>
        <v>1596155.0399999998</v>
      </c>
      <c r="AF172" s="158">
        <v>3084</v>
      </c>
      <c r="AG172" s="448">
        <v>517.55999999999995</v>
      </c>
      <c r="AH172" s="159">
        <f t="shared" si="142"/>
        <v>1596155.0399999998</v>
      </c>
      <c r="AI172" s="437">
        <f t="shared" si="143"/>
        <v>0</v>
      </c>
      <c r="AJ172" s="23">
        <f>+AF172-X172</f>
        <v>-544</v>
      </c>
      <c r="AK172" s="24">
        <f>+AJ172/X172</f>
        <v>-0.14994487320837926</v>
      </c>
      <c r="AL172" s="23">
        <f>+AF172-AA172</f>
        <v>1047</v>
      </c>
      <c r="AM172" s="160">
        <f t="shared" si="144"/>
        <v>0</v>
      </c>
      <c r="AN172" s="24">
        <f>+AL172/AA172</f>
        <v>0.51399116347569951</v>
      </c>
      <c r="AO172" s="163">
        <f>+AG172-Y172</f>
        <v>75.359999999999957</v>
      </c>
      <c r="AP172" s="164">
        <f>+AO172/Y172</f>
        <v>0.17042062415196735</v>
      </c>
      <c r="AQ172" s="487" t="s">
        <v>1079</v>
      </c>
      <c r="AR172" s="409">
        <f t="shared" si="130"/>
        <v>0.17042062415196724</v>
      </c>
      <c r="AS172" s="410">
        <f t="shared" si="131"/>
        <v>0.17042062415196724</v>
      </c>
      <c r="AT172" s="409">
        <f t="shared" si="124"/>
        <v>0.51399116347569951</v>
      </c>
      <c r="AU172" s="410">
        <f t="shared" si="125"/>
        <v>0.51399116347569951</v>
      </c>
      <c r="AV172" s="64" t="b">
        <f t="shared" si="132"/>
        <v>0</v>
      </c>
      <c r="AW172" s="415" t="str">
        <f t="shared" si="133"/>
        <v/>
      </c>
      <c r="AX172" s="415">
        <f t="shared" si="134"/>
        <v>340.54884233737596</v>
      </c>
      <c r="AY172" s="415">
        <f t="shared" si="135"/>
        <v>396.22037499999999</v>
      </c>
      <c r="AZ172" s="415">
        <f t="shared" si="136"/>
        <v>442.2</v>
      </c>
      <c r="BA172" s="415">
        <f t="shared" si="137"/>
        <v>517.55999999999995</v>
      </c>
      <c r="BB172" s="416" t="str">
        <f t="shared" si="145"/>
        <v/>
      </c>
      <c r="BC172" s="416">
        <f t="shared" si="145"/>
        <v>0.16347591223778468</v>
      </c>
      <c r="BD172" s="416">
        <f t="shared" si="145"/>
        <v>0.11604558448060631</v>
      </c>
      <c r="BE172" s="416">
        <f t="shared" si="138"/>
        <v>0.17042062415196724</v>
      </c>
      <c r="BF172" s="499">
        <f t="shared" si="126"/>
        <v>0</v>
      </c>
      <c r="BG172" s="499">
        <f t="shared" si="122"/>
        <v>3628</v>
      </c>
      <c r="BH172" s="499">
        <f t="shared" si="123"/>
        <v>2560</v>
      </c>
      <c r="BI172" s="499">
        <f t="shared" si="127"/>
        <v>2037</v>
      </c>
      <c r="BJ172" s="417">
        <f t="shared" si="128"/>
        <v>3084</v>
      </c>
      <c r="BK172" s="416" t="str">
        <f t="shared" si="146"/>
        <v/>
      </c>
      <c r="BL172" s="416">
        <f t="shared" si="146"/>
        <v>-0.29437706725468582</v>
      </c>
      <c r="BM172" s="416">
        <f t="shared" si="146"/>
        <v>-0.20429687500000004</v>
      </c>
      <c r="BN172" s="416">
        <f t="shared" si="139"/>
        <v>0.51399116347569951</v>
      </c>
      <c r="BO172" s="104">
        <f t="shared" si="147"/>
        <v>1604301.5999999999</v>
      </c>
      <c r="BP172" s="104">
        <f t="shared" si="140"/>
        <v>1877707.6799999997</v>
      </c>
      <c r="BQ172" s="103">
        <f t="shared" si="141"/>
        <v>1877707.6799999997</v>
      </c>
      <c r="BR172" s="419"/>
      <c r="BS172" s="420" t="s">
        <v>1070</v>
      </c>
      <c r="BU172" s="104"/>
      <c r="BV172" s="103"/>
      <c r="BW172" s="161">
        <f t="shared" si="148"/>
        <v>1363744.8</v>
      </c>
      <c r="BX172" s="161">
        <f t="shared" si="149"/>
        <v>1363744.8</v>
      </c>
    </row>
    <row r="173" spans="1:76" ht="36">
      <c r="A173" s="145" t="s">
        <v>408</v>
      </c>
      <c r="B173" s="145" t="str">
        <f t="shared" si="159"/>
        <v>P079.2</v>
      </c>
      <c r="C173" s="146" t="s">
        <v>419</v>
      </c>
      <c r="D173" s="175" t="s">
        <v>420</v>
      </c>
      <c r="E173" s="175" t="s">
        <v>102</v>
      </c>
      <c r="F173" s="175"/>
      <c r="G173" s="175"/>
      <c r="H173" s="129">
        <v>0</v>
      </c>
      <c r="I173" s="130">
        <v>0</v>
      </c>
      <c r="J173" s="129"/>
      <c r="K173" s="130"/>
      <c r="L173" s="130">
        <v>409</v>
      </c>
      <c r="M173" s="130">
        <v>458</v>
      </c>
      <c r="N173" s="130">
        <v>458</v>
      </c>
      <c r="O173" s="148">
        <v>525.79999999999995</v>
      </c>
      <c r="P173" s="149">
        <v>0</v>
      </c>
      <c r="Q173" s="149">
        <v>0</v>
      </c>
      <c r="R173" s="150">
        <v>183</v>
      </c>
      <c r="S173" s="151">
        <v>67883.399999999994</v>
      </c>
      <c r="T173" s="150">
        <v>158</v>
      </c>
      <c r="U173" s="151">
        <v>75347</v>
      </c>
      <c r="V173" s="152">
        <v>183</v>
      </c>
      <c r="W173" s="153">
        <f>V173*O173</f>
        <v>96221.4</v>
      </c>
      <c r="X173" s="154">
        <v>183</v>
      </c>
      <c r="Y173" s="155">
        <v>525.79999999999995</v>
      </c>
      <c r="Z173" s="138">
        <f>X173*Y173</f>
        <v>96221.4</v>
      </c>
      <c r="AA173" s="156">
        <v>153</v>
      </c>
      <c r="AB173" s="157">
        <v>79395.799999999988</v>
      </c>
      <c r="AC173" s="158">
        <v>156</v>
      </c>
      <c r="AD173" s="448">
        <v>601.16</v>
      </c>
      <c r="AE173" s="159">
        <f t="shared" si="161"/>
        <v>93780.959999999992</v>
      </c>
      <c r="AF173" s="158">
        <v>156</v>
      </c>
      <c r="AG173" s="448">
        <v>601.16</v>
      </c>
      <c r="AH173" s="159">
        <f t="shared" si="142"/>
        <v>93780.959999999992</v>
      </c>
      <c r="AI173" s="437">
        <f t="shared" si="143"/>
        <v>0</v>
      </c>
      <c r="AJ173" s="23">
        <f>+AF173-X173</f>
        <v>-27</v>
      </c>
      <c r="AK173" s="24">
        <f>+AJ173/X173</f>
        <v>-0.14754098360655737</v>
      </c>
      <c r="AL173" s="23">
        <f>+AF173-AA173</f>
        <v>3</v>
      </c>
      <c r="AM173" s="160">
        <f t="shared" si="144"/>
        <v>0</v>
      </c>
      <c r="AN173" s="24">
        <f>+AL173/AA173</f>
        <v>1.9607843137254902E-2</v>
      </c>
      <c r="AO173" s="163">
        <f>+AG173-Y173</f>
        <v>75.360000000000014</v>
      </c>
      <c r="AP173" s="164">
        <f>+AO173/Y173</f>
        <v>0.14332445796880947</v>
      </c>
      <c r="AQ173" s="487" t="s">
        <v>1079</v>
      </c>
      <c r="AR173" s="409">
        <f t="shared" si="130"/>
        <v>0.14332445796880955</v>
      </c>
      <c r="AS173" s="410">
        <f t="shared" si="131"/>
        <v>0.14332445796880955</v>
      </c>
      <c r="AT173" s="409">
        <f t="shared" si="124"/>
        <v>1.9607843137254832E-2</v>
      </c>
      <c r="AU173" s="410">
        <f t="shared" si="125"/>
        <v>1.9607843137254832E-2</v>
      </c>
      <c r="AV173" s="64" t="b">
        <f t="shared" si="132"/>
        <v>0</v>
      </c>
      <c r="AW173" s="415" t="str">
        <f t="shared" si="133"/>
        <v/>
      </c>
      <c r="AX173" s="415">
        <f t="shared" si="134"/>
        <v>370.94754098360653</v>
      </c>
      <c r="AY173" s="415">
        <f t="shared" si="135"/>
        <v>476.87974683544303</v>
      </c>
      <c r="AZ173" s="415">
        <f t="shared" si="136"/>
        <v>525.79999999999995</v>
      </c>
      <c r="BA173" s="415">
        <f t="shared" si="137"/>
        <v>601.16</v>
      </c>
      <c r="BB173" s="416" t="str">
        <f t="shared" si="145"/>
        <v/>
      </c>
      <c r="BC173" s="416">
        <f t="shared" si="145"/>
        <v>0.28557193173715634</v>
      </c>
      <c r="BD173" s="416">
        <f t="shared" si="145"/>
        <v>0.10258404448750436</v>
      </c>
      <c r="BE173" s="416">
        <f t="shared" si="138"/>
        <v>0.14332445796880955</v>
      </c>
      <c r="BF173" s="499">
        <f t="shared" si="126"/>
        <v>0</v>
      </c>
      <c r="BG173" s="499">
        <f t="shared" si="122"/>
        <v>183</v>
      </c>
      <c r="BH173" s="499">
        <f t="shared" si="123"/>
        <v>158</v>
      </c>
      <c r="BI173" s="499">
        <f t="shared" si="127"/>
        <v>153</v>
      </c>
      <c r="BJ173" s="417">
        <f t="shared" si="128"/>
        <v>156</v>
      </c>
      <c r="BK173" s="416" t="str">
        <f t="shared" si="146"/>
        <v/>
      </c>
      <c r="BL173" s="416">
        <f t="shared" si="146"/>
        <v>-0.13661202185792354</v>
      </c>
      <c r="BM173" s="416">
        <f t="shared" si="146"/>
        <v>-3.1645569620253111E-2</v>
      </c>
      <c r="BN173" s="416">
        <f t="shared" si="139"/>
        <v>1.9607843137254832E-2</v>
      </c>
      <c r="BO173" s="104">
        <f t="shared" si="147"/>
        <v>96221.4</v>
      </c>
      <c r="BP173" s="104">
        <f t="shared" si="140"/>
        <v>110012.28</v>
      </c>
      <c r="BQ173" s="103">
        <f t="shared" si="141"/>
        <v>110012.28</v>
      </c>
      <c r="BR173" s="419"/>
      <c r="BS173" s="420" t="s">
        <v>1070</v>
      </c>
      <c r="BU173" s="104"/>
      <c r="BV173" s="103"/>
      <c r="BW173" s="161">
        <f t="shared" si="148"/>
        <v>82024.799999999988</v>
      </c>
      <c r="BX173" s="161">
        <f t="shared" si="149"/>
        <v>82024.799999999988</v>
      </c>
    </row>
    <row r="174" spans="1:76" hidden="1">
      <c r="A174" s="145" t="s">
        <v>408</v>
      </c>
      <c r="B174" s="145" t="str">
        <f t="shared" si="159"/>
        <v>P080</v>
      </c>
      <c r="C174" s="146" t="s">
        <v>421</v>
      </c>
      <c r="D174" s="165" t="s">
        <v>422</v>
      </c>
      <c r="E174" s="165"/>
      <c r="F174" s="165"/>
      <c r="G174" s="165"/>
      <c r="H174" s="129">
        <v>0</v>
      </c>
      <c r="I174" s="130">
        <v>0</v>
      </c>
      <c r="J174" s="129"/>
      <c r="K174" s="130"/>
      <c r="L174" s="130"/>
      <c r="M174" s="130"/>
      <c r="N174" s="130"/>
      <c r="O174" s="148" t="s">
        <v>88</v>
      </c>
      <c r="P174" s="149">
        <v>0</v>
      </c>
      <c r="Q174" s="149">
        <v>0</v>
      </c>
      <c r="R174" s="150"/>
      <c r="S174" s="151"/>
      <c r="T174" s="150"/>
      <c r="U174" s="151"/>
      <c r="V174" s="152"/>
      <c r="W174" s="153"/>
      <c r="X174" s="166"/>
      <c r="Y174" s="155" t="s">
        <v>88</v>
      </c>
      <c r="Z174" s="167"/>
      <c r="AA174" s="168"/>
      <c r="AB174" s="169"/>
      <c r="AC174" s="170"/>
      <c r="AD174" s="449"/>
      <c r="AE174" s="171"/>
      <c r="AF174" s="170"/>
      <c r="AG174" s="449"/>
      <c r="AH174" s="159">
        <f t="shared" si="142"/>
        <v>0</v>
      </c>
      <c r="AI174" s="437">
        <f t="shared" si="143"/>
        <v>0</v>
      </c>
      <c r="AJ174" s="23"/>
      <c r="AK174" s="24"/>
      <c r="AL174" s="23"/>
      <c r="AM174" s="160">
        <f t="shared" si="144"/>
        <v>0</v>
      </c>
      <c r="AN174" s="24"/>
      <c r="AO174" s="163"/>
      <c r="AP174" s="164"/>
      <c r="AQ174" s="487"/>
      <c r="AR174" s="409" t="str">
        <f t="shared" si="130"/>
        <v/>
      </c>
      <c r="AS174" s="410" t="str">
        <f t="shared" si="131"/>
        <v/>
      </c>
      <c r="AT174" s="409" t="str">
        <f t="shared" si="124"/>
        <v/>
      </c>
      <c r="AU174" s="410" t="str">
        <f t="shared" si="125"/>
        <v/>
      </c>
      <c r="AV174" s="64" t="b">
        <f t="shared" si="132"/>
        <v>1</v>
      </c>
      <c r="AW174" s="415" t="str">
        <f t="shared" si="133"/>
        <v/>
      </c>
      <c r="AX174" s="415" t="str">
        <f t="shared" si="134"/>
        <v/>
      </c>
      <c r="AY174" s="415" t="str">
        <f t="shared" si="135"/>
        <v/>
      </c>
      <c r="AZ174" s="415" t="str">
        <f t="shared" si="136"/>
        <v/>
      </c>
      <c r="BA174" s="415">
        <f t="shared" si="137"/>
        <v>0</v>
      </c>
      <c r="BB174" s="416" t="str">
        <f t="shared" si="145"/>
        <v/>
      </c>
      <c r="BC174" s="416" t="str">
        <f t="shared" si="145"/>
        <v/>
      </c>
      <c r="BD174" s="416" t="str">
        <f t="shared" si="145"/>
        <v/>
      </c>
      <c r="BE174" s="416" t="str">
        <f t="shared" si="138"/>
        <v/>
      </c>
      <c r="BF174" s="499">
        <f t="shared" si="126"/>
        <v>0</v>
      </c>
      <c r="BG174" s="499">
        <f t="shared" si="122"/>
        <v>0</v>
      </c>
      <c r="BH174" s="499">
        <f t="shared" si="123"/>
        <v>0</v>
      </c>
      <c r="BI174" s="499">
        <f t="shared" si="127"/>
        <v>0</v>
      </c>
      <c r="BJ174" s="506">
        <f t="shared" si="128"/>
        <v>0</v>
      </c>
      <c r="BK174" s="416" t="str">
        <f t="shared" si="146"/>
        <v/>
      </c>
      <c r="BL174" s="416" t="str">
        <f t="shared" si="146"/>
        <v/>
      </c>
      <c r="BM174" s="416" t="str">
        <f t="shared" si="146"/>
        <v/>
      </c>
      <c r="BN174" s="416" t="str">
        <f t="shared" si="139"/>
        <v/>
      </c>
      <c r="BO174" s="104" t="str">
        <f t="shared" si="147"/>
        <v/>
      </c>
      <c r="BP174" s="104">
        <f t="shared" si="140"/>
        <v>0</v>
      </c>
      <c r="BQ174" s="103">
        <f t="shared" si="141"/>
        <v>0</v>
      </c>
      <c r="BR174" s="419"/>
      <c r="BS174" s="420"/>
      <c r="BU174" s="104"/>
      <c r="BV174" s="103"/>
      <c r="BW174" s="161"/>
      <c r="BX174" s="161"/>
    </row>
    <row r="175" spans="1:76" ht="24">
      <c r="A175" s="145" t="s">
        <v>408</v>
      </c>
      <c r="B175" s="145" t="str">
        <f t="shared" si="159"/>
        <v>P080.1</v>
      </c>
      <c r="C175" s="146" t="s">
        <v>423</v>
      </c>
      <c r="D175" s="147" t="s">
        <v>424</v>
      </c>
      <c r="E175" s="147"/>
      <c r="F175" s="147"/>
      <c r="G175" s="147"/>
      <c r="H175" s="129">
        <v>460</v>
      </c>
      <c r="I175" s="130">
        <v>500</v>
      </c>
      <c r="J175" s="129">
        <v>500</v>
      </c>
      <c r="K175" s="130">
        <v>500</v>
      </c>
      <c r="L175" s="130">
        <v>500</v>
      </c>
      <c r="M175" s="130">
        <v>536</v>
      </c>
      <c r="N175" s="130">
        <v>536</v>
      </c>
      <c r="O175" s="148">
        <v>611.6</v>
      </c>
      <c r="P175" s="149">
        <v>2804</v>
      </c>
      <c r="Q175" s="149">
        <v>1364476</v>
      </c>
      <c r="R175" s="150">
        <v>2955</v>
      </c>
      <c r="S175" s="151">
        <v>1476700</v>
      </c>
      <c r="T175" s="150">
        <v>2527</v>
      </c>
      <c r="U175" s="151">
        <v>1403650.6400000001</v>
      </c>
      <c r="V175" s="152">
        <v>2955</v>
      </c>
      <c r="W175" s="153">
        <f>V175*O175</f>
        <v>1807278</v>
      </c>
      <c r="X175" s="154">
        <v>2955</v>
      </c>
      <c r="Y175" s="155">
        <v>611.6</v>
      </c>
      <c r="Z175" s="138">
        <f>X175*Y175</f>
        <v>1807278</v>
      </c>
      <c r="AA175" s="156">
        <v>2399</v>
      </c>
      <c r="AB175" s="157">
        <v>1463267.4400000002</v>
      </c>
      <c r="AC175" s="158">
        <v>2512</v>
      </c>
      <c r="AD175" s="456">
        <v>750</v>
      </c>
      <c r="AE175" s="159">
        <f t="shared" ref="AE175:AE176" si="162">AC175*AD175</f>
        <v>1884000</v>
      </c>
      <c r="AF175" s="158">
        <v>2512</v>
      </c>
      <c r="AG175" s="448">
        <v>893.19</v>
      </c>
      <c r="AH175" s="159">
        <f t="shared" si="142"/>
        <v>2243693.2800000003</v>
      </c>
      <c r="AI175" s="437">
        <f t="shared" si="143"/>
        <v>-143.19000000000005</v>
      </c>
      <c r="AJ175" s="23">
        <f>+AF175-X175</f>
        <v>-443</v>
      </c>
      <c r="AK175" s="24">
        <f>+AJ175/X175</f>
        <v>-0.14991539763113368</v>
      </c>
      <c r="AL175" s="23">
        <f>+AF175-AA175</f>
        <v>113</v>
      </c>
      <c r="AM175" s="160">
        <f t="shared" si="144"/>
        <v>-359693.28000000026</v>
      </c>
      <c r="AN175" s="24">
        <f>+AL175/AA175</f>
        <v>4.7102959566486038E-2</v>
      </c>
      <c r="AO175" s="163">
        <f>+AG175-Y175</f>
        <v>281.59000000000003</v>
      </c>
      <c r="AP175" s="164">
        <f>+AO175/Y175</f>
        <v>0.46041530412034015</v>
      </c>
      <c r="AQ175" s="487"/>
      <c r="AR175" s="409">
        <f t="shared" si="130"/>
        <v>0.46041530412034004</v>
      </c>
      <c r="AS175" s="410">
        <f t="shared" si="131"/>
        <v>0.22629169391759318</v>
      </c>
      <c r="AT175" s="409">
        <f t="shared" si="124"/>
        <v>4.7102959566486025E-2</v>
      </c>
      <c r="AU175" s="410">
        <f t="shared" si="125"/>
        <v>4.7102959566486025E-2</v>
      </c>
      <c r="AV175" s="64" t="b">
        <f t="shared" si="132"/>
        <v>0</v>
      </c>
      <c r="AW175" s="415">
        <f t="shared" si="133"/>
        <v>486.61768901569189</v>
      </c>
      <c r="AX175" s="415">
        <f t="shared" si="134"/>
        <v>499.72927241962776</v>
      </c>
      <c r="AY175" s="415">
        <f t="shared" si="135"/>
        <v>555.46127423822725</v>
      </c>
      <c r="AZ175" s="415">
        <f t="shared" si="136"/>
        <v>611.6</v>
      </c>
      <c r="BA175" s="415">
        <f t="shared" si="137"/>
        <v>750</v>
      </c>
      <c r="BB175" s="416">
        <f t="shared" si="145"/>
        <v>2.6944321383913117E-2</v>
      </c>
      <c r="BC175" s="416">
        <f t="shared" si="145"/>
        <v>0.11152438909322226</v>
      </c>
      <c r="BD175" s="416">
        <f t="shared" si="145"/>
        <v>0.10106685806092019</v>
      </c>
      <c r="BE175" s="416">
        <f t="shared" si="138"/>
        <v>0.22629169391759318</v>
      </c>
      <c r="BF175" s="499">
        <f t="shared" si="126"/>
        <v>2804</v>
      </c>
      <c r="BG175" s="499">
        <f t="shared" si="122"/>
        <v>2955</v>
      </c>
      <c r="BH175" s="499">
        <f t="shared" si="123"/>
        <v>2527</v>
      </c>
      <c r="BI175" s="499">
        <f t="shared" si="127"/>
        <v>2399</v>
      </c>
      <c r="BJ175" s="506">
        <f t="shared" si="128"/>
        <v>2512</v>
      </c>
      <c r="BK175" s="416">
        <f t="shared" si="146"/>
        <v>5.3851640513552068E-2</v>
      </c>
      <c r="BL175" s="416">
        <f t="shared" si="146"/>
        <v>-0.144839255499154</v>
      </c>
      <c r="BM175" s="416">
        <f t="shared" si="146"/>
        <v>-5.0652948159873312E-2</v>
      </c>
      <c r="BN175" s="416">
        <f t="shared" si="139"/>
        <v>4.7102959566486025E-2</v>
      </c>
      <c r="BO175" s="104">
        <f t="shared" si="147"/>
        <v>1807278</v>
      </c>
      <c r="BP175" s="104">
        <f t="shared" si="140"/>
        <v>2216250</v>
      </c>
      <c r="BQ175" s="103">
        <f t="shared" si="141"/>
        <v>2639376.4500000002</v>
      </c>
      <c r="BR175" s="419"/>
      <c r="BS175" s="420"/>
      <c r="BU175" s="104"/>
      <c r="BV175" s="103"/>
      <c r="BW175" s="161">
        <f t="shared" si="148"/>
        <v>1536339.2</v>
      </c>
      <c r="BX175" s="161">
        <f t="shared" si="149"/>
        <v>1536339.2</v>
      </c>
    </row>
    <row r="176" spans="1:76" ht="36" hidden="1">
      <c r="A176" s="145" t="s">
        <v>408</v>
      </c>
      <c r="B176" s="145" t="str">
        <f t="shared" si="159"/>
        <v>P080.2</v>
      </c>
      <c r="C176" s="146" t="s">
        <v>425</v>
      </c>
      <c r="D176" s="175" t="s">
        <v>426</v>
      </c>
      <c r="E176" s="175" t="s">
        <v>102</v>
      </c>
      <c r="F176" s="175"/>
      <c r="G176" s="175"/>
      <c r="H176" s="129">
        <v>600</v>
      </c>
      <c r="I176" s="130">
        <v>650</v>
      </c>
      <c r="J176" s="129">
        <v>650</v>
      </c>
      <c r="K176" s="130">
        <v>845</v>
      </c>
      <c r="L176" s="130">
        <v>845</v>
      </c>
      <c r="M176" s="130">
        <v>906</v>
      </c>
      <c r="N176" s="130">
        <v>906</v>
      </c>
      <c r="O176" s="148">
        <v>1018.6</v>
      </c>
      <c r="P176" s="149">
        <v>1087</v>
      </c>
      <c r="Q176" s="149">
        <v>687790</v>
      </c>
      <c r="R176" s="150">
        <v>1062</v>
      </c>
      <c r="S176" s="151">
        <v>797849</v>
      </c>
      <c r="T176" s="150">
        <v>922</v>
      </c>
      <c r="U176" s="151">
        <v>857850.28</v>
      </c>
      <c r="V176" s="152">
        <v>1062</v>
      </c>
      <c r="W176" s="153">
        <f>V176*O176</f>
        <v>1081753.2</v>
      </c>
      <c r="X176" s="154">
        <v>1062</v>
      </c>
      <c r="Y176" s="155">
        <v>1018.6</v>
      </c>
      <c r="Z176" s="138">
        <f>X176*Y176</f>
        <v>1081753.2</v>
      </c>
      <c r="AA176" s="156">
        <v>997</v>
      </c>
      <c r="AB176" s="157">
        <v>1003433.6000000001</v>
      </c>
      <c r="AC176" s="162">
        <f>AA176</f>
        <v>997</v>
      </c>
      <c r="AD176" s="456">
        <v>1200</v>
      </c>
      <c r="AE176" s="159">
        <f t="shared" si="162"/>
        <v>1196400</v>
      </c>
      <c r="AF176" s="158">
        <v>903</v>
      </c>
      <c r="AG176" s="448">
        <v>1300.19</v>
      </c>
      <c r="AH176" s="159">
        <f t="shared" si="142"/>
        <v>1174071.57</v>
      </c>
      <c r="AI176" s="437">
        <f t="shared" si="143"/>
        <v>-100.19000000000005</v>
      </c>
      <c r="AJ176" s="23">
        <f>+AF176-X176</f>
        <v>-159</v>
      </c>
      <c r="AK176" s="24">
        <f>+AJ176/X176</f>
        <v>-0.14971751412429379</v>
      </c>
      <c r="AL176" s="23">
        <f>+AF176-AA176</f>
        <v>-94</v>
      </c>
      <c r="AM176" s="160">
        <f t="shared" si="144"/>
        <v>22328.429999999935</v>
      </c>
      <c r="AN176" s="24">
        <f>+AL176/AA176</f>
        <v>-9.4282848545636913E-2</v>
      </c>
      <c r="AO176" s="163">
        <f>+AG176-Y176</f>
        <v>281.59000000000003</v>
      </c>
      <c r="AP176" s="164">
        <f>+AO176/Y176</f>
        <v>0.276448065972904</v>
      </c>
      <c r="AQ176" s="487"/>
      <c r="AR176" s="409">
        <f t="shared" si="130"/>
        <v>0.27644806597290406</v>
      </c>
      <c r="AS176" s="410">
        <f t="shared" si="131"/>
        <v>0.17808757117612406</v>
      </c>
      <c r="AT176" s="409">
        <f t="shared" si="124"/>
        <v>-9.4282848545636955E-2</v>
      </c>
      <c r="AU176" s="410">
        <f t="shared" si="125"/>
        <v>0</v>
      </c>
      <c r="AV176" s="64" t="b">
        <f t="shared" si="132"/>
        <v>1</v>
      </c>
      <c r="AW176" s="415">
        <f t="shared" si="133"/>
        <v>632.74149034038635</v>
      </c>
      <c r="AX176" s="415">
        <f t="shared" si="134"/>
        <v>751.27024482109232</v>
      </c>
      <c r="AY176" s="415">
        <f t="shared" si="135"/>
        <v>930.42329718004339</v>
      </c>
      <c r="AZ176" s="415">
        <f t="shared" si="136"/>
        <v>1018.6</v>
      </c>
      <c r="BA176" s="415">
        <f t="shared" si="137"/>
        <v>1200</v>
      </c>
      <c r="BB176" s="416">
        <f t="shared" si="145"/>
        <v>0.18732571878120852</v>
      </c>
      <c r="BC176" s="416">
        <f t="shared" si="145"/>
        <v>0.23846685476224949</v>
      </c>
      <c r="BD176" s="416">
        <f t="shared" si="145"/>
        <v>9.4770523359857251E-2</v>
      </c>
      <c r="BE176" s="416">
        <f t="shared" si="138"/>
        <v>0.17808757117612406</v>
      </c>
      <c r="BF176" s="499">
        <f t="shared" si="126"/>
        <v>1087</v>
      </c>
      <c r="BG176" s="499">
        <f t="shared" si="122"/>
        <v>1062</v>
      </c>
      <c r="BH176" s="499">
        <f t="shared" si="123"/>
        <v>922</v>
      </c>
      <c r="BI176" s="499">
        <f t="shared" si="127"/>
        <v>997</v>
      </c>
      <c r="BJ176" s="506">
        <f t="shared" si="128"/>
        <v>997</v>
      </c>
      <c r="BK176" s="416">
        <f t="shared" si="146"/>
        <v>-2.2999080036798514E-2</v>
      </c>
      <c r="BL176" s="416">
        <f t="shared" si="146"/>
        <v>-0.13182674199623357</v>
      </c>
      <c r="BM176" s="416">
        <f t="shared" si="146"/>
        <v>8.1344902386117246E-2</v>
      </c>
      <c r="BN176" s="416">
        <f t="shared" si="139"/>
        <v>0</v>
      </c>
      <c r="BO176" s="104">
        <f t="shared" si="147"/>
        <v>1081753.2</v>
      </c>
      <c r="BP176" s="104">
        <f t="shared" si="140"/>
        <v>1274400</v>
      </c>
      <c r="BQ176" s="103">
        <f t="shared" si="141"/>
        <v>1380801.78</v>
      </c>
      <c r="BR176" s="419"/>
      <c r="BS176" s="420"/>
      <c r="BU176" s="104"/>
      <c r="BV176" s="103"/>
      <c r="BW176" s="161">
        <f t="shared" si="148"/>
        <v>1015544.2000000001</v>
      </c>
      <c r="BX176" s="161">
        <f t="shared" si="149"/>
        <v>919795.8</v>
      </c>
    </row>
    <row r="177" spans="1:76" hidden="1">
      <c r="A177" s="145" t="s">
        <v>408</v>
      </c>
      <c r="B177" s="145" t="str">
        <f t="shared" si="159"/>
        <v>P081</v>
      </c>
      <c r="C177" s="146" t="s">
        <v>427</v>
      </c>
      <c r="D177" s="165" t="s">
        <v>428</v>
      </c>
      <c r="E177" s="165"/>
      <c r="F177" s="165"/>
      <c r="G177" s="165"/>
      <c r="H177" s="129">
        <v>0</v>
      </c>
      <c r="I177" s="130">
        <v>0</v>
      </c>
      <c r="J177" s="129"/>
      <c r="K177" s="130"/>
      <c r="L177" s="130"/>
      <c r="M177" s="130"/>
      <c r="N177" s="130"/>
      <c r="O177" s="148" t="s">
        <v>88</v>
      </c>
      <c r="P177" s="149">
        <v>0</v>
      </c>
      <c r="Q177" s="149">
        <v>0</v>
      </c>
      <c r="R177" s="150"/>
      <c r="S177" s="151"/>
      <c r="T177" s="150"/>
      <c r="U177" s="151"/>
      <c r="V177" s="152"/>
      <c r="W177" s="153"/>
      <c r="X177" s="166"/>
      <c r="Y177" s="155" t="s">
        <v>88</v>
      </c>
      <c r="Z177" s="167"/>
      <c r="AA177" s="168"/>
      <c r="AB177" s="169"/>
      <c r="AC177" s="170"/>
      <c r="AD177" s="449"/>
      <c r="AE177" s="171"/>
      <c r="AF177" s="170"/>
      <c r="AG177" s="449"/>
      <c r="AH177" s="159">
        <f t="shared" si="142"/>
        <v>0</v>
      </c>
      <c r="AI177" s="437">
        <f t="shared" si="143"/>
        <v>0</v>
      </c>
      <c r="AJ177" s="23"/>
      <c r="AK177" s="24"/>
      <c r="AL177" s="23"/>
      <c r="AM177" s="160">
        <f t="shared" si="144"/>
        <v>0</v>
      </c>
      <c r="AN177" s="24"/>
      <c r="AO177" s="163"/>
      <c r="AP177" s="164"/>
      <c r="AQ177" s="487"/>
      <c r="AR177" s="409" t="str">
        <f t="shared" si="130"/>
        <v/>
      </c>
      <c r="AS177" s="410" t="str">
        <f t="shared" si="131"/>
        <v/>
      </c>
      <c r="AT177" s="409" t="str">
        <f t="shared" si="124"/>
        <v/>
      </c>
      <c r="AU177" s="410" t="str">
        <f t="shared" si="125"/>
        <v/>
      </c>
      <c r="AV177" s="64" t="b">
        <f t="shared" si="132"/>
        <v>1</v>
      </c>
      <c r="AW177" s="415" t="str">
        <f t="shared" si="133"/>
        <v/>
      </c>
      <c r="AX177" s="415" t="str">
        <f t="shared" si="134"/>
        <v/>
      </c>
      <c r="AY177" s="415" t="str">
        <f t="shared" si="135"/>
        <v/>
      </c>
      <c r="AZ177" s="415" t="str">
        <f t="shared" si="136"/>
        <v/>
      </c>
      <c r="BA177" s="415">
        <f t="shared" si="137"/>
        <v>0</v>
      </c>
      <c r="BB177" s="416" t="str">
        <f t="shared" si="145"/>
        <v/>
      </c>
      <c r="BC177" s="416" t="str">
        <f t="shared" si="145"/>
        <v/>
      </c>
      <c r="BD177" s="416" t="str">
        <f t="shared" si="145"/>
        <v/>
      </c>
      <c r="BE177" s="416" t="str">
        <f t="shared" si="138"/>
        <v/>
      </c>
      <c r="BF177" s="499">
        <f t="shared" si="126"/>
        <v>0</v>
      </c>
      <c r="BG177" s="499">
        <f t="shared" si="122"/>
        <v>0</v>
      </c>
      <c r="BH177" s="499">
        <f t="shared" si="123"/>
        <v>0</v>
      </c>
      <c r="BI177" s="499">
        <f t="shared" si="127"/>
        <v>0</v>
      </c>
      <c r="BJ177" s="506">
        <f t="shared" si="128"/>
        <v>0</v>
      </c>
      <c r="BK177" s="416" t="str">
        <f t="shared" si="146"/>
        <v/>
      </c>
      <c r="BL177" s="416" t="str">
        <f t="shared" si="146"/>
        <v/>
      </c>
      <c r="BM177" s="416" t="str">
        <f t="shared" si="146"/>
        <v/>
      </c>
      <c r="BN177" s="416" t="str">
        <f t="shared" si="139"/>
        <v/>
      </c>
      <c r="BO177" s="104" t="str">
        <f t="shared" si="147"/>
        <v/>
      </c>
      <c r="BP177" s="104">
        <f t="shared" si="140"/>
        <v>0</v>
      </c>
      <c r="BQ177" s="103">
        <f t="shared" si="141"/>
        <v>0</v>
      </c>
      <c r="BR177" s="419"/>
      <c r="BS177" s="420"/>
      <c r="BU177" s="104"/>
      <c r="BV177" s="103"/>
      <c r="BW177" s="161"/>
      <c r="BX177" s="161"/>
    </row>
    <row r="178" spans="1:76" ht="24">
      <c r="A178" s="145" t="s">
        <v>408</v>
      </c>
      <c r="B178" s="145" t="str">
        <f t="shared" si="159"/>
        <v>P081.1</v>
      </c>
      <c r="C178" s="146" t="s">
        <v>429</v>
      </c>
      <c r="D178" s="147" t="s">
        <v>430</v>
      </c>
      <c r="E178" s="147"/>
      <c r="F178" s="147"/>
      <c r="G178" s="147"/>
      <c r="H178" s="129">
        <v>392</v>
      </c>
      <c r="I178" s="130">
        <v>450</v>
      </c>
      <c r="J178" s="129">
        <v>450</v>
      </c>
      <c r="K178" s="130">
        <v>450</v>
      </c>
      <c r="L178" s="130">
        <v>450</v>
      </c>
      <c r="M178" s="130">
        <v>486</v>
      </c>
      <c r="N178" s="130">
        <v>486</v>
      </c>
      <c r="O178" s="148">
        <v>556.6</v>
      </c>
      <c r="P178" s="149">
        <v>414</v>
      </c>
      <c r="Q178" s="149">
        <v>177927.6</v>
      </c>
      <c r="R178" s="150">
        <v>485</v>
      </c>
      <c r="S178" s="151">
        <v>218070</v>
      </c>
      <c r="T178" s="150">
        <v>495</v>
      </c>
      <c r="U178" s="151">
        <v>249876.04</v>
      </c>
      <c r="V178" s="152">
        <v>532</v>
      </c>
      <c r="W178" s="153">
        <f>V178*O178</f>
        <v>296111.2</v>
      </c>
      <c r="X178" s="154">
        <v>532</v>
      </c>
      <c r="Y178" s="155">
        <v>556.6</v>
      </c>
      <c r="Z178" s="138">
        <f>X178*Y178</f>
        <v>296111.2</v>
      </c>
      <c r="AA178" s="156">
        <v>428</v>
      </c>
      <c r="AB178" s="157">
        <v>238113.47999999998</v>
      </c>
      <c r="AC178" s="158">
        <v>453</v>
      </c>
      <c r="AD178" s="456">
        <v>650</v>
      </c>
      <c r="AE178" s="159">
        <f t="shared" ref="AE178:AE179" si="163">AC178*AD178</f>
        <v>294450</v>
      </c>
      <c r="AF178" s="158">
        <v>453</v>
      </c>
      <c r="AG178" s="448">
        <v>820.25</v>
      </c>
      <c r="AH178" s="159">
        <f t="shared" si="142"/>
        <v>371573.25</v>
      </c>
      <c r="AI178" s="437">
        <f t="shared" si="143"/>
        <v>-170.25</v>
      </c>
      <c r="AJ178" s="23">
        <f>+AF178-X178</f>
        <v>-79</v>
      </c>
      <c r="AK178" s="24">
        <f>+AJ178/X178</f>
        <v>-0.14849624060150377</v>
      </c>
      <c r="AL178" s="23">
        <f>+AF178-AA178</f>
        <v>25</v>
      </c>
      <c r="AM178" s="160">
        <f t="shared" si="144"/>
        <v>-77123.25</v>
      </c>
      <c r="AN178" s="24">
        <f>+AL178/AA178</f>
        <v>5.8411214953271028E-2</v>
      </c>
      <c r="AO178" s="163">
        <f>+AG178-Y178</f>
        <v>263.64999999999998</v>
      </c>
      <c r="AP178" s="164">
        <f>+AO178/Y178</f>
        <v>0.47367948257276316</v>
      </c>
      <c r="AQ178" s="487"/>
      <c r="AR178" s="409">
        <f t="shared" si="130"/>
        <v>0.47367948257276304</v>
      </c>
      <c r="AS178" s="410">
        <f t="shared" si="131"/>
        <v>0.16780452748832198</v>
      </c>
      <c r="AT178" s="409">
        <f t="shared" si="124"/>
        <v>5.8411214953270951E-2</v>
      </c>
      <c r="AU178" s="410">
        <f t="shared" si="125"/>
        <v>5.8411214953270951E-2</v>
      </c>
      <c r="AV178" s="64" t="b">
        <f t="shared" si="132"/>
        <v>0</v>
      </c>
      <c r="AW178" s="415">
        <f t="shared" si="133"/>
        <v>429.77681159420291</v>
      </c>
      <c r="AX178" s="415">
        <f t="shared" si="134"/>
        <v>449.62886597938143</v>
      </c>
      <c r="AY178" s="415">
        <f t="shared" si="135"/>
        <v>504.80008080808085</v>
      </c>
      <c r="AZ178" s="415">
        <f t="shared" si="136"/>
        <v>556.6</v>
      </c>
      <c r="BA178" s="415">
        <f t="shared" si="137"/>
        <v>650</v>
      </c>
      <c r="BB178" s="416">
        <f t="shared" si="145"/>
        <v>4.6191543726009421E-2</v>
      </c>
      <c r="BC178" s="416">
        <f t="shared" si="145"/>
        <v>0.12270389871105247</v>
      </c>
      <c r="BD178" s="416">
        <f t="shared" si="145"/>
        <v>0.10261472048300435</v>
      </c>
      <c r="BE178" s="416">
        <f t="shared" si="138"/>
        <v>0.16780452748832198</v>
      </c>
      <c r="BF178" s="499">
        <f t="shared" si="126"/>
        <v>414</v>
      </c>
      <c r="BG178" s="499">
        <f t="shared" si="122"/>
        <v>485</v>
      </c>
      <c r="BH178" s="499">
        <f t="shared" si="123"/>
        <v>495</v>
      </c>
      <c r="BI178" s="499">
        <f t="shared" si="127"/>
        <v>428</v>
      </c>
      <c r="BJ178" s="506">
        <f t="shared" si="128"/>
        <v>453</v>
      </c>
      <c r="BK178" s="416">
        <f t="shared" si="146"/>
        <v>0.1714975845410629</v>
      </c>
      <c r="BL178" s="416">
        <f t="shared" si="146"/>
        <v>2.0618556701030855E-2</v>
      </c>
      <c r="BM178" s="416">
        <f t="shared" si="146"/>
        <v>-0.13535353535353534</v>
      </c>
      <c r="BN178" s="416">
        <f t="shared" si="139"/>
        <v>5.8411214953270951E-2</v>
      </c>
      <c r="BO178" s="104">
        <f t="shared" si="147"/>
        <v>296111.2</v>
      </c>
      <c r="BP178" s="104">
        <f t="shared" si="140"/>
        <v>345800</v>
      </c>
      <c r="BQ178" s="103">
        <f t="shared" si="141"/>
        <v>436373</v>
      </c>
      <c r="BR178" s="419"/>
      <c r="BS178" s="420"/>
      <c r="BU178" s="104"/>
      <c r="BV178" s="103"/>
      <c r="BW178" s="161">
        <f t="shared" si="148"/>
        <v>252139.80000000002</v>
      </c>
      <c r="BX178" s="161">
        <f t="shared" si="149"/>
        <v>252139.80000000002</v>
      </c>
    </row>
    <row r="179" spans="1:76" ht="36" hidden="1">
      <c r="A179" s="145" t="s">
        <v>408</v>
      </c>
      <c r="B179" s="145" t="str">
        <f t="shared" si="159"/>
        <v>P081.2</v>
      </c>
      <c r="C179" s="146" t="s">
        <v>431</v>
      </c>
      <c r="D179" s="175" t="s">
        <v>432</v>
      </c>
      <c r="E179" s="175" t="s">
        <v>102</v>
      </c>
      <c r="F179" s="175"/>
      <c r="G179" s="175"/>
      <c r="H179" s="129">
        <v>450</v>
      </c>
      <c r="I179" s="130">
        <v>450</v>
      </c>
      <c r="J179" s="129">
        <v>450</v>
      </c>
      <c r="K179" s="130">
        <v>585</v>
      </c>
      <c r="L179" s="130">
        <v>585</v>
      </c>
      <c r="M179" s="130">
        <v>632</v>
      </c>
      <c r="N179" s="130">
        <v>632</v>
      </c>
      <c r="O179" s="148">
        <v>717.2</v>
      </c>
      <c r="P179" s="149">
        <v>60</v>
      </c>
      <c r="Q179" s="149">
        <v>27000</v>
      </c>
      <c r="R179" s="150">
        <v>43</v>
      </c>
      <c r="S179" s="151">
        <v>22239</v>
      </c>
      <c r="T179" s="150">
        <v>53</v>
      </c>
      <c r="U179" s="151">
        <v>34954.120000000003</v>
      </c>
      <c r="V179" s="152">
        <v>60</v>
      </c>
      <c r="W179" s="153">
        <f>V179*O179</f>
        <v>43032</v>
      </c>
      <c r="X179" s="154">
        <v>60</v>
      </c>
      <c r="Y179" s="155">
        <v>717.2</v>
      </c>
      <c r="Z179" s="138">
        <f>X179*Y179</f>
        <v>43032</v>
      </c>
      <c r="AA179" s="156">
        <v>57</v>
      </c>
      <c r="AB179" s="157">
        <v>40736.959999999999</v>
      </c>
      <c r="AC179" s="162">
        <f>AA179</f>
        <v>57</v>
      </c>
      <c r="AD179" s="456">
        <v>840</v>
      </c>
      <c r="AE179" s="159">
        <f t="shared" si="163"/>
        <v>47880</v>
      </c>
      <c r="AF179" s="158">
        <v>51</v>
      </c>
      <c r="AG179" s="448">
        <v>980.85</v>
      </c>
      <c r="AH179" s="159">
        <f t="shared" si="142"/>
        <v>50023.35</v>
      </c>
      <c r="AI179" s="437">
        <f t="shared" si="143"/>
        <v>-140.85000000000002</v>
      </c>
      <c r="AJ179" s="23">
        <f>+AF179-X179</f>
        <v>-9</v>
      </c>
      <c r="AK179" s="24">
        <f>+AJ179/X179</f>
        <v>-0.15</v>
      </c>
      <c r="AL179" s="23">
        <f>+AF179-AA179</f>
        <v>-6</v>
      </c>
      <c r="AM179" s="160">
        <f t="shared" si="144"/>
        <v>-2143.3499999999985</v>
      </c>
      <c r="AN179" s="24">
        <f>+AL179/AA179</f>
        <v>-0.10526315789473684</v>
      </c>
      <c r="AO179" s="163">
        <f>+AG179-Y179</f>
        <v>263.64999999999998</v>
      </c>
      <c r="AP179" s="164">
        <f>+AO179/Y179</f>
        <v>0.36761015058561064</v>
      </c>
      <c r="AQ179" s="487"/>
      <c r="AR179" s="409">
        <f t="shared" si="130"/>
        <v>0.36761015058561064</v>
      </c>
      <c r="AS179" s="410">
        <f t="shared" si="131"/>
        <v>0.17122141662018953</v>
      </c>
      <c r="AT179" s="409">
        <f t="shared" si="124"/>
        <v>-0.10526315789473684</v>
      </c>
      <c r="AU179" s="410">
        <f t="shared" si="125"/>
        <v>0</v>
      </c>
      <c r="AV179" s="64" t="b">
        <f t="shared" si="132"/>
        <v>1</v>
      </c>
      <c r="AW179" s="415">
        <f t="shared" si="133"/>
        <v>450</v>
      </c>
      <c r="AX179" s="415">
        <f t="shared" si="134"/>
        <v>517.18604651162786</v>
      </c>
      <c r="AY179" s="415">
        <f t="shared" si="135"/>
        <v>659.51169811320756</v>
      </c>
      <c r="AZ179" s="415">
        <f t="shared" si="136"/>
        <v>717.2</v>
      </c>
      <c r="BA179" s="415">
        <f t="shared" si="137"/>
        <v>840</v>
      </c>
      <c r="BB179" s="416">
        <f t="shared" si="145"/>
        <v>0.14930232558139522</v>
      </c>
      <c r="BC179" s="416">
        <f t="shared" si="145"/>
        <v>0.27519236561301885</v>
      </c>
      <c r="BD179" s="416">
        <f t="shared" si="145"/>
        <v>8.7471233720088026E-2</v>
      </c>
      <c r="BE179" s="416">
        <f t="shared" si="138"/>
        <v>0.17122141662018953</v>
      </c>
      <c r="BF179" s="499">
        <f t="shared" si="126"/>
        <v>60</v>
      </c>
      <c r="BG179" s="499">
        <f t="shared" si="122"/>
        <v>43</v>
      </c>
      <c r="BH179" s="499">
        <f t="shared" si="123"/>
        <v>53</v>
      </c>
      <c r="BI179" s="499">
        <f t="shared" si="127"/>
        <v>57</v>
      </c>
      <c r="BJ179" s="506">
        <f t="shared" si="128"/>
        <v>57</v>
      </c>
      <c r="BK179" s="416">
        <f t="shared" si="146"/>
        <v>-0.28333333333333333</v>
      </c>
      <c r="BL179" s="416">
        <f t="shared" si="146"/>
        <v>0.23255813953488369</v>
      </c>
      <c r="BM179" s="416">
        <f t="shared" si="146"/>
        <v>7.547169811320753E-2</v>
      </c>
      <c r="BN179" s="416">
        <f t="shared" si="139"/>
        <v>0</v>
      </c>
      <c r="BO179" s="104">
        <f t="shared" si="147"/>
        <v>43032</v>
      </c>
      <c r="BP179" s="104">
        <f t="shared" si="140"/>
        <v>50400</v>
      </c>
      <c r="BQ179" s="103">
        <f t="shared" si="141"/>
        <v>58851</v>
      </c>
      <c r="BR179" s="419"/>
      <c r="BS179" s="420"/>
      <c r="BU179" s="104"/>
      <c r="BV179" s="103"/>
      <c r="BW179" s="161">
        <f t="shared" si="148"/>
        <v>40880.400000000001</v>
      </c>
      <c r="BX179" s="161">
        <f t="shared" si="149"/>
        <v>36577.200000000004</v>
      </c>
    </row>
    <row r="180" spans="1:76" hidden="1">
      <c r="A180" s="145" t="s">
        <v>408</v>
      </c>
      <c r="B180" s="145" t="str">
        <f t="shared" si="159"/>
        <v>P082</v>
      </c>
      <c r="C180" s="146" t="s">
        <v>433</v>
      </c>
      <c r="D180" s="165" t="s">
        <v>434</v>
      </c>
      <c r="E180" s="165"/>
      <c r="F180" s="165"/>
      <c r="G180" s="165"/>
      <c r="H180" s="129">
        <v>630</v>
      </c>
      <c r="I180" s="130">
        <v>630</v>
      </c>
      <c r="J180" s="129">
        <v>630</v>
      </c>
      <c r="K180" s="130">
        <v>630</v>
      </c>
      <c r="L180" s="130"/>
      <c r="M180" s="130"/>
      <c r="N180" s="130"/>
      <c r="O180" s="148" t="s">
        <v>88</v>
      </c>
      <c r="P180" s="149">
        <v>6480</v>
      </c>
      <c r="Q180" s="149">
        <v>4082022</v>
      </c>
      <c r="R180" s="150"/>
      <c r="S180" s="151"/>
      <c r="T180" s="150"/>
      <c r="U180" s="151"/>
      <c r="V180" s="152"/>
      <c r="W180" s="153"/>
      <c r="X180" s="166"/>
      <c r="Y180" s="155" t="s">
        <v>88</v>
      </c>
      <c r="Z180" s="167"/>
      <c r="AA180" s="168"/>
      <c r="AB180" s="169"/>
      <c r="AC180" s="170"/>
      <c r="AD180" s="449"/>
      <c r="AE180" s="171"/>
      <c r="AF180" s="170"/>
      <c r="AG180" s="449"/>
      <c r="AH180" s="159">
        <f t="shared" si="142"/>
        <v>0</v>
      </c>
      <c r="AI180" s="437">
        <f t="shared" si="143"/>
        <v>0</v>
      </c>
      <c r="AJ180" s="23"/>
      <c r="AK180" s="24"/>
      <c r="AL180" s="23"/>
      <c r="AM180" s="160">
        <f t="shared" si="144"/>
        <v>0</v>
      </c>
      <c r="AN180" s="24"/>
      <c r="AO180" s="163"/>
      <c r="AP180" s="164"/>
      <c r="AQ180" s="487"/>
      <c r="AR180" s="409" t="str">
        <f t="shared" si="130"/>
        <v/>
      </c>
      <c r="AS180" s="410" t="str">
        <f t="shared" si="131"/>
        <v/>
      </c>
      <c r="AT180" s="409" t="str">
        <f t="shared" si="124"/>
        <v/>
      </c>
      <c r="AU180" s="410" t="str">
        <f t="shared" si="125"/>
        <v/>
      </c>
      <c r="AV180" s="64" t="b">
        <f t="shared" si="132"/>
        <v>1</v>
      </c>
      <c r="AW180" s="415">
        <f t="shared" si="133"/>
        <v>629.94166666666672</v>
      </c>
      <c r="AX180" s="415" t="str">
        <f t="shared" si="134"/>
        <v/>
      </c>
      <c r="AY180" s="415" t="str">
        <f t="shared" si="135"/>
        <v/>
      </c>
      <c r="AZ180" s="415" t="str">
        <f t="shared" si="136"/>
        <v/>
      </c>
      <c r="BA180" s="415">
        <f t="shared" si="137"/>
        <v>0</v>
      </c>
      <c r="BB180" s="416" t="str">
        <f t="shared" si="145"/>
        <v/>
      </c>
      <c r="BC180" s="416" t="str">
        <f t="shared" si="145"/>
        <v/>
      </c>
      <c r="BD180" s="416" t="str">
        <f t="shared" si="145"/>
        <v/>
      </c>
      <c r="BE180" s="416" t="str">
        <f t="shared" si="138"/>
        <v/>
      </c>
      <c r="BF180" s="499">
        <f t="shared" si="126"/>
        <v>6480</v>
      </c>
      <c r="BG180" s="499">
        <f t="shared" si="122"/>
        <v>0</v>
      </c>
      <c r="BH180" s="499">
        <f t="shared" si="123"/>
        <v>0</v>
      </c>
      <c r="BI180" s="499">
        <f t="shared" si="127"/>
        <v>0</v>
      </c>
      <c r="BJ180" s="506">
        <f t="shared" si="128"/>
        <v>0</v>
      </c>
      <c r="BK180" s="416">
        <f t="shared" si="146"/>
        <v>-1</v>
      </c>
      <c r="BL180" s="416" t="str">
        <f t="shared" si="146"/>
        <v/>
      </c>
      <c r="BM180" s="416" t="str">
        <f t="shared" si="146"/>
        <v/>
      </c>
      <c r="BN180" s="416" t="str">
        <f t="shared" si="139"/>
        <v/>
      </c>
      <c r="BO180" s="104" t="str">
        <f t="shared" si="147"/>
        <v/>
      </c>
      <c r="BP180" s="104">
        <f t="shared" si="140"/>
        <v>0</v>
      </c>
      <c r="BQ180" s="103">
        <f t="shared" si="141"/>
        <v>0</v>
      </c>
      <c r="BR180" s="419"/>
      <c r="BS180" s="420"/>
      <c r="BU180" s="104"/>
      <c r="BV180" s="103"/>
      <c r="BW180" s="161"/>
      <c r="BX180" s="161"/>
    </row>
    <row r="181" spans="1:76" ht="24">
      <c r="A181" s="145" t="s">
        <v>408</v>
      </c>
      <c r="B181" s="145" t="str">
        <f t="shared" si="159"/>
        <v>P082.1</v>
      </c>
      <c r="C181" s="146" t="s">
        <v>435</v>
      </c>
      <c r="D181" s="147" t="s">
        <v>436</v>
      </c>
      <c r="E181" s="147"/>
      <c r="F181" s="147"/>
      <c r="G181" s="147"/>
      <c r="H181" s="129">
        <v>0</v>
      </c>
      <c r="I181" s="130">
        <v>0</v>
      </c>
      <c r="J181" s="129"/>
      <c r="K181" s="130"/>
      <c r="L181" s="130">
        <v>630</v>
      </c>
      <c r="M181" s="130">
        <v>630</v>
      </c>
      <c r="N181" s="130">
        <v>630</v>
      </c>
      <c r="O181" s="148">
        <v>715</v>
      </c>
      <c r="P181" s="149">
        <v>0</v>
      </c>
      <c r="Q181" s="149">
        <v>0</v>
      </c>
      <c r="R181" s="150">
        <v>6130</v>
      </c>
      <c r="S181" s="151">
        <v>3856608</v>
      </c>
      <c r="T181" s="150">
        <v>4529</v>
      </c>
      <c r="U181" s="151">
        <v>2969303</v>
      </c>
      <c r="V181" s="152">
        <v>6130</v>
      </c>
      <c r="W181" s="153">
        <f>V181*O181</f>
        <v>4382950</v>
      </c>
      <c r="X181" s="154">
        <v>6130</v>
      </c>
      <c r="Y181" s="155">
        <v>715</v>
      </c>
      <c r="Z181" s="138">
        <f>X181*Y181</f>
        <v>4382950</v>
      </c>
      <c r="AA181" s="156">
        <v>3640</v>
      </c>
      <c r="AB181" s="157">
        <v>2596675</v>
      </c>
      <c r="AC181" s="158">
        <v>5211</v>
      </c>
      <c r="AD181" s="448">
        <v>715</v>
      </c>
      <c r="AE181" s="159">
        <f t="shared" ref="AE181:AE182" si="164">AC181*AD181</f>
        <v>3725865</v>
      </c>
      <c r="AF181" s="158">
        <v>5211</v>
      </c>
      <c r="AG181" s="448">
        <v>715</v>
      </c>
      <c r="AH181" s="159">
        <f t="shared" si="142"/>
        <v>3725865</v>
      </c>
      <c r="AI181" s="437">
        <f t="shared" si="143"/>
        <v>0</v>
      </c>
      <c r="AJ181" s="23">
        <f>+AF181-X181</f>
        <v>-919</v>
      </c>
      <c r="AK181" s="24">
        <f>+AJ181/X181</f>
        <v>-0.14991843393148449</v>
      </c>
      <c r="AL181" s="23">
        <f>+AF181-AA181</f>
        <v>1571</v>
      </c>
      <c r="AM181" s="160">
        <f t="shared" si="144"/>
        <v>0</v>
      </c>
      <c r="AN181" s="24">
        <f>+AL181/AA181</f>
        <v>0.43159340659340661</v>
      </c>
      <c r="AO181" s="163">
        <f>+AG181-Y181</f>
        <v>0</v>
      </c>
      <c r="AP181" s="164">
        <f>+AO181/Y181</f>
        <v>0</v>
      </c>
      <c r="AQ181" s="487" t="s">
        <v>1079</v>
      </c>
      <c r="AR181" s="409">
        <f t="shared" si="130"/>
        <v>0</v>
      </c>
      <c r="AS181" s="410">
        <f t="shared" si="131"/>
        <v>0</v>
      </c>
      <c r="AT181" s="409">
        <f t="shared" si="124"/>
        <v>0.43159340659340661</v>
      </c>
      <c r="AU181" s="410">
        <f t="shared" si="125"/>
        <v>0.43159340659340661</v>
      </c>
      <c r="AV181" s="64" t="b">
        <f t="shared" si="132"/>
        <v>0</v>
      </c>
      <c r="AW181" s="415" t="str">
        <f t="shared" si="133"/>
        <v/>
      </c>
      <c r="AX181" s="415">
        <f t="shared" si="134"/>
        <v>629.13670473083198</v>
      </c>
      <c r="AY181" s="415">
        <f t="shared" si="135"/>
        <v>655.62000441598582</v>
      </c>
      <c r="AZ181" s="415">
        <f t="shared" si="136"/>
        <v>715</v>
      </c>
      <c r="BA181" s="415">
        <f t="shared" si="137"/>
        <v>715</v>
      </c>
      <c r="BB181" s="416" t="str">
        <f t="shared" si="145"/>
        <v/>
      </c>
      <c r="BC181" s="416">
        <f t="shared" si="145"/>
        <v>4.2094666367438194E-2</v>
      </c>
      <c r="BD181" s="416">
        <f t="shared" si="145"/>
        <v>9.0570750105327891E-2</v>
      </c>
      <c r="BE181" s="416">
        <f t="shared" si="138"/>
        <v>0</v>
      </c>
      <c r="BF181" s="499">
        <f t="shared" si="126"/>
        <v>0</v>
      </c>
      <c r="BG181" s="499">
        <f t="shared" si="122"/>
        <v>6130</v>
      </c>
      <c r="BH181" s="499">
        <f t="shared" si="123"/>
        <v>4529</v>
      </c>
      <c r="BI181" s="499">
        <f t="shared" si="127"/>
        <v>3640</v>
      </c>
      <c r="BJ181" s="417">
        <f t="shared" si="128"/>
        <v>5211</v>
      </c>
      <c r="BK181" s="416" t="str">
        <f t="shared" si="146"/>
        <v/>
      </c>
      <c r="BL181" s="416">
        <f t="shared" si="146"/>
        <v>-0.26117455138662315</v>
      </c>
      <c r="BM181" s="416">
        <f t="shared" si="146"/>
        <v>-0.19629057187016996</v>
      </c>
      <c r="BN181" s="416">
        <f t="shared" si="139"/>
        <v>0.43159340659340661</v>
      </c>
      <c r="BO181" s="104">
        <f t="shared" si="147"/>
        <v>4382950</v>
      </c>
      <c r="BP181" s="104">
        <f t="shared" si="140"/>
        <v>4382950</v>
      </c>
      <c r="BQ181" s="103">
        <f t="shared" si="141"/>
        <v>4382950</v>
      </c>
      <c r="BR181" s="419"/>
      <c r="BS181" s="420" t="s">
        <v>1070</v>
      </c>
      <c r="BU181" s="104"/>
      <c r="BV181" s="103"/>
      <c r="BW181" s="161">
        <f t="shared" si="148"/>
        <v>3725865</v>
      </c>
      <c r="BX181" s="161">
        <f t="shared" si="149"/>
        <v>3725865</v>
      </c>
    </row>
    <row r="182" spans="1:76" ht="36" hidden="1">
      <c r="A182" s="145" t="s">
        <v>408</v>
      </c>
      <c r="B182" s="145" t="str">
        <f t="shared" si="159"/>
        <v>P082.2</v>
      </c>
      <c r="C182" s="146" t="s">
        <v>437</v>
      </c>
      <c r="D182" s="175" t="s">
        <v>438</v>
      </c>
      <c r="E182" s="175" t="s">
        <v>102</v>
      </c>
      <c r="F182" s="175"/>
      <c r="G182" s="175"/>
      <c r="H182" s="129">
        <v>0</v>
      </c>
      <c r="I182" s="130">
        <v>0</v>
      </c>
      <c r="J182" s="129"/>
      <c r="K182" s="130"/>
      <c r="L182" s="130">
        <v>819</v>
      </c>
      <c r="M182" s="130">
        <v>819</v>
      </c>
      <c r="N182" s="130">
        <v>819</v>
      </c>
      <c r="O182" s="148">
        <v>922.9</v>
      </c>
      <c r="P182" s="149">
        <v>0</v>
      </c>
      <c r="Q182" s="149">
        <v>0</v>
      </c>
      <c r="R182" s="150">
        <v>556</v>
      </c>
      <c r="S182" s="151">
        <v>397189.8</v>
      </c>
      <c r="T182" s="150">
        <v>494</v>
      </c>
      <c r="U182" s="151">
        <v>419734.45999999996</v>
      </c>
      <c r="V182" s="152">
        <v>556</v>
      </c>
      <c r="W182" s="153">
        <f>V182*O182</f>
        <v>513132.39999999997</v>
      </c>
      <c r="X182" s="154">
        <v>556</v>
      </c>
      <c r="Y182" s="155">
        <v>922.9</v>
      </c>
      <c r="Z182" s="138">
        <f>X182*Y182</f>
        <v>513132.39999999997</v>
      </c>
      <c r="AA182" s="156">
        <v>517</v>
      </c>
      <c r="AB182" s="157">
        <v>469202.36</v>
      </c>
      <c r="AC182" s="162">
        <f>AA182</f>
        <v>517</v>
      </c>
      <c r="AD182" s="456">
        <v>1000</v>
      </c>
      <c r="AE182" s="159">
        <f t="shared" si="164"/>
        <v>517000</v>
      </c>
      <c r="AF182" s="158">
        <v>473</v>
      </c>
      <c r="AG182" s="448">
        <v>1012</v>
      </c>
      <c r="AH182" s="159">
        <f t="shared" si="142"/>
        <v>478676</v>
      </c>
      <c r="AI182" s="437">
        <f t="shared" si="143"/>
        <v>-12</v>
      </c>
      <c r="AJ182" s="23">
        <f>+AF182-X182</f>
        <v>-83</v>
      </c>
      <c r="AK182" s="24">
        <f>+AJ182/X182</f>
        <v>-0.14928057553956833</v>
      </c>
      <c r="AL182" s="23">
        <f>+AF182-AA182</f>
        <v>-44</v>
      </c>
      <c r="AM182" s="160">
        <f t="shared" si="144"/>
        <v>38324</v>
      </c>
      <c r="AN182" s="24">
        <f>+AL182/AA182</f>
        <v>-8.5106382978723402E-2</v>
      </c>
      <c r="AO182" s="163">
        <f>+AG182-Y182</f>
        <v>89.100000000000023</v>
      </c>
      <c r="AP182" s="164">
        <f>+AO182/Y182</f>
        <v>9.6543504171632918E-2</v>
      </c>
      <c r="AQ182" s="487"/>
      <c r="AR182" s="409">
        <f t="shared" si="130"/>
        <v>9.6543504171632932E-2</v>
      </c>
      <c r="AS182" s="410">
        <f t="shared" si="131"/>
        <v>8.3541012027305239E-2</v>
      </c>
      <c r="AT182" s="409">
        <f t="shared" si="124"/>
        <v>-8.5106382978723416E-2</v>
      </c>
      <c r="AU182" s="410">
        <f t="shared" si="125"/>
        <v>0</v>
      </c>
      <c r="AV182" s="64" t="b">
        <f t="shared" si="132"/>
        <v>1</v>
      </c>
      <c r="AW182" s="415" t="str">
        <f t="shared" si="133"/>
        <v/>
      </c>
      <c r="AX182" s="415">
        <f t="shared" si="134"/>
        <v>714.37014388489206</v>
      </c>
      <c r="AY182" s="415">
        <f t="shared" si="135"/>
        <v>849.66489878542507</v>
      </c>
      <c r="AZ182" s="415">
        <f t="shared" si="136"/>
        <v>922.9</v>
      </c>
      <c r="BA182" s="415">
        <f t="shared" si="137"/>
        <v>1000</v>
      </c>
      <c r="BB182" s="416" t="str">
        <f t="shared" si="145"/>
        <v/>
      </c>
      <c r="BC182" s="416">
        <f t="shared" si="145"/>
        <v>0.18939027065825043</v>
      </c>
      <c r="BD182" s="416">
        <f t="shared" si="145"/>
        <v>8.6192923020902423E-2</v>
      </c>
      <c r="BE182" s="416">
        <f t="shared" si="138"/>
        <v>8.3541012027305239E-2</v>
      </c>
      <c r="BF182" s="499">
        <f t="shared" si="126"/>
        <v>0</v>
      </c>
      <c r="BG182" s="499">
        <f t="shared" si="122"/>
        <v>556</v>
      </c>
      <c r="BH182" s="499">
        <f t="shared" si="123"/>
        <v>494</v>
      </c>
      <c r="BI182" s="499">
        <f t="shared" si="127"/>
        <v>517</v>
      </c>
      <c r="BJ182" s="506">
        <f t="shared" si="128"/>
        <v>517</v>
      </c>
      <c r="BK182" s="416" t="str">
        <f t="shared" si="146"/>
        <v/>
      </c>
      <c r="BL182" s="416">
        <f t="shared" si="146"/>
        <v>-0.11151079136690645</v>
      </c>
      <c r="BM182" s="416">
        <f t="shared" si="146"/>
        <v>4.6558704453441235E-2</v>
      </c>
      <c r="BN182" s="416">
        <f t="shared" si="139"/>
        <v>0</v>
      </c>
      <c r="BO182" s="104">
        <f t="shared" si="147"/>
        <v>513132.39999999997</v>
      </c>
      <c r="BP182" s="104">
        <f t="shared" si="140"/>
        <v>556000</v>
      </c>
      <c r="BQ182" s="103">
        <f t="shared" si="141"/>
        <v>562672</v>
      </c>
      <c r="BR182" s="419"/>
      <c r="BS182" s="420"/>
      <c r="BU182" s="104"/>
      <c r="BV182" s="103"/>
      <c r="BW182" s="161">
        <f t="shared" si="148"/>
        <v>477139.3</v>
      </c>
      <c r="BX182" s="161">
        <f t="shared" si="149"/>
        <v>436531.7</v>
      </c>
    </row>
    <row r="183" spans="1:76" hidden="1">
      <c r="A183" s="145" t="s">
        <v>408</v>
      </c>
      <c r="B183" s="145" t="str">
        <f t="shared" si="159"/>
        <v>P083</v>
      </c>
      <c r="C183" s="146" t="s">
        <v>439</v>
      </c>
      <c r="D183" s="165" t="s">
        <v>440</v>
      </c>
      <c r="E183" s="165"/>
      <c r="F183" s="165"/>
      <c r="G183" s="165"/>
      <c r="H183" s="129">
        <v>630</v>
      </c>
      <c r="I183" s="130">
        <v>630</v>
      </c>
      <c r="J183" s="129">
        <v>630</v>
      </c>
      <c r="K183" s="130">
        <v>630</v>
      </c>
      <c r="L183" s="130"/>
      <c r="M183" s="130"/>
      <c r="N183" s="130"/>
      <c r="O183" s="148" t="s">
        <v>88</v>
      </c>
      <c r="P183" s="149">
        <v>925</v>
      </c>
      <c r="Q183" s="149">
        <v>581742</v>
      </c>
      <c r="R183" s="150"/>
      <c r="S183" s="151"/>
      <c r="T183" s="150"/>
      <c r="U183" s="151"/>
      <c r="V183" s="152"/>
      <c r="W183" s="153"/>
      <c r="X183" s="166"/>
      <c r="Y183" s="155" t="s">
        <v>88</v>
      </c>
      <c r="Z183" s="167"/>
      <c r="AA183" s="168"/>
      <c r="AB183" s="169"/>
      <c r="AC183" s="170"/>
      <c r="AD183" s="449"/>
      <c r="AE183" s="171"/>
      <c r="AF183" s="170"/>
      <c r="AG183" s="449"/>
      <c r="AH183" s="159">
        <f t="shared" si="142"/>
        <v>0</v>
      </c>
      <c r="AI183" s="437">
        <f t="shared" si="143"/>
        <v>0</v>
      </c>
      <c r="AJ183" s="23"/>
      <c r="AK183" s="24"/>
      <c r="AL183" s="23"/>
      <c r="AM183" s="160">
        <f t="shared" si="144"/>
        <v>0</v>
      </c>
      <c r="AN183" s="24"/>
      <c r="AO183" s="163"/>
      <c r="AP183" s="164"/>
      <c r="AQ183" s="487"/>
      <c r="AR183" s="409" t="str">
        <f t="shared" si="130"/>
        <v/>
      </c>
      <c r="AS183" s="410" t="str">
        <f t="shared" si="131"/>
        <v/>
      </c>
      <c r="AT183" s="409" t="str">
        <f t="shared" si="124"/>
        <v/>
      </c>
      <c r="AU183" s="410" t="str">
        <f t="shared" si="125"/>
        <v/>
      </c>
      <c r="AV183" s="64" t="b">
        <f t="shared" si="132"/>
        <v>1</v>
      </c>
      <c r="AW183" s="415">
        <f t="shared" si="133"/>
        <v>628.9102702702703</v>
      </c>
      <c r="AX183" s="415" t="str">
        <f t="shared" si="134"/>
        <v/>
      </c>
      <c r="AY183" s="415" t="str">
        <f t="shared" si="135"/>
        <v/>
      </c>
      <c r="AZ183" s="415" t="str">
        <f t="shared" si="136"/>
        <v/>
      </c>
      <c r="BA183" s="415">
        <f t="shared" si="137"/>
        <v>0</v>
      </c>
      <c r="BB183" s="416" t="str">
        <f t="shared" si="145"/>
        <v/>
      </c>
      <c r="BC183" s="416" t="str">
        <f t="shared" si="145"/>
        <v/>
      </c>
      <c r="BD183" s="416" t="str">
        <f t="shared" si="145"/>
        <v/>
      </c>
      <c r="BE183" s="416" t="str">
        <f t="shared" si="138"/>
        <v/>
      </c>
      <c r="BF183" s="499">
        <f t="shared" si="126"/>
        <v>925</v>
      </c>
      <c r="BG183" s="499">
        <f t="shared" si="122"/>
        <v>0</v>
      </c>
      <c r="BH183" s="499">
        <f t="shared" si="123"/>
        <v>0</v>
      </c>
      <c r="BI183" s="499">
        <f t="shared" si="127"/>
        <v>0</v>
      </c>
      <c r="BJ183" s="506">
        <f t="shared" si="128"/>
        <v>0</v>
      </c>
      <c r="BK183" s="416">
        <f t="shared" si="146"/>
        <v>-1</v>
      </c>
      <c r="BL183" s="416" t="str">
        <f t="shared" si="146"/>
        <v/>
      </c>
      <c r="BM183" s="416" t="str">
        <f t="shared" si="146"/>
        <v/>
      </c>
      <c r="BN183" s="416" t="str">
        <f t="shared" si="139"/>
        <v/>
      </c>
      <c r="BO183" s="104" t="str">
        <f t="shared" si="147"/>
        <v/>
      </c>
      <c r="BP183" s="104">
        <f t="shared" si="140"/>
        <v>0</v>
      </c>
      <c r="BQ183" s="103">
        <f t="shared" si="141"/>
        <v>0</v>
      </c>
      <c r="BR183" s="419"/>
      <c r="BS183" s="420"/>
      <c r="BU183" s="104"/>
      <c r="BV183" s="103"/>
      <c r="BW183" s="161"/>
      <c r="BX183" s="161"/>
    </row>
    <row r="184" spans="1:76" ht="24">
      <c r="A184" s="145" t="s">
        <v>408</v>
      </c>
      <c r="B184" s="145" t="str">
        <f t="shared" si="159"/>
        <v>P083.1</v>
      </c>
      <c r="C184" s="146" t="s">
        <v>441</v>
      </c>
      <c r="D184" s="147" t="s">
        <v>442</v>
      </c>
      <c r="E184" s="147"/>
      <c r="F184" s="147"/>
      <c r="G184" s="147"/>
      <c r="H184" s="129">
        <v>0</v>
      </c>
      <c r="I184" s="130">
        <v>0</v>
      </c>
      <c r="J184" s="129"/>
      <c r="K184" s="130"/>
      <c r="L184" s="130">
        <v>630</v>
      </c>
      <c r="M184" s="130">
        <v>630</v>
      </c>
      <c r="N184" s="130">
        <v>630</v>
      </c>
      <c r="O184" s="148">
        <v>715</v>
      </c>
      <c r="P184" s="149">
        <v>0</v>
      </c>
      <c r="Q184" s="149">
        <v>0</v>
      </c>
      <c r="R184" s="150">
        <v>433</v>
      </c>
      <c r="S184" s="151">
        <v>272412</v>
      </c>
      <c r="T184" s="150">
        <v>301</v>
      </c>
      <c r="U184" s="151">
        <v>196770</v>
      </c>
      <c r="V184" s="152">
        <v>422</v>
      </c>
      <c r="W184" s="153">
        <f>V184*O184</f>
        <v>301730</v>
      </c>
      <c r="X184" s="154">
        <v>422</v>
      </c>
      <c r="Y184" s="155">
        <v>715</v>
      </c>
      <c r="Z184" s="138">
        <f>X184*Y184</f>
        <v>301730</v>
      </c>
      <c r="AA184" s="156">
        <v>159</v>
      </c>
      <c r="AB184" s="157">
        <v>113685</v>
      </c>
      <c r="AC184" s="158">
        <v>359</v>
      </c>
      <c r="AD184" s="448">
        <v>715</v>
      </c>
      <c r="AE184" s="159">
        <f t="shared" ref="AE184:AE186" si="165">AC184*AD184</f>
        <v>256685</v>
      </c>
      <c r="AF184" s="158">
        <v>359</v>
      </c>
      <c r="AG184" s="448">
        <v>715</v>
      </c>
      <c r="AH184" s="159">
        <f t="shared" si="142"/>
        <v>256685</v>
      </c>
      <c r="AI184" s="437">
        <f t="shared" si="143"/>
        <v>0</v>
      </c>
      <c r="AJ184" s="23">
        <f>+AF184-X184</f>
        <v>-63</v>
      </c>
      <c r="AK184" s="24">
        <f>+AJ184/X184</f>
        <v>-0.14928909952606634</v>
      </c>
      <c r="AL184" s="23">
        <f>+AF184-AA184</f>
        <v>200</v>
      </c>
      <c r="AM184" s="160">
        <f t="shared" si="144"/>
        <v>0</v>
      </c>
      <c r="AN184" s="24">
        <f>+AL184/AA184</f>
        <v>1.2578616352201257</v>
      </c>
      <c r="AO184" s="163">
        <f>+AG184-Y184</f>
        <v>0</v>
      </c>
      <c r="AP184" s="164">
        <f>+AO184/Y184</f>
        <v>0</v>
      </c>
      <c r="AQ184" s="487" t="s">
        <v>1079</v>
      </c>
      <c r="AR184" s="409">
        <f t="shared" si="130"/>
        <v>0</v>
      </c>
      <c r="AS184" s="410">
        <f t="shared" si="131"/>
        <v>0</v>
      </c>
      <c r="AT184" s="409">
        <f t="shared" si="124"/>
        <v>1.257861635220126</v>
      </c>
      <c r="AU184" s="410">
        <f t="shared" si="125"/>
        <v>1.257861635220126</v>
      </c>
      <c r="AV184" s="64" t="b">
        <f t="shared" si="132"/>
        <v>0</v>
      </c>
      <c r="AW184" s="415" t="str">
        <f t="shared" si="133"/>
        <v/>
      </c>
      <c r="AX184" s="415">
        <f t="shared" si="134"/>
        <v>629.12702078521943</v>
      </c>
      <c r="AY184" s="415">
        <f t="shared" si="135"/>
        <v>653.72093023255809</v>
      </c>
      <c r="AZ184" s="415">
        <f t="shared" si="136"/>
        <v>715</v>
      </c>
      <c r="BA184" s="415">
        <f t="shared" si="137"/>
        <v>715</v>
      </c>
      <c r="BB184" s="416" t="str">
        <f t="shared" si="145"/>
        <v/>
      </c>
      <c r="BC184" s="416">
        <f t="shared" si="145"/>
        <v>3.9092120724115054E-2</v>
      </c>
      <c r="BD184" s="416">
        <f t="shared" si="145"/>
        <v>9.3738882959800929E-2</v>
      </c>
      <c r="BE184" s="416">
        <f t="shared" si="138"/>
        <v>0</v>
      </c>
      <c r="BF184" s="499">
        <f t="shared" si="126"/>
        <v>0</v>
      </c>
      <c r="BG184" s="499">
        <f t="shared" si="122"/>
        <v>433</v>
      </c>
      <c r="BH184" s="499">
        <f t="shared" si="123"/>
        <v>301</v>
      </c>
      <c r="BI184" s="499">
        <f t="shared" si="127"/>
        <v>159</v>
      </c>
      <c r="BJ184" s="417">
        <f t="shared" si="128"/>
        <v>359</v>
      </c>
      <c r="BK184" s="416" t="str">
        <f t="shared" si="146"/>
        <v/>
      </c>
      <c r="BL184" s="416">
        <f t="shared" si="146"/>
        <v>-0.30484988452655892</v>
      </c>
      <c r="BM184" s="416">
        <f t="shared" si="146"/>
        <v>-0.47176079734219267</v>
      </c>
      <c r="BN184" s="416">
        <f t="shared" si="139"/>
        <v>1.257861635220126</v>
      </c>
      <c r="BO184" s="104">
        <f t="shared" si="147"/>
        <v>301730</v>
      </c>
      <c r="BP184" s="104">
        <f t="shared" si="140"/>
        <v>301730</v>
      </c>
      <c r="BQ184" s="103">
        <f t="shared" si="141"/>
        <v>301730</v>
      </c>
      <c r="BR184" s="419"/>
      <c r="BS184" s="420" t="s">
        <v>1070</v>
      </c>
      <c r="BU184" s="104"/>
      <c r="BV184" s="103"/>
      <c r="BW184" s="161">
        <f t="shared" si="148"/>
        <v>256685</v>
      </c>
      <c r="BX184" s="161">
        <f t="shared" si="149"/>
        <v>256685</v>
      </c>
    </row>
    <row r="185" spans="1:76" ht="36">
      <c r="A185" s="145" t="s">
        <v>408</v>
      </c>
      <c r="B185" s="145" t="str">
        <f t="shared" si="159"/>
        <v>P083.2</v>
      </c>
      <c r="C185" s="146" t="s">
        <v>443</v>
      </c>
      <c r="D185" s="175" t="s">
        <v>444</v>
      </c>
      <c r="E185" s="175" t="s">
        <v>102</v>
      </c>
      <c r="F185" s="175"/>
      <c r="G185" s="175"/>
      <c r="H185" s="129">
        <v>0</v>
      </c>
      <c r="I185" s="130">
        <v>0</v>
      </c>
      <c r="J185" s="129"/>
      <c r="K185" s="130"/>
      <c r="L185" s="130">
        <v>819</v>
      </c>
      <c r="M185" s="130">
        <v>819</v>
      </c>
      <c r="N185" s="130">
        <v>819</v>
      </c>
      <c r="O185" s="148">
        <v>922.9</v>
      </c>
      <c r="P185" s="149">
        <v>0</v>
      </c>
      <c r="Q185" s="149">
        <v>0</v>
      </c>
      <c r="R185" s="150">
        <v>664</v>
      </c>
      <c r="S185" s="151">
        <v>486297</v>
      </c>
      <c r="T185" s="150">
        <v>417</v>
      </c>
      <c r="U185" s="151">
        <v>354674.22000000003</v>
      </c>
      <c r="V185" s="152">
        <v>675</v>
      </c>
      <c r="W185" s="153">
        <f>V185*O185</f>
        <v>622957.5</v>
      </c>
      <c r="X185" s="154">
        <v>675</v>
      </c>
      <c r="Y185" s="155">
        <v>922.9</v>
      </c>
      <c r="Z185" s="138">
        <f>X185*Y185</f>
        <v>622957.5</v>
      </c>
      <c r="AA185" s="156">
        <v>477</v>
      </c>
      <c r="AB185" s="157">
        <v>436716.28000000009</v>
      </c>
      <c r="AC185" s="158">
        <v>574</v>
      </c>
      <c r="AD185" s="448">
        <v>1012</v>
      </c>
      <c r="AE185" s="159">
        <f t="shared" si="165"/>
        <v>580888</v>
      </c>
      <c r="AF185" s="158">
        <v>574</v>
      </c>
      <c r="AG185" s="448">
        <v>1012</v>
      </c>
      <c r="AH185" s="159">
        <f t="shared" si="142"/>
        <v>580888</v>
      </c>
      <c r="AI185" s="437">
        <f t="shared" si="143"/>
        <v>0</v>
      </c>
      <c r="AJ185" s="23">
        <f>+AF185-X185</f>
        <v>-101</v>
      </c>
      <c r="AK185" s="24">
        <f>+AJ185/X185</f>
        <v>-0.14962962962962964</v>
      </c>
      <c r="AL185" s="23">
        <f>+AF185-AA185</f>
        <v>97</v>
      </c>
      <c r="AM185" s="160">
        <f t="shared" si="144"/>
        <v>0</v>
      </c>
      <c r="AN185" s="24">
        <f>+AL185/AA185</f>
        <v>0.20335429769392033</v>
      </c>
      <c r="AO185" s="163">
        <f>+AG185-Y185</f>
        <v>89.100000000000023</v>
      </c>
      <c r="AP185" s="164">
        <f>+AO185/Y185</f>
        <v>9.6543504171632918E-2</v>
      </c>
      <c r="AQ185" s="487" t="s">
        <v>1079</v>
      </c>
      <c r="AR185" s="409">
        <f t="shared" si="130"/>
        <v>9.6543504171632932E-2</v>
      </c>
      <c r="AS185" s="410">
        <f t="shared" si="131"/>
        <v>9.6543504171632932E-2</v>
      </c>
      <c r="AT185" s="409">
        <f t="shared" si="124"/>
        <v>0.20335429769392044</v>
      </c>
      <c r="AU185" s="410">
        <f t="shared" si="125"/>
        <v>0.20335429769392044</v>
      </c>
      <c r="AV185" s="64" t="b">
        <f t="shared" si="132"/>
        <v>0</v>
      </c>
      <c r="AW185" s="415" t="str">
        <f t="shared" si="133"/>
        <v/>
      </c>
      <c r="AX185" s="415">
        <f t="shared" si="134"/>
        <v>732.375</v>
      </c>
      <c r="AY185" s="415">
        <f t="shared" si="135"/>
        <v>850.53769784172664</v>
      </c>
      <c r="AZ185" s="415">
        <f t="shared" si="136"/>
        <v>922.9</v>
      </c>
      <c r="BA185" s="415">
        <f t="shared" si="137"/>
        <v>1012</v>
      </c>
      <c r="BB185" s="416" t="str">
        <f t="shared" si="145"/>
        <v/>
      </c>
      <c r="BC185" s="416">
        <f t="shared" si="145"/>
        <v>0.16134179599484777</v>
      </c>
      <c r="BD185" s="416">
        <f t="shared" si="145"/>
        <v>8.5078300870020884E-2</v>
      </c>
      <c r="BE185" s="416">
        <f t="shared" si="138"/>
        <v>9.6543504171632932E-2</v>
      </c>
      <c r="BF185" s="499">
        <f t="shared" si="126"/>
        <v>0</v>
      </c>
      <c r="BG185" s="499">
        <f t="shared" si="122"/>
        <v>664</v>
      </c>
      <c r="BH185" s="499">
        <f t="shared" si="123"/>
        <v>417</v>
      </c>
      <c r="BI185" s="499">
        <f t="shared" si="127"/>
        <v>477</v>
      </c>
      <c r="BJ185" s="417">
        <f t="shared" si="128"/>
        <v>574</v>
      </c>
      <c r="BK185" s="416" t="str">
        <f t="shared" si="146"/>
        <v/>
      </c>
      <c r="BL185" s="416">
        <f t="shared" si="146"/>
        <v>-0.37198795180722888</v>
      </c>
      <c r="BM185" s="416">
        <f t="shared" si="146"/>
        <v>0.14388489208633093</v>
      </c>
      <c r="BN185" s="416">
        <f t="shared" si="139"/>
        <v>0.20335429769392044</v>
      </c>
      <c r="BO185" s="104">
        <f t="shared" si="147"/>
        <v>622957.5</v>
      </c>
      <c r="BP185" s="104">
        <f t="shared" si="140"/>
        <v>683100</v>
      </c>
      <c r="BQ185" s="103">
        <f t="shared" si="141"/>
        <v>683100</v>
      </c>
      <c r="BR185" s="419"/>
      <c r="BS185" s="420" t="s">
        <v>1070</v>
      </c>
      <c r="BU185" s="104"/>
      <c r="BV185" s="103"/>
      <c r="BW185" s="161">
        <f t="shared" si="148"/>
        <v>529744.6</v>
      </c>
      <c r="BX185" s="161">
        <f t="shared" si="149"/>
        <v>529744.6</v>
      </c>
    </row>
    <row r="186" spans="1:76" ht="24">
      <c r="A186" s="145" t="s">
        <v>445</v>
      </c>
      <c r="B186" s="145" t="str">
        <f t="shared" si="159"/>
        <v>P084</v>
      </c>
      <c r="C186" s="146" t="s">
        <v>446</v>
      </c>
      <c r="D186" s="172" t="s">
        <v>447</v>
      </c>
      <c r="E186" s="178" t="s">
        <v>142</v>
      </c>
      <c r="F186" s="147" t="s">
        <v>81</v>
      </c>
      <c r="G186" s="178"/>
      <c r="H186" s="129">
        <v>420</v>
      </c>
      <c r="I186" s="130">
        <v>500</v>
      </c>
      <c r="J186" s="129">
        <v>500</v>
      </c>
      <c r="K186" s="130">
        <v>550</v>
      </c>
      <c r="L186" s="130">
        <v>550</v>
      </c>
      <c r="M186" s="130">
        <v>610</v>
      </c>
      <c r="N186" s="130">
        <v>610</v>
      </c>
      <c r="O186" s="148">
        <v>693</v>
      </c>
      <c r="P186" s="149">
        <v>32214</v>
      </c>
      <c r="Q186" s="149">
        <v>15243980</v>
      </c>
      <c r="R186" s="150">
        <v>31876</v>
      </c>
      <c r="S186" s="151">
        <v>16777760</v>
      </c>
      <c r="T186" s="150">
        <v>25299</v>
      </c>
      <c r="U186" s="151">
        <v>16228112.1</v>
      </c>
      <c r="V186" s="152">
        <v>31876</v>
      </c>
      <c r="W186" s="153">
        <f>V186*O186</f>
        <v>22090068</v>
      </c>
      <c r="X186" s="154">
        <v>31876</v>
      </c>
      <c r="Y186" s="155">
        <v>693</v>
      </c>
      <c r="Z186" s="138">
        <f>X186*Y186</f>
        <v>22090068</v>
      </c>
      <c r="AA186" s="156">
        <v>15716</v>
      </c>
      <c r="AB186" s="157">
        <v>11236553.899999997</v>
      </c>
      <c r="AC186" s="158">
        <v>25000</v>
      </c>
      <c r="AD186" s="456">
        <v>950</v>
      </c>
      <c r="AE186" s="159">
        <f t="shared" si="165"/>
        <v>23750000</v>
      </c>
      <c r="AF186" s="158">
        <v>25000</v>
      </c>
      <c r="AG186" s="448">
        <v>1033.96</v>
      </c>
      <c r="AH186" s="159">
        <f t="shared" si="142"/>
        <v>25849000</v>
      </c>
      <c r="AI186" s="437">
        <f t="shared" si="143"/>
        <v>-83.960000000000036</v>
      </c>
      <c r="AJ186" s="23">
        <f>+AF186-X186</f>
        <v>-6876</v>
      </c>
      <c r="AK186" s="24">
        <f>+AJ186/X186</f>
        <v>-0.21571087965867738</v>
      </c>
      <c r="AL186" s="23">
        <f>+AF186-AA186</f>
        <v>9284</v>
      </c>
      <c r="AM186" s="160">
        <f t="shared" si="144"/>
        <v>-2099000</v>
      </c>
      <c r="AN186" s="24">
        <f>+AL186/AA186</f>
        <v>0.59073555612115047</v>
      </c>
      <c r="AO186" s="163">
        <f>+AG186-Y186</f>
        <v>340.96000000000004</v>
      </c>
      <c r="AP186" s="164">
        <f>+AO186/Y186</f>
        <v>0.49200577200577206</v>
      </c>
      <c r="AQ186" s="487"/>
      <c r="AR186" s="409">
        <f t="shared" si="130"/>
        <v>0.492005772005772</v>
      </c>
      <c r="AS186" s="410">
        <f t="shared" si="131"/>
        <v>0.37085137085137077</v>
      </c>
      <c r="AT186" s="409">
        <f t="shared" si="124"/>
        <v>0.59073555612115047</v>
      </c>
      <c r="AU186" s="410">
        <f t="shared" si="125"/>
        <v>0.59073555612115047</v>
      </c>
      <c r="AV186" s="64" t="b">
        <f t="shared" si="132"/>
        <v>0</v>
      </c>
      <c r="AW186" s="415">
        <f t="shared" si="133"/>
        <v>473.20978456571675</v>
      </c>
      <c r="AX186" s="415">
        <f t="shared" si="134"/>
        <v>526.3445852679132</v>
      </c>
      <c r="AY186" s="415">
        <f t="shared" si="135"/>
        <v>641.45270959326456</v>
      </c>
      <c r="AZ186" s="415">
        <f t="shared" si="136"/>
        <v>693</v>
      </c>
      <c r="BA186" s="415">
        <f t="shared" si="137"/>
        <v>950</v>
      </c>
      <c r="BB186" s="416">
        <f t="shared" si="145"/>
        <v>0.11228592990941721</v>
      </c>
      <c r="BC186" s="416">
        <f t="shared" si="145"/>
        <v>0.21869347105900316</v>
      </c>
      <c r="BD186" s="416">
        <f t="shared" si="145"/>
        <v>8.0360234879077508E-2</v>
      </c>
      <c r="BE186" s="416">
        <f t="shared" si="138"/>
        <v>0.37085137085137077</v>
      </c>
      <c r="BF186" s="499">
        <f t="shared" si="126"/>
        <v>32214</v>
      </c>
      <c r="BG186" s="499">
        <f t="shared" si="122"/>
        <v>31876</v>
      </c>
      <c r="BH186" s="499">
        <f t="shared" si="123"/>
        <v>25299</v>
      </c>
      <c r="BI186" s="499">
        <f t="shared" si="127"/>
        <v>15716</v>
      </c>
      <c r="BJ186" s="506">
        <f t="shared" si="128"/>
        <v>25000</v>
      </c>
      <c r="BK186" s="416">
        <f t="shared" si="146"/>
        <v>-1.049233252623083E-2</v>
      </c>
      <c r="BL186" s="416">
        <f t="shared" si="146"/>
        <v>-0.20633078177939512</v>
      </c>
      <c r="BM186" s="416">
        <f t="shared" si="146"/>
        <v>-0.37878967548124431</v>
      </c>
      <c r="BN186" s="416">
        <f t="shared" si="139"/>
        <v>0.59073555612115047</v>
      </c>
      <c r="BO186" s="104">
        <f t="shared" si="147"/>
        <v>22090068</v>
      </c>
      <c r="BP186" s="104">
        <f t="shared" si="140"/>
        <v>30282200</v>
      </c>
      <c r="BQ186" s="103">
        <f t="shared" si="141"/>
        <v>32958508.960000001</v>
      </c>
      <c r="BR186" s="419"/>
      <c r="BS186" s="420"/>
      <c r="BU186" s="104"/>
      <c r="BV186" s="103"/>
      <c r="BW186" s="161">
        <f t="shared" si="148"/>
        <v>17325000</v>
      </c>
      <c r="BX186" s="161">
        <f t="shared" si="149"/>
        <v>17325000</v>
      </c>
    </row>
    <row r="187" spans="1:76" hidden="1">
      <c r="A187" s="145" t="s">
        <v>445</v>
      </c>
      <c r="B187" s="145" t="str">
        <f t="shared" si="159"/>
        <v>P085</v>
      </c>
      <c r="C187" s="146" t="s">
        <v>448</v>
      </c>
      <c r="D187" s="185" t="s">
        <v>449</v>
      </c>
      <c r="E187" s="185"/>
      <c r="F187" s="185"/>
      <c r="G187" s="185"/>
      <c r="H187" s="129">
        <v>876</v>
      </c>
      <c r="I187" s="130">
        <v>950</v>
      </c>
      <c r="J187" s="129">
        <v>950</v>
      </c>
      <c r="K187" s="130">
        <v>950</v>
      </c>
      <c r="L187" s="130"/>
      <c r="M187" s="130"/>
      <c r="N187" s="130"/>
      <c r="O187" s="148"/>
      <c r="P187" s="149">
        <v>2012</v>
      </c>
      <c r="Q187" s="149">
        <v>1856640</v>
      </c>
      <c r="R187" s="150"/>
      <c r="S187" s="151"/>
      <c r="T187" s="150"/>
      <c r="U187" s="151"/>
      <c r="V187" s="152"/>
      <c r="W187" s="153"/>
      <c r="X187" s="166"/>
      <c r="Y187" s="155"/>
      <c r="Z187" s="167"/>
      <c r="AA187" s="168"/>
      <c r="AB187" s="169"/>
      <c r="AC187" s="170"/>
      <c r="AD187" s="449"/>
      <c r="AE187" s="171"/>
      <c r="AF187" s="170"/>
      <c r="AG187" s="449"/>
      <c r="AH187" s="159">
        <f t="shared" si="142"/>
        <v>0</v>
      </c>
      <c r="AI187" s="437">
        <f t="shared" si="143"/>
        <v>0</v>
      </c>
      <c r="AJ187" s="23"/>
      <c r="AK187" s="24"/>
      <c r="AL187" s="23"/>
      <c r="AM187" s="160">
        <f t="shared" si="144"/>
        <v>0</v>
      </c>
      <c r="AN187" s="24"/>
      <c r="AO187" s="163"/>
      <c r="AP187" s="164"/>
      <c r="AQ187" s="487"/>
      <c r="AR187" s="409" t="str">
        <f t="shared" si="130"/>
        <v/>
      </c>
      <c r="AS187" s="410" t="str">
        <f t="shared" si="131"/>
        <v/>
      </c>
      <c r="AT187" s="409" t="str">
        <f t="shared" si="124"/>
        <v/>
      </c>
      <c r="AU187" s="410" t="str">
        <f t="shared" si="125"/>
        <v/>
      </c>
      <c r="AV187" s="64" t="b">
        <f t="shared" si="132"/>
        <v>1</v>
      </c>
      <c r="AW187" s="415">
        <f t="shared" si="133"/>
        <v>922.78330019880718</v>
      </c>
      <c r="AX187" s="415" t="str">
        <f t="shared" si="134"/>
        <v/>
      </c>
      <c r="AY187" s="415" t="str">
        <f t="shared" si="135"/>
        <v/>
      </c>
      <c r="AZ187" s="415">
        <f t="shared" si="136"/>
        <v>0</v>
      </c>
      <c r="BA187" s="415">
        <f t="shared" si="137"/>
        <v>0</v>
      </c>
      <c r="BB187" s="416" t="str">
        <f t="shared" si="145"/>
        <v/>
      </c>
      <c r="BC187" s="416" t="str">
        <f t="shared" si="145"/>
        <v/>
      </c>
      <c r="BD187" s="416" t="str">
        <f t="shared" si="145"/>
        <v/>
      </c>
      <c r="BE187" s="416" t="str">
        <f t="shared" si="138"/>
        <v/>
      </c>
      <c r="BF187" s="499">
        <f t="shared" si="126"/>
        <v>2012</v>
      </c>
      <c r="BG187" s="499">
        <f t="shared" si="122"/>
        <v>0</v>
      </c>
      <c r="BH187" s="499">
        <f t="shared" si="123"/>
        <v>0</v>
      </c>
      <c r="BI187" s="499">
        <f t="shared" si="127"/>
        <v>0</v>
      </c>
      <c r="BJ187" s="506">
        <f t="shared" si="128"/>
        <v>0</v>
      </c>
      <c r="BK187" s="416">
        <f t="shared" si="146"/>
        <v>-1</v>
      </c>
      <c r="BL187" s="416" t="str">
        <f t="shared" si="146"/>
        <v/>
      </c>
      <c r="BM187" s="416" t="str">
        <f t="shared" si="146"/>
        <v/>
      </c>
      <c r="BN187" s="416" t="str">
        <f t="shared" si="139"/>
        <v/>
      </c>
      <c r="BO187" s="104">
        <f t="shared" si="147"/>
        <v>0</v>
      </c>
      <c r="BP187" s="104">
        <f t="shared" si="140"/>
        <v>0</v>
      </c>
      <c r="BQ187" s="103">
        <f t="shared" si="141"/>
        <v>0</v>
      </c>
      <c r="BR187" s="419"/>
      <c r="BS187" s="420"/>
      <c r="BU187" s="104"/>
      <c r="BV187" s="103"/>
      <c r="BW187" s="161">
        <f t="shared" si="148"/>
        <v>0</v>
      </c>
      <c r="BX187" s="161">
        <f t="shared" si="149"/>
        <v>0</v>
      </c>
    </row>
    <row r="188" spans="1:76" ht="36">
      <c r="A188" s="145" t="s">
        <v>445</v>
      </c>
      <c r="B188" s="145" t="str">
        <f t="shared" si="159"/>
        <v>P085.1</v>
      </c>
      <c r="C188" s="146" t="s">
        <v>450</v>
      </c>
      <c r="D188" s="186" t="s">
        <v>451</v>
      </c>
      <c r="E188" s="186"/>
      <c r="F188" s="186"/>
      <c r="G188" s="186"/>
      <c r="H188" s="129">
        <v>0</v>
      </c>
      <c r="I188" s="130">
        <v>0</v>
      </c>
      <c r="J188" s="129"/>
      <c r="K188" s="130"/>
      <c r="L188" s="130">
        <v>950</v>
      </c>
      <c r="M188" s="130">
        <v>1040</v>
      </c>
      <c r="N188" s="130">
        <v>1040</v>
      </c>
      <c r="O188" s="148">
        <v>1166</v>
      </c>
      <c r="P188" s="149">
        <v>0</v>
      </c>
      <c r="Q188" s="149">
        <v>0</v>
      </c>
      <c r="R188" s="150">
        <v>1978</v>
      </c>
      <c r="S188" s="151">
        <v>1879100</v>
      </c>
      <c r="T188" s="150">
        <v>1536</v>
      </c>
      <c r="U188" s="151">
        <v>1645076</v>
      </c>
      <c r="V188" s="152">
        <v>1960</v>
      </c>
      <c r="W188" s="153">
        <f>V188*O188</f>
        <v>2285360</v>
      </c>
      <c r="X188" s="154">
        <v>1960</v>
      </c>
      <c r="Y188" s="155">
        <v>1166</v>
      </c>
      <c r="Z188" s="138">
        <f>X188*Y188</f>
        <v>2285360</v>
      </c>
      <c r="AA188" s="156">
        <v>1284</v>
      </c>
      <c r="AB188" s="157">
        <v>1497144</v>
      </c>
      <c r="AC188" s="158">
        <v>1666</v>
      </c>
      <c r="AD188" s="456">
        <f>Y188*1.15</f>
        <v>1340.8999999999999</v>
      </c>
      <c r="AE188" s="159">
        <f t="shared" ref="AE188:AE189" si="166">AC188*AD188</f>
        <v>2233939.4</v>
      </c>
      <c r="AF188" s="158">
        <v>1666</v>
      </c>
      <c r="AG188" s="448">
        <v>1570</v>
      </c>
      <c r="AH188" s="159">
        <f t="shared" si="142"/>
        <v>2615620</v>
      </c>
      <c r="AI188" s="437">
        <f t="shared" si="143"/>
        <v>-229.10000000000014</v>
      </c>
      <c r="AJ188" s="23">
        <f>+AF188-X188</f>
        <v>-294</v>
      </c>
      <c r="AK188" s="24">
        <f>+AJ188/X188</f>
        <v>-0.15</v>
      </c>
      <c r="AL188" s="23">
        <f>+AF188-AA188</f>
        <v>382</v>
      </c>
      <c r="AM188" s="160">
        <f t="shared" si="144"/>
        <v>-381680.60000000009</v>
      </c>
      <c r="AN188" s="24">
        <f>+AL188/AA188</f>
        <v>0.29750778816199375</v>
      </c>
      <c r="AO188" s="163">
        <f>+AG188-Y188</f>
        <v>404</v>
      </c>
      <c r="AP188" s="164">
        <f>+AO188/Y188</f>
        <v>0.346483704974271</v>
      </c>
      <c r="AQ188" s="487"/>
      <c r="AR188" s="409">
        <f t="shared" si="130"/>
        <v>0.34648370497427106</v>
      </c>
      <c r="AS188" s="410">
        <f t="shared" si="131"/>
        <v>0.14999999999999991</v>
      </c>
      <c r="AT188" s="409">
        <f t="shared" si="124"/>
        <v>0.29750778816199386</v>
      </c>
      <c r="AU188" s="410">
        <f t="shared" si="125"/>
        <v>0.29750778816199386</v>
      </c>
      <c r="AV188" s="64" t="b">
        <f t="shared" si="132"/>
        <v>0</v>
      </c>
      <c r="AW188" s="415" t="str">
        <f t="shared" si="133"/>
        <v/>
      </c>
      <c r="AX188" s="415">
        <f t="shared" si="134"/>
        <v>950</v>
      </c>
      <c r="AY188" s="415">
        <f t="shared" si="135"/>
        <v>1071.0130208333333</v>
      </c>
      <c r="AZ188" s="415">
        <f t="shared" si="136"/>
        <v>1166</v>
      </c>
      <c r="BA188" s="415">
        <f t="shared" si="137"/>
        <v>1340.8999999999999</v>
      </c>
      <c r="BB188" s="416" t="str">
        <f t="shared" si="145"/>
        <v/>
      </c>
      <c r="BC188" s="416">
        <f t="shared" si="145"/>
        <v>0.12738212719298247</v>
      </c>
      <c r="BD188" s="416">
        <f t="shared" si="145"/>
        <v>8.8688911636909173E-2</v>
      </c>
      <c r="BE188" s="416">
        <f t="shared" si="138"/>
        <v>0.14999999999999991</v>
      </c>
      <c r="BF188" s="499">
        <f t="shared" si="126"/>
        <v>0</v>
      </c>
      <c r="BG188" s="499">
        <f t="shared" si="122"/>
        <v>1978</v>
      </c>
      <c r="BH188" s="499">
        <f t="shared" si="123"/>
        <v>1536</v>
      </c>
      <c r="BI188" s="499">
        <f t="shared" si="127"/>
        <v>1284</v>
      </c>
      <c r="BJ188" s="506">
        <f t="shared" si="128"/>
        <v>1666</v>
      </c>
      <c r="BK188" s="416" t="str">
        <f t="shared" si="146"/>
        <v/>
      </c>
      <c r="BL188" s="416">
        <f t="shared" si="146"/>
        <v>-0.22345803842264911</v>
      </c>
      <c r="BM188" s="416">
        <f t="shared" si="146"/>
        <v>-0.1640625</v>
      </c>
      <c r="BN188" s="416">
        <f t="shared" si="139"/>
        <v>0.29750778816199386</v>
      </c>
      <c r="BO188" s="104">
        <f t="shared" si="147"/>
        <v>2285360</v>
      </c>
      <c r="BP188" s="104">
        <f t="shared" si="140"/>
        <v>2628163.9999999995</v>
      </c>
      <c r="BQ188" s="103">
        <f t="shared" si="141"/>
        <v>3077200</v>
      </c>
      <c r="BR188" s="419"/>
      <c r="BS188" s="420"/>
      <c r="BU188" s="104"/>
      <c r="BV188" s="103"/>
      <c r="BW188" s="161">
        <f t="shared" si="148"/>
        <v>1942556</v>
      </c>
      <c r="BX188" s="161">
        <f t="shared" si="149"/>
        <v>1942556</v>
      </c>
    </row>
    <row r="189" spans="1:76" ht="36">
      <c r="A189" s="145" t="s">
        <v>445</v>
      </c>
      <c r="B189" s="145" t="str">
        <f t="shared" si="159"/>
        <v>P085.2</v>
      </c>
      <c r="C189" s="146" t="s">
        <v>452</v>
      </c>
      <c r="D189" s="187" t="s">
        <v>453</v>
      </c>
      <c r="E189" s="175" t="s">
        <v>102</v>
      </c>
      <c r="F189" s="175"/>
      <c r="G189" s="175"/>
      <c r="H189" s="129">
        <v>0</v>
      </c>
      <c r="I189" s="130">
        <v>0</v>
      </c>
      <c r="J189" s="129"/>
      <c r="K189" s="130"/>
      <c r="L189" s="130">
        <v>1140</v>
      </c>
      <c r="M189" s="130">
        <v>1248</v>
      </c>
      <c r="N189" s="130">
        <v>1248</v>
      </c>
      <c r="O189" s="148">
        <v>1394.8</v>
      </c>
      <c r="P189" s="149">
        <v>0</v>
      </c>
      <c r="Q189" s="149">
        <v>0</v>
      </c>
      <c r="R189" s="150">
        <v>136</v>
      </c>
      <c r="S189" s="151">
        <v>143640</v>
      </c>
      <c r="T189" s="150">
        <v>112</v>
      </c>
      <c r="U189" s="151">
        <v>144313.20000000001</v>
      </c>
      <c r="V189" s="152">
        <v>136</v>
      </c>
      <c r="W189" s="153">
        <f>V189*O189</f>
        <v>189692.79999999999</v>
      </c>
      <c r="X189" s="154">
        <v>136</v>
      </c>
      <c r="Y189" s="155">
        <v>1394.8</v>
      </c>
      <c r="Z189" s="138">
        <f>X189*Y189</f>
        <v>189692.79999999999</v>
      </c>
      <c r="AA189" s="156">
        <v>110</v>
      </c>
      <c r="AB189" s="157">
        <v>153428</v>
      </c>
      <c r="AC189" s="158">
        <v>116</v>
      </c>
      <c r="AD189" s="456">
        <f>Y189*1.15</f>
        <v>1604.0199999999998</v>
      </c>
      <c r="AE189" s="159">
        <f t="shared" si="166"/>
        <v>186066.31999999998</v>
      </c>
      <c r="AF189" s="158">
        <v>116</v>
      </c>
      <c r="AG189" s="448">
        <v>1798.8</v>
      </c>
      <c r="AH189" s="159">
        <f t="shared" si="142"/>
        <v>208660.8</v>
      </c>
      <c r="AI189" s="437">
        <f t="shared" si="143"/>
        <v>-194.7800000000002</v>
      </c>
      <c r="AJ189" s="23">
        <f>+AF189-X189</f>
        <v>-20</v>
      </c>
      <c r="AK189" s="24">
        <f>+AJ189/X189</f>
        <v>-0.14705882352941177</v>
      </c>
      <c r="AL189" s="23">
        <f>+AF189-AA189</f>
        <v>6</v>
      </c>
      <c r="AM189" s="160">
        <f t="shared" si="144"/>
        <v>-22594.48000000001</v>
      </c>
      <c r="AN189" s="24">
        <f>+AL189/AA189</f>
        <v>5.4545454545454543E-2</v>
      </c>
      <c r="AO189" s="163">
        <f>+AG189-Y189</f>
        <v>404</v>
      </c>
      <c r="AP189" s="164">
        <f>+AO189/Y189</f>
        <v>0.28964726125609408</v>
      </c>
      <c r="AQ189" s="487"/>
      <c r="AR189" s="409">
        <f t="shared" si="130"/>
        <v>0.28964726125609408</v>
      </c>
      <c r="AS189" s="410">
        <f t="shared" si="131"/>
        <v>0.14999999999999991</v>
      </c>
      <c r="AT189" s="409">
        <f t="shared" si="124"/>
        <v>5.4545454545454453E-2</v>
      </c>
      <c r="AU189" s="410">
        <f t="shared" si="125"/>
        <v>5.4545454545454453E-2</v>
      </c>
      <c r="AV189" s="64" t="b">
        <f t="shared" si="132"/>
        <v>0</v>
      </c>
      <c r="AW189" s="415" t="str">
        <f t="shared" si="133"/>
        <v/>
      </c>
      <c r="AX189" s="415">
        <f t="shared" si="134"/>
        <v>1056.1764705882354</v>
      </c>
      <c r="AY189" s="415">
        <f t="shared" si="135"/>
        <v>1288.5107142857144</v>
      </c>
      <c r="AZ189" s="415">
        <f t="shared" si="136"/>
        <v>1394.8</v>
      </c>
      <c r="BA189" s="415">
        <f t="shared" si="137"/>
        <v>1604.0199999999998</v>
      </c>
      <c r="BB189" s="416" t="str">
        <f t="shared" si="145"/>
        <v/>
      </c>
      <c r="BC189" s="416">
        <f t="shared" si="145"/>
        <v>0.21997672753311859</v>
      </c>
      <c r="BD189" s="416">
        <f t="shared" si="145"/>
        <v>8.2490028632169476E-2</v>
      </c>
      <c r="BE189" s="416">
        <f t="shared" si="138"/>
        <v>0.14999999999999991</v>
      </c>
      <c r="BF189" s="499">
        <f t="shared" si="126"/>
        <v>0</v>
      </c>
      <c r="BG189" s="499">
        <f t="shared" si="122"/>
        <v>136</v>
      </c>
      <c r="BH189" s="499">
        <f t="shared" si="123"/>
        <v>112</v>
      </c>
      <c r="BI189" s="499">
        <f t="shared" si="127"/>
        <v>110</v>
      </c>
      <c r="BJ189" s="506">
        <f t="shared" si="128"/>
        <v>116</v>
      </c>
      <c r="BK189" s="416" t="str">
        <f t="shared" si="146"/>
        <v/>
      </c>
      <c r="BL189" s="416">
        <f t="shared" si="146"/>
        <v>-0.17647058823529416</v>
      </c>
      <c r="BM189" s="416">
        <f t="shared" si="146"/>
        <v>-1.7857142857142905E-2</v>
      </c>
      <c r="BN189" s="416">
        <f t="shared" si="139"/>
        <v>5.4545454545454453E-2</v>
      </c>
      <c r="BO189" s="104">
        <f t="shared" si="147"/>
        <v>189692.79999999999</v>
      </c>
      <c r="BP189" s="104">
        <f t="shared" si="140"/>
        <v>218146.71999999997</v>
      </c>
      <c r="BQ189" s="103">
        <f t="shared" si="141"/>
        <v>244636.79999999999</v>
      </c>
      <c r="BR189" s="419"/>
      <c r="BS189" s="420"/>
      <c r="BU189" s="104"/>
      <c r="BV189" s="103"/>
      <c r="BW189" s="161">
        <f t="shared" si="148"/>
        <v>161796.79999999999</v>
      </c>
      <c r="BX189" s="161">
        <f t="shared" si="149"/>
        <v>161796.79999999999</v>
      </c>
    </row>
    <row r="190" spans="1:76" hidden="1">
      <c r="A190" s="145" t="s">
        <v>445</v>
      </c>
      <c r="B190" s="145" t="str">
        <f t="shared" si="159"/>
        <v>P086</v>
      </c>
      <c r="C190" s="146" t="s">
        <v>454</v>
      </c>
      <c r="D190" s="185" t="s">
        <v>455</v>
      </c>
      <c r="E190" s="185"/>
      <c r="F190" s="185"/>
      <c r="G190" s="185"/>
      <c r="H190" s="129">
        <v>0</v>
      </c>
      <c r="I190" s="130">
        <v>0</v>
      </c>
      <c r="J190" s="129"/>
      <c r="K190" s="130"/>
      <c r="L190" s="130"/>
      <c r="M190" s="130"/>
      <c r="N190" s="130"/>
      <c r="O190" s="148"/>
      <c r="P190" s="149">
        <v>0</v>
      </c>
      <c r="Q190" s="149">
        <v>0</v>
      </c>
      <c r="R190" s="150"/>
      <c r="S190" s="151"/>
      <c r="T190" s="150"/>
      <c r="U190" s="151"/>
      <c r="V190" s="152"/>
      <c r="W190" s="153"/>
      <c r="X190" s="166"/>
      <c r="Y190" s="155"/>
      <c r="Z190" s="167"/>
      <c r="AA190" s="168"/>
      <c r="AB190" s="169"/>
      <c r="AC190" s="170"/>
      <c r="AD190" s="449"/>
      <c r="AE190" s="171"/>
      <c r="AF190" s="170"/>
      <c r="AG190" s="449"/>
      <c r="AH190" s="159">
        <f t="shared" si="142"/>
        <v>0</v>
      </c>
      <c r="AI190" s="437">
        <f t="shared" si="143"/>
        <v>0</v>
      </c>
      <c r="AJ190" s="23"/>
      <c r="AK190" s="24"/>
      <c r="AL190" s="23"/>
      <c r="AM190" s="160">
        <f t="shared" si="144"/>
        <v>0</v>
      </c>
      <c r="AN190" s="24"/>
      <c r="AO190" s="163"/>
      <c r="AP190" s="164"/>
      <c r="AQ190" s="487"/>
      <c r="AR190" s="409" t="str">
        <f t="shared" si="130"/>
        <v/>
      </c>
      <c r="AS190" s="410" t="str">
        <f t="shared" si="131"/>
        <v/>
      </c>
      <c r="AT190" s="409" t="str">
        <f t="shared" si="124"/>
        <v/>
      </c>
      <c r="AU190" s="410" t="str">
        <f t="shared" si="125"/>
        <v/>
      </c>
      <c r="AV190" s="64" t="b">
        <f t="shared" si="132"/>
        <v>1</v>
      </c>
      <c r="AW190" s="415" t="str">
        <f t="shared" si="133"/>
        <v/>
      </c>
      <c r="AX190" s="415" t="str">
        <f t="shared" si="134"/>
        <v/>
      </c>
      <c r="AY190" s="415" t="str">
        <f t="shared" si="135"/>
        <v/>
      </c>
      <c r="AZ190" s="415">
        <f t="shared" si="136"/>
        <v>0</v>
      </c>
      <c r="BA190" s="415">
        <f t="shared" si="137"/>
        <v>0</v>
      </c>
      <c r="BB190" s="416" t="str">
        <f t="shared" si="145"/>
        <v/>
      </c>
      <c r="BC190" s="416" t="str">
        <f t="shared" si="145"/>
        <v/>
      </c>
      <c r="BD190" s="416" t="str">
        <f t="shared" si="145"/>
        <v/>
      </c>
      <c r="BE190" s="416" t="str">
        <f t="shared" si="138"/>
        <v/>
      </c>
      <c r="BF190" s="499">
        <f t="shared" si="126"/>
        <v>0</v>
      </c>
      <c r="BG190" s="499">
        <f t="shared" si="122"/>
        <v>0</v>
      </c>
      <c r="BH190" s="499">
        <f t="shared" si="123"/>
        <v>0</v>
      </c>
      <c r="BI190" s="499">
        <f t="shared" si="127"/>
        <v>0</v>
      </c>
      <c r="BJ190" s="506">
        <f t="shared" si="128"/>
        <v>0</v>
      </c>
      <c r="BK190" s="416" t="str">
        <f t="shared" si="146"/>
        <v/>
      </c>
      <c r="BL190" s="416" t="str">
        <f t="shared" si="146"/>
        <v/>
      </c>
      <c r="BM190" s="416" t="str">
        <f t="shared" si="146"/>
        <v/>
      </c>
      <c r="BN190" s="416" t="str">
        <f t="shared" si="139"/>
        <v/>
      </c>
      <c r="BO190" s="104">
        <f t="shared" si="147"/>
        <v>0</v>
      </c>
      <c r="BP190" s="104">
        <f t="shared" si="140"/>
        <v>0</v>
      </c>
      <c r="BQ190" s="103">
        <f t="shared" si="141"/>
        <v>0</v>
      </c>
      <c r="BR190" s="419"/>
      <c r="BS190" s="420"/>
      <c r="BU190" s="104"/>
      <c r="BV190" s="103"/>
      <c r="BW190" s="161">
        <f t="shared" si="148"/>
        <v>0</v>
      </c>
      <c r="BX190" s="161">
        <f t="shared" si="149"/>
        <v>0</v>
      </c>
    </row>
    <row r="191" spans="1:76" ht="36">
      <c r="A191" s="145" t="s">
        <v>445</v>
      </c>
      <c r="B191" s="145" t="str">
        <f t="shared" si="159"/>
        <v>P086.1</v>
      </c>
      <c r="C191" s="146" t="s">
        <v>456</v>
      </c>
      <c r="D191" s="186" t="s">
        <v>457</v>
      </c>
      <c r="E191" s="186"/>
      <c r="F191" s="186"/>
      <c r="G191" s="186"/>
      <c r="H191" s="129">
        <v>876</v>
      </c>
      <c r="I191" s="130">
        <v>950</v>
      </c>
      <c r="J191" s="129">
        <v>950</v>
      </c>
      <c r="K191" s="130">
        <v>950</v>
      </c>
      <c r="L191" s="130">
        <v>950</v>
      </c>
      <c r="M191" s="130">
        <v>1040</v>
      </c>
      <c r="N191" s="130">
        <v>1040</v>
      </c>
      <c r="O191" s="148">
        <v>1166</v>
      </c>
      <c r="P191" s="149">
        <v>9921</v>
      </c>
      <c r="Q191" s="149">
        <v>9164556.8000000007</v>
      </c>
      <c r="R191" s="150">
        <v>10548</v>
      </c>
      <c r="S191" s="151">
        <v>10020800</v>
      </c>
      <c r="T191" s="150">
        <v>7609</v>
      </c>
      <c r="U191" s="151">
        <v>8121325.5999999996</v>
      </c>
      <c r="V191" s="152">
        <v>10548</v>
      </c>
      <c r="W191" s="153">
        <f>V191*O191</f>
        <v>12298968</v>
      </c>
      <c r="X191" s="154">
        <v>10548</v>
      </c>
      <c r="Y191" s="155">
        <v>1166</v>
      </c>
      <c r="Z191" s="138">
        <f>X191*Y191</f>
        <v>12298968</v>
      </c>
      <c r="AA191" s="156">
        <v>5845</v>
      </c>
      <c r="AB191" s="157">
        <v>6802164.7999999989</v>
      </c>
      <c r="AC191" s="158">
        <v>8966</v>
      </c>
      <c r="AD191" s="456">
        <f>Y191*1.15</f>
        <v>1340.8999999999999</v>
      </c>
      <c r="AE191" s="159">
        <f t="shared" ref="AE191:AE192" si="167">AC191*AD191</f>
        <v>12022509.399999999</v>
      </c>
      <c r="AF191" s="158">
        <v>8966</v>
      </c>
      <c r="AG191" s="448">
        <v>1570</v>
      </c>
      <c r="AH191" s="159">
        <f t="shared" si="142"/>
        <v>14076620</v>
      </c>
      <c r="AI191" s="437">
        <f t="shared" si="143"/>
        <v>-229.10000000000014</v>
      </c>
      <c r="AJ191" s="23">
        <f>+AF191-X191</f>
        <v>-1582</v>
      </c>
      <c r="AK191" s="24">
        <f>+AJ191/X191</f>
        <v>-0.14998103905953736</v>
      </c>
      <c r="AL191" s="23">
        <f>+AF191-AA191</f>
        <v>3121</v>
      </c>
      <c r="AM191" s="160">
        <f t="shared" si="144"/>
        <v>-2054110.6000000015</v>
      </c>
      <c r="AN191" s="24">
        <f>+AL191/AA191</f>
        <v>0.53396065012831484</v>
      </c>
      <c r="AO191" s="163">
        <f>+AG191-Y191</f>
        <v>404</v>
      </c>
      <c r="AP191" s="164">
        <f>+AO191/Y191</f>
        <v>0.346483704974271</v>
      </c>
      <c r="AQ191" s="487"/>
      <c r="AR191" s="409">
        <f t="shared" si="130"/>
        <v>0.34648370497427106</v>
      </c>
      <c r="AS191" s="410">
        <f t="shared" si="131"/>
        <v>0.14999999999999991</v>
      </c>
      <c r="AT191" s="409">
        <f t="shared" si="124"/>
        <v>0.53396065012831473</v>
      </c>
      <c r="AU191" s="410">
        <f t="shared" si="125"/>
        <v>0.53396065012831473</v>
      </c>
      <c r="AV191" s="64" t="b">
        <f t="shared" si="132"/>
        <v>0</v>
      </c>
      <c r="AW191" s="415">
        <f t="shared" si="133"/>
        <v>923.75333131740763</v>
      </c>
      <c r="AX191" s="415">
        <f t="shared" si="134"/>
        <v>950.01896094046265</v>
      </c>
      <c r="AY191" s="415">
        <f t="shared" si="135"/>
        <v>1067.3315284531475</v>
      </c>
      <c r="AZ191" s="415">
        <f t="shared" si="136"/>
        <v>1166</v>
      </c>
      <c r="BA191" s="415">
        <f t="shared" si="137"/>
        <v>1340.8999999999999</v>
      </c>
      <c r="BB191" s="416">
        <f t="shared" si="145"/>
        <v>2.8433596645975223E-2</v>
      </c>
      <c r="BC191" s="416">
        <f t="shared" si="145"/>
        <v>0.12348444855937646</v>
      </c>
      <c r="BD191" s="416">
        <f t="shared" si="145"/>
        <v>9.2444070953145996E-2</v>
      </c>
      <c r="BE191" s="416">
        <f t="shared" si="138"/>
        <v>0.14999999999999991</v>
      </c>
      <c r="BF191" s="499">
        <f t="shared" si="126"/>
        <v>9921</v>
      </c>
      <c r="BG191" s="499">
        <f t="shared" si="122"/>
        <v>10548</v>
      </c>
      <c r="BH191" s="499">
        <f t="shared" si="123"/>
        <v>7609</v>
      </c>
      <c r="BI191" s="499">
        <f t="shared" si="127"/>
        <v>5845</v>
      </c>
      <c r="BJ191" s="506">
        <f t="shared" si="128"/>
        <v>8966</v>
      </c>
      <c r="BK191" s="416">
        <f t="shared" si="146"/>
        <v>6.3199274266706906E-2</v>
      </c>
      <c r="BL191" s="416">
        <f t="shared" si="146"/>
        <v>-0.27863102009859686</v>
      </c>
      <c r="BM191" s="416">
        <f t="shared" si="146"/>
        <v>-0.2318307267709292</v>
      </c>
      <c r="BN191" s="416">
        <f t="shared" si="139"/>
        <v>0.53396065012831473</v>
      </c>
      <c r="BO191" s="104">
        <f t="shared" si="147"/>
        <v>12298968</v>
      </c>
      <c r="BP191" s="104">
        <f t="shared" si="140"/>
        <v>14143813.199999999</v>
      </c>
      <c r="BQ191" s="103">
        <f t="shared" si="141"/>
        <v>16560360</v>
      </c>
      <c r="BR191" s="419"/>
      <c r="BS191" s="420"/>
      <c r="BU191" s="104"/>
      <c r="BV191" s="103"/>
      <c r="BW191" s="161">
        <f t="shared" si="148"/>
        <v>10454356</v>
      </c>
      <c r="BX191" s="161">
        <f t="shared" si="149"/>
        <v>10454356</v>
      </c>
    </row>
    <row r="192" spans="1:76" ht="36">
      <c r="A192" s="145" t="s">
        <v>445</v>
      </c>
      <c r="B192" s="145" t="str">
        <f t="shared" si="159"/>
        <v>P086.2</v>
      </c>
      <c r="C192" s="146" t="s">
        <v>458</v>
      </c>
      <c r="D192" s="187" t="s">
        <v>459</v>
      </c>
      <c r="E192" s="175" t="s">
        <v>102</v>
      </c>
      <c r="F192" s="175"/>
      <c r="G192" s="175"/>
      <c r="H192" s="129">
        <v>950</v>
      </c>
      <c r="I192" s="130">
        <v>1050</v>
      </c>
      <c r="J192" s="129">
        <v>1050</v>
      </c>
      <c r="K192" s="130">
        <v>1365</v>
      </c>
      <c r="L192" s="130">
        <v>1365</v>
      </c>
      <c r="M192" s="130">
        <v>1495</v>
      </c>
      <c r="N192" s="130">
        <v>1495</v>
      </c>
      <c r="O192" s="148">
        <v>1666.5</v>
      </c>
      <c r="P192" s="149">
        <v>341</v>
      </c>
      <c r="Q192" s="149">
        <v>347320</v>
      </c>
      <c r="R192" s="150">
        <v>408</v>
      </c>
      <c r="S192" s="151">
        <v>492429</v>
      </c>
      <c r="T192" s="150">
        <v>399</v>
      </c>
      <c r="U192" s="151">
        <v>612359.69999999995</v>
      </c>
      <c r="V192" s="152">
        <v>424</v>
      </c>
      <c r="W192" s="153">
        <f>V192*O192</f>
        <v>706596</v>
      </c>
      <c r="X192" s="154">
        <v>424</v>
      </c>
      <c r="Y192" s="155">
        <v>1666.5</v>
      </c>
      <c r="Z192" s="138">
        <f>X192*Y192</f>
        <v>706596</v>
      </c>
      <c r="AA192" s="156">
        <v>350</v>
      </c>
      <c r="AB192" s="157">
        <v>573276</v>
      </c>
      <c r="AC192" s="158">
        <v>361</v>
      </c>
      <c r="AD192" s="456">
        <f>Y192*1.15</f>
        <v>1916.4749999999999</v>
      </c>
      <c r="AE192" s="159">
        <f t="shared" si="167"/>
        <v>691847.47499999998</v>
      </c>
      <c r="AF192" s="158">
        <v>361</v>
      </c>
      <c r="AG192" s="448">
        <v>2070.5</v>
      </c>
      <c r="AH192" s="159">
        <f t="shared" si="142"/>
        <v>747450.5</v>
      </c>
      <c r="AI192" s="437">
        <f t="shared" si="143"/>
        <v>-154.02500000000009</v>
      </c>
      <c r="AJ192" s="23">
        <f>+AF192-X192</f>
        <v>-63</v>
      </c>
      <c r="AK192" s="24">
        <f>+AJ192/X192</f>
        <v>-0.14858490566037735</v>
      </c>
      <c r="AL192" s="23">
        <f>+AF192-AA192</f>
        <v>11</v>
      </c>
      <c r="AM192" s="160">
        <f t="shared" si="144"/>
        <v>-55603.025000000023</v>
      </c>
      <c r="AN192" s="24">
        <f>+AL192/AA192</f>
        <v>3.1428571428571431E-2</v>
      </c>
      <c r="AO192" s="163">
        <f>+AG192-Y192</f>
        <v>404</v>
      </c>
      <c r="AP192" s="164">
        <f>+AO192/Y192</f>
        <v>0.24242424242424243</v>
      </c>
      <c r="AQ192" s="487"/>
      <c r="AR192" s="409">
        <f t="shared" si="130"/>
        <v>0.24242424242424243</v>
      </c>
      <c r="AS192" s="410">
        <f t="shared" si="131"/>
        <v>0.14999999999999991</v>
      </c>
      <c r="AT192" s="409">
        <f t="shared" si="124"/>
        <v>3.1428571428571361E-2</v>
      </c>
      <c r="AU192" s="410">
        <f t="shared" si="125"/>
        <v>3.1428571428571361E-2</v>
      </c>
      <c r="AV192" s="64" t="b">
        <f t="shared" si="132"/>
        <v>0</v>
      </c>
      <c r="AW192" s="415">
        <f t="shared" si="133"/>
        <v>1018.5337243401759</v>
      </c>
      <c r="AX192" s="415">
        <f t="shared" si="134"/>
        <v>1206.9338235294117</v>
      </c>
      <c r="AY192" s="415">
        <f t="shared" si="135"/>
        <v>1534.7360902255639</v>
      </c>
      <c r="AZ192" s="415">
        <f t="shared" si="136"/>
        <v>1666.5</v>
      </c>
      <c r="BA192" s="415">
        <f t="shared" si="137"/>
        <v>1916.4749999999999</v>
      </c>
      <c r="BB192" s="416">
        <f t="shared" si="145"/>
        <v>0.1849718813299821</v>
      </c>
      <c r="BC192" s="416">
        <f t="shared" si="145"/>
        <v>0.27159920478288258</v>
      </c>
      <c r="BD192" s="416">
        <f t="shared" si="145"/>
        <v>8.5854441433686812E-2</v>
      </c>
      <c r="BE192" s="416">
        <f t="shared" si="138"/>
        <v>0.14999999999999991</v>
      </c>
      <c r="BF192" s="499">
        <f t="shared" si="126"/>
        <v>341</v>
      </c>
      <c r="BG192" s="499">
        <f t="shared" si="122"/>
        <v>408</v>
      </c>
      <c r="BH192" s="499">
        <f t="shared" si="123"/>
        <v>399</v>
      </c>
      <c r="BI192" s="499">
        <f t="shared" si="127"/>
        <v>350</v>
      </c>
      <c r="BJ192" s="506">
        <f t="shared" si="128"/>
        <v>361</v>
      </c>
      <c r="BK192" s="416">
        <f t="shared" si="146"/>
        <v>0.19648093841642233</v>
      </c>
      <c r="BL192" s="416">
        <f t="shared" si="146"/>
        <v>-2.2058823529411797E-2</v>
      </c>
      <c r="BM192" s="416">
        <f t="shared" si="146"/>
        <v>-0.1228070175438597</v>
      </c>
      <c r="BN192" s="416">
        <f t="shared" si="139"/>
        <v>3.1428571428571361E-2</v>
      </c>
      <c r="BO192" s="104">
        <f t="shared" si="147"/>
        <v>706596</v>
      </c>
      <c r="BP192" s="104">
        <f t="shared" si="140"/>
        <v>812585.39999999991</v>
      </c>
      <c r="BQ192" s="103">
        <f t="shared" si="141"/>
        <v>877892</v>
      </c>
      <c r="BR192" s="419"/>
      <c r="BS192" s="420"/>
      <c r="BU192" s="104"/>
      <c r="BV192" s="103"/>
      <c r="BW192" s="161">
        <f t="shared" si="148"/>
        <v>601606.5</v>
      </c>
      <c r="BX192" s="161">
        <f t="shared" si="149"/>
        <v>601606.5</v>
      </c>
    </row>
    <row r="193" spans="1:76" hidden="1">
      <c r="A193" s="145" t="s">
        <v>445</v>
      </c>
      <c r="B193" s="145" t="str">
        <f t="shared" si="159"/>
        <v>P087</v>
      </c>
      <c r="C193" s="146" t="s">
        <v>460</v>
      </c>
      <c r="D193" s="185" t="s">
        <v>461</v>
      </c>
      <c r="E193" s="185"/>
      <c r="F193" s="185"/>
      <c r="G193" s="185"/>
      <c r="H193" s="129">
        <v>0</v>
      </c>
      <c r="I193" s="130">
        <v>0</v>
      </c>
      <c r="J193" s="129"/>
      <c r="K193" s="130"/>
      <c r="L193" s="130"/>
      <c r="M193" s="130"/>
      <c r="N193" s="130"/>
      <c r="O193" s="148" t="s">
        <v>88</v>
      </c>
      <c r="P193" s="149">
        <v>0</v>
      </c>
      <c r="Q193" s="149">
        <v>0</v>
      </c>
      <c r="R193" s="150"/>
      <c r="S193" s="151"/>
      <c r="T193" s="150"/>
      <c r="U193" s="151"/>
      <c r="V193" s="152"/>
      <c r="W193" s="153"/>
      <c r="X193" s="166"/>
      <c r="Y193" s="155" t="s">
        <v>88</v>
      </c>
      <c r="Z193" s="167"/>
      <c r="AA193" s="168"/>
      <c r="AB193" s="169"/>
      <c r="AC193" s="170"/>
      <c r="AD193" s="449"/>
      <c r="AE193" s="171"/>
      <c r="AF193" s="170"/>
      <c r="AG193" s="449"/>
      <c r="AH193" s="159">
        <f t="shared" si="142"/>
        <v>0</v>
      </c>
      <c r="AI193" s="437">
        <f t="shared" si="143"/>
        <v>0</v>
      </c>
      <c r="AJ193" s="23"/>
      <c r="AK193" s="24"/>
      <c r="AL193" s="23"/>
      <c r="AM193" s="160">
        <f t="shared" si="144"/>
        <v>0</v>
      </c>
      <c r="AN193" s="24"/>
      <c r="AO193" s="163"/>
      <c r="AP193" s="164"/>
      <c r="AQ193" s="487"/>
      <c r="AR193" s="409" t="str">
        <f t="shared" si="130"/>
        <v/>
      </c>
      <c r="AS193" s="410" t="str">
        <f t="shared" si="131"/>
        <v/>
      </c>
      <c r="AT193" s="409" t="str">
        <f t="shared" si="124"/>
        <v/>
      </c>
      <c r="AU193" s="410" t="str">
        <f t="shared" si="125"/>
        <v/>
      </c>
      <c r="AV193" s="64" t="b">
        <f t="shared" si="132"/>
        <v>1</v>
      </c>
      <c r="AW193" s="415" t="str">
        <f t="shared" si="133"/>
        <v/>
      </c>
      <c r="AX193" s="415" t="str">
        <f t="shared" si="134"/>
        <v/>
      </c>
      <c r="AY193" s="415" t="str">
        <f t="shared" si="135"/>
        <v/>
      </c>
      <c r="AZ193" s="415" t="str">
        <f t="shared" si="136"/>
        <v/>
      </c>
      <c r="BA193" s="415">
        <f t="shared" si="137"/>
        <v>0</v>
      </c>
      <c r="BB193" s="416" t="str">
        <f t="shared" si="145"/>
        <v/>
      </c>
      <c r="BC193" s="416" t="str">
        <f t="shared" si="145"/>
        <v/>
      </c>
      <c r="BD193" s="416" t="str">
        <f t="shared" si="145"/>
        <v/>
      </c>
      <c r="BE193" s="416" t="str">
        <f t="shared" si="138"/>
        <v/>
      </c>
      <c r="BF193" s="499">
        <f t="shared" si="126"/>
        <v>0</v>
      </c>
      <c r="BG193" s="499">
        <f t="shared" si="122"/>
        <v>0</v>
      </c>
      <c r="BH193" s="499">
        <f t="shared" si="123"/>
        <v>0</v>
      </c>
      <c r="BI193" s="499">
        <f t="shared" si="127"/>
        <v>0</v>
      </c>
      <c r="BJ193" s="506">
        <f t="shared" si="128"/>
        <v>0</v>
      </c>
      <c r="BK193" s="416" t="str">
        <f t="shared" si="146"/>
        <v/>
      </c>
      <c r="BL193" s="416" t="str">
        <f t="shared" si="146"/>
        <v/>
      </c>
      <c r="BM193" s="416" t="str">
        <f t="shared" si="146"/>
        <v/>
      </c>
      <c r="BN193" s="416" t="str">
        <f t="shared" si="139"/>
        <v/>
      </c>
      <c r="BO193" s="104" t="str">
        <f t="shared" si="147"/>
        <v/>
      </c>
      <c r="BP193" s="104">
        <f t="shared" si="140"/>
        <v>0</v>
      </c>
      <c r="BQ193" s="103">
        <f t="shared" si="141"/>
        <v>0</v>
      </c>
      <c r="BR193" s="419"/>
      <c r="BS193" s="420"/>
      <c r="BU193" s="104"/>
      <c r="BV193" s="103"/>
      <c r="BW193" s="161"/>
      <c r="BX193" s="161"/>
    </row>
    <row r="194" spans="1:76" ht="24">
      <c r="A194" s="145" t="s">
        <v>445</v>
      </c>
      <c r="B194" s="145" t="str">
        <f t="shared" si="159"/>
        <v>P087.1</v>
      </c>
      <c r="C194" s="146" t="s">
        <v>462</v>
      </c>
      <c r="D194" s="186" t="s">
        <v>463</v>
      </c>
      <c r="E194" s="186"/>
      <c r="F194" s="186"/>
      <c r="G194" s="186"/>
      <c r="H194" s="129">
        <v>883</v>
      </c>
      <c r="I194" s="130">
        <v>900</v>
      </c>
      <c r="J194" s="129">
        <v>900</v>
      </c>
      <c r="K194" s="130">
        <v>900</v>
      </c>
      <c r="L194" s="130">
        <v>900</v>
      </c>
      <c r="M194" s="130">
        <v>990</v>
      </c>
      <c r="N194" s="130">
        <v>990</v>
      </c>
      <c r="O194" s="148">
        <v>1111</v>
      </c>
      <c r="P194" s="149">
        <v>2976</v>
      </c>
      <c r="Q194" s="149">
        <v>2660397</v>
      </c>
      <c r="R194" s="150">
        <v>3616</v>
      </c>
      <c r="S194" s="151">
        <v>3253551</v>
      </c>
      <c r="T194" s="150">
        <v>3422.5</v>
      </c>
      <c r="U194" s="151">
        <v>3485727.8</v>
      </c>
      <c r="V194" s="152">
        <v>3616</v>
      </c>
      <c r="W194" s="153">
        <f>V194*O194</f>
        <v>4017376</v>
      </c>
      <c r="X194" s="154">
        <v>3616</v>
      </c>
      <c r="Y194" s="155">
        <v>1111</v>
      </c>
      <c r="Z194" s="138">
        <f>X194*Y194</f>
        <v>4017376</v>
      </c>
      <c r="AA194" s="156">
        <v>2840</v>
      </c>
      <c r="AB194" s="157">
        <v>3150684.9</v>
      </c>
      <c r="AC194" s="158">
        <v>3074</v>
      </c>
      <c r="AD194" s="456">
        <f>Y194*1.15</f>
        <v>1277.6499999999999</v>
      </c>
      <c r="AE194" s="159">
        <f t="shared" ref="AE194:AE195" si="168">AC194*AD194</f>
        <v>3927496.0999999996</v>
      </c>
      <c r="AF194" s="158">
        <v>3074</v>
      </c>
      <c r="AG194" s="448">
        <v>1537.35</v>
      </c>
      <c r="AH194" s="159">
        <f t="shared" si="142"/>
        <v>4725813.8999999994</v>
      </c>
      <c r="AI194" s="437">
        <f t="shared" si="143"/>
        <v>-259.70000000000005</v>
      </c>
      <c r="AJ194" s="23">
        <f>+AF194-X194</f>
        <v>-542</v>
      </c>
      <c r="AK194" s="24">
        <f>+AJ194/X194</f>
        <v>-0.14988938053097345</v>
      </c>
      <c r="AL194" s="23">
        <f>+AF194-AA194</f>
        <v>234</v>
      </c>
      <c r="AM194" s="160">
        <f t="shared" si="144"/>
        <v>-798317.79999999981</v>
      </c>
      <c r="AN194" s="24">
        <f>+AL194/AA194</f>
        <v>8.23943661971831E-2</v>
      </c>
      <c r="AO194" s="163">
        <f>+AG194-Y194</f>
        <v>426.34999999999991</v>
      </c>
      <c r="AP194" s="164">
        <f>+AO194/Y194</f>
        <v>0.38375337533753368</v>
      </c>
      <c r="AQ194" s="487"/>
      <c r="AR194" s="409">
        <f t="shared" si="130"/>
        <v>0.38375337533753373</v>
      </c>
      <c r="AS194" s="410">
        <f t="shared" si="131"/>
        <v>0.14999999999999991</v>
      </c>
      <c r="AT194" s="409">
        <f t="shared" si="124"/>
        <v>8.23943661971831E-2</v>
      </c>
      <c r="AU194" s="410">
        <f t="shared" si="125"/>
        <v>8.23943661971831E-2</v>
      </c>
      <c r="AV194" s="64" t="b">
        <f t="shared" si="132"/>
        <v>0</v>
      </c>
      <c r="AW194" s="415">
        <f t="shared" si="133"/>
        <v>893.95060483870964</v>
      </c>
      <c r="AX194" s="415">
        <f t="shared" si="134"/>
        <v>899.7652101769911</v>
      </c>
      <c r="AY194" s="415">
        <f t="shared" si="135"/>
        <v>1018.4741563184806</v>
      </c>
      <c r="AZ194" s="415">
        <f t="shared" si="136"/>
        <v>1111</v>
      </c>
      <c r="BA194" s="415">
        <f t="shared" si="137"/>
        <v>1277.6499999999999</v>
      </c>
      <c r="BB194" s="416">
        <f t="shared" si="145"/>
        <v>6.5043921966254636E-3</v>
      </c>
      <c r="BC194" s="416">
        <f t="shared" si="145"/>
        <v>0.13193324747256963</v>
      </c>
      <c r="BD194" s="416">
        <f t="shared" si="145"/>
        <v>9.0847512533824393E-2</v>
      </c>
      <c r="BE194" s="416">
        <f t="shared" si="138"/>
        <v>0.14999999999999991</v>
      </c>
      <c r="BF194" s="499">
        <f t="shared" si="126"/>
        <v>2976</v>
      </c>
      <c r="BG194" s="499">
        <f t="shared" si="122"/>
        <v>3616</v>
      </c>
      <c r="BH194" s="499">
        <f t="shared" si="123"/>
        <v>3422.5</v>
      </c>
      <c r="BI194" s="499">
        <f t="shared" si="127"/>
        <v>2840</v>
      </c>
      <c r="BJ194" s="506">
        <f t="shared" si="128"/>
        <v>3074</v>
      </c>
      <c r="BK194" s="416">
        <f t="shared" si="146"/>
        <v>0.21505376344086025</v>
      </c>
      <c r="BL194" s="416">
        <f t="shared" si="146"/>
        <v>-5.3512168141592875E-2</v>
      </c>
      <c r="BM194" s="416">
        <f t="shared" si="146"/>
        <v>-0.17019722425127826</v>
      </c>
      <c r="BN194" s="416">
        <f t="shared" si="139"/>
        <v>8.23943661971831E-2</v>
      </c>
      <c r="BO194" s="104">
        <f t="shared" si="147"/>
        <v>4017376</v>
      </c>
      <c r="BP194" s="104">
        <f t="shared" si="140"/>
        <v>4619982.3999999994</v>
      </c>
      <c r="BQ194" s="103">
        <f t="shared" si="141"/>
        <v>5559057.5999999996</v>
      </c>
      <c r="BR194" s="419"/>
      <c r="BS194" s="420"/>
      <c r="BU194" s="104"/>
      <c r="BV194" s="103"/>
      <c r="BW194" s="161">
        <f t="shared" si="148"/>
        <v>3415214</v>
      </c>
      <c r="BX194" s="161">
        <f t="shared" si="149"/>
        <v>3415214</v>
      </c>
    </row>
    <row r="195" spans="1:76" ht="36">
      <c r="A195" s="145" t="s">
        <v>445</v>
      </c>
      <c r="B195" s="145" t="str">
        <f t="shared" si="159"/>
        <v>P087.2</v>
      </c>
      <c r="C195" s="146" t="s">
        <v>464</v>
      </c>
      <c r="D195" s="187" t="s">
        <v>465</v>
      </c>
      <c r="E195" s="175" t="s">
        <v>102</v>
      </c>
      <c r="F195" s="175"/>
      <c r="G195" s="175"/>
      <c r="H195" s="129">
        <v>950</v>
      </c>
      <c r="I195" s="130">
        <v>1050</v>
      </c>
      <c r="J195" s="129">
        <v>1050</v>
      </c>
      <c r="K195" s="130">
        <v>1260</v>
      </c>
      <c r="L195" s="130">
        <v>1260</v>
      </c>
      <c r="M195" s="130">
        <v>1386</v>
      </c>
      <c r="N195" s="130">
        <v>1386</v>
      </c>
      <c r="O195" s="148">
        <v>1546.6</v>
      </c>
      <c r="P195" s="149">
        <v>56</v>
      </c>
      <c r="Q195" s="149">
        <v>57400</v>
      </c>
      <c r="R195" s="150">
        <v>56</v>
      </c>
      <c r="S195" s="151">
        <v>63840</v>
      </c>
      <c r="T195" s="150">
        <v>51</v>
      </c>
      <c r="U195" s="151">
        <v>73324.799999999988</v>
      </c>
      <c r="V195" s="152">
        <v>55</v>
      </c>
      <c r="W195" s="153">
        <f>V195*O195</f>
        <v>85063</v>
      </c>
      <c r="X195" s="154">
        <v>55</v>
      </c>
      <c r="Y195" s="155">
        <v>1546.6</v>
      </c>
      <c r="Z195" s="138">
        <f>X195*Y195</f>
        <v>85063</v>
      </c>
      <c r="AA195" s="156">
        <v>43</v>
      </c>
      <c r="AB195" s="157">
        <v>66503.799999999988</v>
      </c>
      <c r="AC195" s="158">
        <v>47</v>
      </c>
      <c r="AD195" s="456">
        <f>Y195*1.15</f>
        <v>1778.5899999999997</v>
      </c>
      <c r="AE195" s="159">
        <f t="shared" si="168"/>
        <v>83593.729999999981</v>
      </c>
      <c r="AF195" s="158">
        <v>47</v>
      </c>
      <c r="AG195" s="448">
        <v>1972.95</v>
      </c>
      <c r="AH195" s="159">
        <f t="shared" si="142"/>
        <v>92728.650000000009</v>
      </c>
      <c r="AI195" s="437">
        <f t="shared" si="143"/>
        <v>-194.36000000000035</v>
      </c>
      <c r="AJ195" s="23">
        <f>+AF195-X195</f>
        <v>-8</v>
      </c>
      <c r="AK195" s="24">
        <f>+AJ195/X195</f>
        <v>-0.14545454545454545</v>
      </c>
      <c r="AL195" s="23">
        <f>+AF195-AA195</f>
        <v>4</v>
      </c>
      <c r="AM195" s="160">
        <f t="shared" si="144"/>
        <v>-9134.9200000000274</v>
      </c>
      <c r="AN195" s="24">
        <f>+AL195/AA195</f>
        <v>9.3023255813953487E-2</v>
      </c>
      <c r="AO195" s="163">
        <f>+AG195-Y195</f>
        <v>426.35000000000014</v>
      </c>
      <c r="AP195" s="164">
        <f>+AO195/Y195</f>
        <v>0.27566920987973631</v>
      </c>
      <c r="AQ195" s="487"/>
      <c r="AR195" s="409">
        <f t="shared" si="130"/>
        <v>0.2756692098797362</v>
      </c>
      <c r="AS195" s="410">
        <f t="shared" si="131"/>
        <v>0.14999999999999991</v>
      </c>
      <c r="AT195" s="409">
        <f t="shared" si="124"/>
        <v>9.3023255813953432E-2</v>
      </c>
      <c r="AU195" s="410">
        <f t="shared" si="125"/>
        <v>9.3023255813953432E-2</v>
      </c>
      <c r="AV195" s="64" t="b">
        <f t="shared" si="132"/>
        <v>0</v>
      </c>
      <c r="AW195" s="415">
        <f t="shared" si="133"/>
        <v>1025</v>
      </c>
      <c r="AX195" s="415">
        <f t="shared" si="134"/>
        <v>1140</v>
      </c>
      <c r="AY195" s="415">
        <f t="shared" si="135"/>
        <v>1437.741176470588</v>
      </c>
      <c r="AZ195" s="415">
        <f t="shared" si="136"/>
        <v>1546.6</v>
      </c>
      <c r="BA195" s="415">
        <f t="shared" si="137"/>
        <v>1778.5899999999997</v>
      </c>
      <c r="BB195" s="416">
        <f t="shared" si="145"/>
        <v>0.11219512195121961</v>
      </c>
      <c r="BC195" s="416">
        <f t="shared" si="145"/>
        <v>0.26117647058823512</v>
      </c>
      <c r="BD195" s="416">
        <f t="shared" si="145"/>
        <v>7.5715174129353358E-2</v>
      </c>
      <c r="BE195" s="416">
        <f t="shared" si="138"/>
        <v>0.14999999999999991</v>
      </c>
      <c r="BF195" s="499">
        <f t="shared" si="126"/>
        <v>56</v>
      </c>
      <c r="BG195" s="499">
        <f t="shared" si="122"/>
        <v>56</v>
      </c>
      <c r="BH195" s="499">
        <f t="shared" si="123"/>
        <v>51</v>
      </c>
      <c r="BI195" s="499">
        <f t="shared" si="127"/>
        <v>43</v>
      </c>
      <c r="BJ195" s="506">
        <f t="shared" si="128"/>
        <v>47</v>
      </c>
      <c r="BK195" s="416">
        <f t="shared" si="146"/>
        <v>0</v>
      </c>
      <c r="BL195" s="416">
        <f t="shared" si="146"/>
        <v>-8.9285714285714302E-2</v>
      </c>
      <c r="BM195" s="416">
        <f t="shared" si="146"/>
        <v>-0.15686274509803921</v>
      </c>
      <c r="BN195" s="416">
        <f t="shared" si="139"/>
        <v>9.3023255813953432E-2</v>
      </c>
      <c r="BO195" s="104">
        <f t="shared" si="147"/>
        <v>85063</v>
      </c>
      <c r="BP195" s="104">
        <f t="shared" si="140"/>
        <v>97822.449999999983</v>
      </c>
      <c r="BQ195" s="103">
        <f t="shared" si="141"/>
        <v>108512.25</v>
      </c>
      <c r="BR195" s="419"/>
      <c r="BS195" s="420"/>
      <c r="BU195" s="104"/>
      <c r="BV195" s="103"/>
      <c r="BW195" s="161">
        <f t="shared" si="148"/>
        <v>72690.2</v>
      </c>
      <c r="BX195" s="161">
        <f t="shared" si="149"/>
        <v>72690.2</v>
      </c>
    </row>
    <row r="196" spans="1:76" hidden="1">
      <c r="A196" s="145" t="s">
        <v>445</v>
      </c>
      <c r="B196" s="145" t="str">
        <f t="shared" si="159"/>
        <v>P088</v>
      </c>
      <c r="C196" s="146" t="s">
        <v>466</v>
      </c>
      <c r="D196" s="185" t="s">
        <v>467</v>
      </c>
      <c r="E196" s="185"/>
      <c r="F196" s="185"/>
      <c r="G196" s="185"/>
      <c r="H196" s="129">
        <v>0</v>
      </c>
      <c r="I196" s="130">
        <v>0</v>
      </c>
      <c r="J196" s="129"/>
      <c r="K196" s="130"/>
      <c r="L196" s="130"/>
      <c r="M196" s="130"/>
      <c r="N196" s="130"/>
      <c r="O196" s="148" t="s">
        <v>88</v>
      </c>
      <c r="P196" s="149">
        <v>0</v>
      </c>
      <c r="Q196" s="149">
        <v>0</v>
      </c>
      <c r="R196" s="150"/>
      <c r="S196" s="151"/>
      <c r="T196" s="150"/>
      <c r="U196" s="151"/>
      <c r="V196" s="152"/>
      <c r="W196" s="153"/>
      <c r="X196" s="166"/>
      <c r="Y196" s="155" t="s">
        <v>88</v>
      </c>
      <c r="Z196" s="167"/>
      <c r="AA196" s="168"/>
      <c r="AB196" s="169"/>
      <c r="AC196" s="170"/>
      <c r="AD196" s="449"/>
      <c r="AE196" s="171"/>
      <c r="AF196" s="170"/>
      <c r="AG196" s="449"/>
      <c r="AH196" s="159">
        <f t="shared" si="142"/>
        <v>0</v>
      </c>
      <c r="AI196" s="437">
        <f t="shared" si="143"/>
        <v>0</v>
      </c>
      <c r="AJ196" s="23"/>
      <c r="AK196" s="24"/>
      <c r="AL196" s="23"/>
      <c r="AM196" s="160">
        <f t="shared" si="144"/>
        <v>0</v>
      </c>
      <c r="AN196" s="24"/>
      <c r="AO196" s="163"/>
      <c r="AP196" s="164"/>
      <c r="AQ196" s="487"/>
      <c r="AR196" s="409" t="str">
        <f t="shared" si="130"/>
        <v/>
      </c>
      <c r="AS196" s="410" t="str">
        <f t="shared" si="131"/>
        <v/>
      </c>
      <c r="AT196" s="409" t="str">
        <f t="shared" si="124"/>
        <v/>
      </c>
      <c r="AU196" s="410" t="str">
        <f t="shared" si="125"/>
        <v/>
      </c>
      <c r="AV196" s="64" t="b">
        <f t="shared" si="132"/>
        <v>1</v>
      </c>
      <c r="AW196" s="415" t="str">
        <f t="shared" si="133"/>
        <v/>
      </c>
      <c r="AX196" s="415" t="str">
        <f t="shared" si="134"/>
        <v/>
      </c>
      <c r="AY196" s="415" t="str">
        <f t="shared" si="135"/>
        <v/>
      </c>
      <c r="AZ196" s="415" t="str">
        <f t="shared" si="136"/>
        <v/>
      </c>
      <c r="BA196" s="415">
        <f t="shared" si="137"/>
        <v>0</v>
      </c>
      <c r="BB196" s="416" t="str">
        <f t="shared" si="145"/>
        <v/>
      </c>
      <c r="BC196" s="416" t="str">
        <f t="shared" si="145"/>
        <v/>
      </c>
      <c r="BD196" s="416" t="str">
        <f t="shared" si="145"/>
        <v/>
      </c>
      <c r="BE196" s="416" t="str">
        <f t="shared" si="138"/>
        <v/>
      </c>
      <c r="BF196" s="499">
        <f t="shared" si="126"/>
        <v>0</v>
      </c>
      <c r="BG196" s="499">
        <f t="shared" si="122"/>
        <v>0</v>
      </c>
      <c r="BH196" s="499">
        <f t="shared" si="123"/>
        <v>0</v>
      </c>
      <c r="BI196" s="499">
        <f t="shared" si="127"/>
        <v>0</v>
      </c>
      <c r="BJ196" s="506">
        <f t="shared" si="128"/>
        <v>0</v>
      </c>
      <c r="BK196" s="416" t="str">
        <f t="shared" si="146"/>
        <v/>
      </c>
      <c r="BL196" s="416" t="str">
        <f t="shared" si="146"/>
        <v/>
      </c>
      <c r="BM196" s="416" t="str">
        <f t="shared" si="146"/>
        <v/>
      </c>
      <c r="BN196" s="416" t="str">
        <f t="shared" si="139"/>
        <v/>
      </c>
      <c r="BO196" s="104" t="str">
        <f t="shared" si="147"/>
        <v/>
      </c>
      <c r="BP196" s="104">
        <f t="shared" si="140"/>
        <v>0</v>
      </c>
      <c r="BQ196" s="103">
        <f t="shared" si="141"/>
        <v>0</v>
      </c>
      <c r="BR196" s="419"/>
      <c r="BS196" s="420"/>
      <c r="BU196" s="104"/>
      <c r="BV196" s="103"/>
      <c r="BW196" s="161"/>
      <c r="BX196" s="161"/>
    </row>
    <row r="197" spans="1:76" ht="24">
      <c r="A197" s="145" t="s">
        <v>445</v>
      </c>
      <c r="B197" s="145" t="str">
        <f t="shared" si="159"/>
        <v>P088.1</v>
      </c>
      <c r="C197" s="146" t="s">
        <v>468</v>
      </c>
      <c r="D197" s="186" t="s">
        <v>469</v>
      </c>
      <c r="E197" s="186"/>
      <c r="F197" s="186"/>
      <c r="G197" s="186"/>
      <c r="H197" s="129">
        <v>330</v>
      </c>
      <c r="I197" s="130">
        <v>400</v>
      </c>
      <c r="J197" s="129">
        <v>400</v>
      </c>
      <c r="K197" s="130">
        <v>400</v>
      </c>
      <c r="L197" s="130">
        <v>400</v>
      </c>
      <c r="M197" s="130">
        <v>460</v>
      </c>
      <c r="N197" s="130">
        <v>460</v>
      </c>
      <c r="O197" s="148">
        <v>528</v>
      </c>
      <c r="P197" s="149">
        <v>4556</v>
      </c>
      <c r="Q197" s="149">
        <v>1710868</v>
      </c>
      <c r="R197" s="150">
        <v>4550</v>
      </c>
      <c r="S197" s="151">
        <v>1818870</v>
      </c>
      <c r="T197" s="150">
        <v>3356.5</v>
      </c>
      <c r="U197" s="151">
        <v>1583764.4</v>
      </c>
      <c r="V197" s="152">
        <v>4550</v>
      </c>
      <c r="W197" s="153">
        <f>V197*O197</f>
        <v>2402400</v>
      </c>
      <c r="X197" s="154">
        <v>4550</v>
      </c>
      <c r="Y197" s="155">
        <v>528</v>
      </c>
      <c r="Z197" s="138">
        <f>X197*Y197</f>
        <v>2402400</v>
      </c>
      <c r="AA197" s="156">
        <v>2307</v>
      </c>
      <c r="AB197" s="157">
        <v>1215840.7999999998</v>
      </c>
      <c r="AC197" s="158">
        <v>3868</v>
      </c>
      <c r="AD197" s="456">
        <f>Y197*1.15</f>
        <v>607.19999999999993</v>
      </c>
      <c r="AE197" s="159">
        <f t="shared" ref="AE197:AE198" si="169">AC197*AD197</f>
        <v>2348649.5999999996</v>
      </c>
      <c r="AF197" s="158">
        <v>3868</v>
      </c>
      <c r="AG197" s="448">
        <v>832.48</v>
      </c>
      <c r="AH197" s="159">
        <f t="shared" si="142"/>
        <v>3220032.64</v>
      </c>
      <c r="AI197" s="437">
        <f t="shared" si="143"/>
        <v>-225.28000000000009</v>
      </c>
      <c r="AJ197" s="23">
        <f>+AF197-X197</f>
        <v>-682</v>
      </c>
      <c r="AK197" s="24">
        <f>+AJ197/X197</f>
        <v>-0.1498901098901099</v>
      </c>
      <c r="AL197" s="23">
        <f>+AF197-AA197</f>
        <v>1561</v>
      </c>
      <c r="AM197" s="160">
        <f t="shared" si="144"/>
        <v>-871383.0400000005</v>
      </c>
      <c r="AN197" s="24">
        <f>+AL197/AA197</f>
        <v>0.67663632423060249</v>
      </c>
      <c r="AO197" s="163">
        <f>+AG197-Y197</f>
        <v>304.48</v>
      </c>
      <c r="AP197" s="164">
        <f>+AO197/Y197</f>
        <v>0.57666666666666666</v>
      </c>
      <c r="AQ197" s="487"/>
      <c r="AR197" s="409">
        <f t="shared" si="130"/>
        <v>0.57666666666666666</v>
      </c>
      <c r="AS197" s="410">
        <f t="shared" si="131"/>
        <v>0.14999999999999991</v>
      </c>
      <c r="AT197" s="409">
        <f t="shared" si="124"/>
        <v>0.6766363242306026</v>
      </c>
      <c r="AU197" s="410">
        <f t="shared" si="125"/>
        <v>0.6766363242306026</v>
      </c>
      <c r="AV197" s="64" t="b">
        <f t="shared" si="132"/>
        <v>0</v>
      </c>
      <c r="AW197" s="415">
        <f t="shared" si="133"/>
        <v>375.51975417032486</v>
      </c>
      <c r="AX197" s="415">
        <f t="shared" si="134"/>
        <v>399.75164835164833</v>
      </c>
      <c r="AY197" s="415">
        <f t="shared" si="135"/>
        <v>471.84996275882611</v>
      </c>
      <c r="AZ197" s="415">
        <f t="shared" si="136"/>
        <v>528</v>
      </c>
      <c r="BA197" s="415">
        <f t="shared" si="137"/>
        <v>607.19999999999993</v>
      </c>
      <c r="BB197" s="416">
        <f t="shared" si="145"/>
        <v>6.4528946645860286E-2</v>
      </c>
      <c r="BC197" s="416">
        <f t="shared" si="145"/>
        <v>0.18035776638938406</v>
      </c>
      <c r="BD197" s="416">
        <f t="shared" si="145"/>
        <v>0.11899977042039844</v>
      </c>
      <c r="BE197" s="416">
        <f t="shared" si="138"/>
        <v>0.14999999999999991</v>
      </c>
      <c r="BF197" s="499">
        <f t="shared" si="126"/>
        <v>4556</v>
      </c>
      <c r="BG197" s="499">
        <f t="shared" si="122"/>
        <v>4550</v>
      </c>
      <c r="BH197" s="499">
        <f t="shared" si="123"/>
        <v>3356.5</v>
      </c>
      <c r="BI197" s="499">
        <f t="shared" si="127"/>
        <v>2307</v>
      </c>
      <c r="BJ197" s="506">
        <f t="shared" si="128"/>
        <v>3868</v>
      </c>
      <c r="BK197" s="416">
        <f t="shared" si="146"/>
        <v>-1.3169446883231073E-3</v>
      </c>
      <c r="BL197" s="416">
        <f t="shared" si="146"/>
        <v>-0.26230769230769235</v>
      </c>
      <c r="BM197" s="416">
        <f t="shared" si="146"/>
        <v>-0.31267689557574851</v>
      </c>
      <c r="BN197" s="416">
        <f t="shared" si="139"/>
        <v>0.6766363242306026</v>
      </c>
      <c r="BO197" s="104">
        <f t="shared" si="147"/>
        <v>2402400</v>
      </c>
      <c r="BP197" s="104">
        <f t="shared" si="140"/>
        <v>2762759.9999999995</v>
      </c>
      <c r="BQ197" s="103">
        <f t="shared" si="141"/>
        <v>3787784</v>
      </c>
      <c r="BR197" s="419"/>
      <c r="BS197" s="420"/>
      <c r="BU197" s="104"/>
      <c r="BV197" s="103"/>
      <c r="BW197" s="161">
        <f t="shared" si="148"/>
        <v>2042304</v>
      </c>
      <c r="BX197" s="161">
        <f t="shared" si="149"/>
        <v>2042304</v>
      </c>
    </row>
    <row r="198" spans="1:76" ht="36" hidden="1">
      <c r="A198" s="145" t="s">
        <v>445</v>
      </c>
      <c r="B198" s="145" t="str">
        <f t="shared" si="159"/>
        <v>P088.2</v>
      </c>
      <c r="C198" s="146" t="s">
        <v>470</v>
      </c>
      <c r="D198" s="187" t="s">
        <v>471</v>
      </c>
      <c r="E198" s="175" t="s">
        <v>102</v>
      </c>
      <c r="F198" s="175"/>
      <c r="G198" s="175"/>
      <c r="H198" s="129">
        <v>350</v>
      </c>
      <c r="I198" s="130">
        <v>400</v>
      </c>
      <c r="J198" s="129">
        <v>400</v>
      </c>
      <c r="K198" s="130">
        <v>480</v>
      </c>
      <c r="L198" s="130">
        <v>480</v>
      </c>
      <c r="M198" s="130">
        <v>552</v>
      </c>
      <c r="N198" s="130">
        <v>552</v>
      </c>
      <c r="O198" s="148">
        <v>629.20000000000005</v>
      </c>
      <c r="P198" s="149">
        <v>143</v>
      </c>
      <c r="Q198" s="149">
        <v>54650</v>
      </c>
      <c r="R198" s="150">
        <v>159</v>
      </c>
      <c r="S198" s="151">
        <v>70320</v>
      </c>
      <c r="T198" s="150">
        <v>136</v>
      </c>
      <c r="U198" s="151">
        <v>77252.399999999994</v>
      </c>
      <c r="V198" s="152">
        <v>159</v>
      </c>
      <c r="W198" s="153">
        <f>V198*O198</f>
        <v>100042.8</v>
      </c>
      <c r="X198" s="154">
        <v>159</v>
      </c>
      <c r="Y198" s="155">
        <v>629.20000000000005</v>
      </c>
      <c r="Z198" s="138">
        <f>X198*Y198</f>
        <v>100042.8</v>
      </c>
      <c r="AA198" s="156">
        <v>159</v>
      </c>
      <c r="AB198" s="157">
        <v>98658.560000000012</v>
      </c>
      <c r="AC198" s="162">
        <f>AA198</f>
        <v>159</v>
      </c>
      <c r="AD198" s="456">
        <v>750</v>
      </c>
      <c r="AE198" s="159">
        <f t="shared" si="169"/>
        <v>119250</v>
      </c>
      <c r="AF198" s="158">
        <v>136</v>
      </c>
      <c r="AG198" s="448">
        <v>933.68</v>
      </c>
      <c r="AH198" s="159">
        <f t="shared" si="142"/>
        <v>126980.48</v>
      </c>
      <c r="AI198" s="437">
        <f t="shared" si="143"/>
        <v>-183.67999999999995</v>
      </c>
      <c r="AJ198" s="23">
        <f>+AF198-X198</f>
        <v>-23</v>
      </c>
      <c r="AK198" s="24">
        <f>+AJ198/X198</f>
        <v>-0.14465408805031446</v>
      </c>
      <c r="AL198" s="23">
        <f>+AF198-AA198</f>
        <v>-23</v>
      </c>
      <c r="AM198" s="160">
        <f t="shared" si="144"/>
        <v>-7730.4799999999959</v>
      </c>
      <c r="AN198" s="24">
        <f>+AL198/AA198</f>
        <v>-0.14465408805031446</v>
      </c>
      <c r="AO198" s="163">
        <f>+AG198-Y198</f>
        <v>304.4799999999999</v>
      </c>
      <c r="AP198" s="164">
        <f>+AO198/Y198</f>
        <v>0.48391608391608371</v>
      </c>
      <c r="AQ198" s="487"/>
      <c r="AR198" s="409">
        <f t="shared" si="130"/>
        <v>0.48391608391608365</v>
      </c>
      <c r="AS198" s="410">
        <f t="shared" si="131"/>
        <v>0.19198982835346468</v>
      </c>
      <c r="AT198" s="409">
        <f t="shared" si="124"/>
        <v>-0.14465408805031443</v>
      </c>
      <c r="AU198" s="410">
        <f t="shared" si="125"/>
        <v>0</v>
      </c>
      <c r="AV198" s="64" t="b">
        <f t="shared" si="132"/>
        <v>1</v>
      </c>
      <c r="AW198" s="415">
        <f t="shared" si="133"/>
        <v>382.16783216783216</v>
      </c>
      <c r="AX198" s="415">
        <f t="shared" si="134"/>
        <v>442.2641509433962</v>
      </c>
      <c r="AY198" s="415">
        <f t="shared" si="135"/>
        <v>568.03235294117644</v>
      </c>
      <c r="AZ198" s="415">
        <f t="shared" si="136"/>
        <v>629.20000000000005</v>
      </c>
      <c r="BA198" s="415">
        <f t="shared" si="137"/>
        <v>750</v>
      </c>
      <c r="BB198" s="416">
        <f t="shared" si="145"/>
        <v>0.15725111774758749</v>
      </c>
      <c r="BC198" s="416">
        <f t="shared" si="145"/>
        <v>0.28437349427825742</v>
      </c>
      <c r="BD198" s="416">
        <f t="shared" si="145"/>
        <v>0.10768338588833504</v>
      </c>
      <c r="BE198" s="416">
        <f t="shared" si="138"/>
        <v>0.19198982835346468</v>
      </c>
      <c r="BF198" s="499">
        <f t="shared" si="126"/>
        <v>143</v>
      </c>
      <c r="BG198" s="499">
        <f t="shared" ref="BG198:BG261" si="170">R198</f>
        <v>159</v>
      </c>
      <c r="BH198" s="499">
        <f t="shared" ref="BH198:BH261" si="171">T198</f>
        <v>136</v>
      </c>
      <c r="BI198" s="499">
        <f t="shared" si="127"/>
        <v>159</v>
      </c>
      <c r="BJ198" s="506">
        <f t="shared" si="128"/>
        <v>159</v>
      </c>
      <c r="BK198" s="416">
        <f t="shared" si="146"/>
        <v>0.11188811188811187</v>
      </c>
      <c r="BL198" s="416">
        <f t="shared" si="146"/>
        <v>-0.14465408805031443</v>
      </c>
      <c r="BM198" s="416">
        <f t="shared" si="146"/>
        <v>0.16911764705882359</v>
      </c>
      <c r="BN198" s="416">
        <f t="shared" si="139"/>
        <v>0</v>
      </c>
      <c r="BO198" s="104">
        <f t="shared" si="147"/>
        <v>100042.8</v>
      </c>
      <c r="BP198" s="104">
        <f t="shared" si="140"/>
        <v>119250</v>
      </c>
      <c r="BQ198" s="103">
        <f t="shared" si="141"/>
        <v>148455.12</v>
      </c>
      <c r="BR198" s="419"/>
      <c r="BS198" s="420"/>
      <c r="BU198" s="104"/>
      <c r="BV198" s="103"/>
      <c r="BW198" s="161">
        <f t="shared" si="148"/>
        <v>100042.8</v>
      </c>
      <c r="BX198" s="161">
        <f t="shared" si="149"/>
        <v>85571.200000000012</v>
      </c>
    </row>
    <row r="199" spans="1:76" hidden="1">
      <c r="A199" s="145" t="s">
        <v>472</v>
      </c>
      <c r="B199" s="145" t="str">
        <f t="shared" si="159"/>
        <v>P089</v>
      </c>
      <c r="C199" s="146" t="s">
        <v>473</v>
      </c>
      <c r="D199" s="165" t="s">
        <v>474</v>
      </c>
      <c r="E199" s="165"/>
      <c r="F199" s="165"/>
      <c r="G199" s="165"/>
      <c r="H199" s="129">
        <v>0</v>
      </c>
      <c r="I199" s="130">
        <v>0</v>
      </c>
      <c r="J199" s="129"/>
      <c r="K199" s="130"/>
      <c r="L199" s="130"/>
      <c r="M199" s="130"/>
      <c r="N199" s="130"/>
      <c r="O199" s="148" t="s">
        <v>88</v>
      </c>
      <c r="P199" s="149">
        <v>0</v>
      </c>
      <c r="Q199" s="149">
        <v>0</v>
      </c>
      <c r="R199" s="150"/>
      <c r="S199" s="151"/>
      <c r="T199" s="150"/>
      <c r="U199" s="151"/>
      <c r="V199" s="152"/>
      <c r="W199" s="153"/>
      <c r="X199" s="166"/>
      <c r="Y199" s="155" t="s">
        <v>88</v>
      </c>
      <c r="Z199" s="167"/>
      <c r="AA199" s="168"/>
      <c r="AB199" s="169"/>
      <c r="AC199" s="170"/>
      <c r="AD199" s="449"/>
      <c r="AE199" s="171"/>
      <c r="AF199" s="170"/>
      <c r="AG199" s="449"/>
      <c r="AH199" s="159">
        <f t="shared" si="142"/>
        <v>0</v>
      </c>
      <c r="AI199" s="437">
        <f t="shared" si="143"/>
        <v>0</v>
      </c>
      <c r="AJ199" s="23"/>
      <c r="AK199" s="24"/>
      <c r="AL199" s="23"/>
      <c r="AM199" s="160">
        <f t="shared" si="144"/>
        <v>0</v>
      </c>
      <c r="AN199" s="24"/>
      <c r="AO199" s="163"/>
      <c r="AP199" s="164"/>
      <c r="AQ199" s="487"/>
      <c r="AR199" s="409" t="str">
        <f t="shared" si="130"/>
        <v/>
      </c>
      <c r="AS199" s="410" t="str">
        <f t="shared" si="131"/>
        <v/>
      </c>
      <c r="AT199" s="409" t="str">
        <f t="shared" ref="AT199:AT262" si="172">IFERROR(AF199/AA199-1,"")</f>
        <v/>
      </c>
      <c r="AU199" s="410" t="str">
        <f t="shared" ref="AU199:AU262" si="173">IFERROR(AC199/AA199-1,"")</f>
        <v/>
      </c>
      <c r="AV199" s="64" t="b">
        <f t="shared" si="132"/>
        <v>1</v>
      </c>
      <c r="AW199" s="415" t="str">
        <f t="shared" si="133"/>
        <v/>
      </c>
      <c r="AX199" s="415" t="str">
        <f t="shared" si="134"/>
        <v/>
      </c>
      <c r="AY199" s="415" t="str">
        <f t="shared" si="135"/>
        <v/>
      </c>
      <c r="AZ199" s="415" t="str">
        <f t="shared" si="136"/>
        <v/>
      </c>
      <c r="BA199" s="415">
        <f t="shared" si="137"/>
        <v>0</v>
      </c>
      <c r="BB199" s="416" t="str">
        <f t="shared" si="145"/>
        <v/>
      </c>
      <c r="BC199" s="416" t="str">
        <f t="shared" si="145"/>
        <v/>
      </c>
      <c r="BD199" s="416" t="str">
        <f t="shared" si="145"/>
        <v/>
      </c>
      <c r="BE199" s="416" t="str">
        <f t="shared" si="138"/>
        <v/>
      </c>
      <c r="BF199" s="499">
        <f t="shared" ref="BF199:BF262" si="174">P199</f>
        <v>0</v>
      </c>
      <c r="BG199" s="499">
        <f t="shared" si="170"/>
        <v>0</v>
      </c>
      <c r="BH199" s="499">
        <f t="shared" si="171"/>
        <v>0</v>
      </c>
      <c r="BI199" s="499">
        <f t="shared" ref="BI199:BI262" si="175">AA199</f>
        <v>0</v>
      </c>
      <c r="BJ199" s="506">
        <f t="shared" ref="BJ199:BJ262" si="176">AC199</f>
        <v>0</v>
      </c>
      <c r="BK199" s="416" t="str">
        <f t="shared" si="146"/>
        <v/>
      </c>
      <c r="BL199" s="416" t="str">
        <f t="shared" si="146"/>
        <v/>
      </c>
      <c r="BM199" s="416" t="str">
        <f t="shared" si="146"/>
        <v/>
      </c>
      <c r="BN199" s="416" t="str">
        <f t="shared" si="139"/>
        <v/>
      </c>
      <c r="BO199" s="104" t="str">
        <f t="shared" si="147"/>
        <v/>
      </c>
      <c r="BP199" s="104">
        <f t="shared" si="140"/>
        <v>0</v>
      </c>
      <c r="BQ199" s="103">
        <f t="shared" si="141"/>
        <v>0</v>
      </c>
      <c r="BR199" s="419"/>
      <c r="BS199" s="420"/>
      <c r="BU199" s="104"/>
      <c r="BV199" s="103"/>
      <c r="BW199" s="161"/>
      <c r="BX199" s="161"/>
    </row>
    <row r="200" spans="1:76" ht="24">
      <c r="A200" s="145" t="s">
        <v>472</v>
      </c>
      <c r="B200" s="145" t="str">
        <f t="shared" si="159"/>
        <v>P089.1</v>
      </c>
      <c r="C200" s="146" t="s">
        <v>475</v>
      </c>
      <c r="D200" s="147" t="s">
        <v>476</v>
      </c>
      <c r="E200" s="147"/>
      <c r="F200" s="147"/>
      <c r="G200" s="147"/>
      <c r="H200" s="129">
        <v>466</v>
      </c>
      <c r="I200" s="130">
        <v>500</v>
      </c>
      <c r="J200" s="129">
        <v>500</v>
      </c>
      <c r="K200" s="130">
        <v>500</v>
      </c>
      <c r="L200" s="130">
        <v>500</v>
      </c>
      <c r="M200" s="130">
        <v>560</v>
      </c>
      <c r="N200" s="130">
        <v>560</v>
      </c>
      <c r="O200" s="148">
        <v>638</v>
      </c>
      <c r="P200" s="149">
        <v>4771</v>
      </c>
      <c r="Q200" s="149">
        <v>2323238</v>
      </c>
      <c r="R200" s="150">
        <v>4794</v>
      </c>
      <c r="S200" s="151">
        <v>2387000</v>
      </c>
      <c r="T200" s="150">
        <v>3900</v>
      </c>
      <c r="U200" s="151">
        <v>2251250.4</v>
      </c>
      <c r="V200" s="152">
        <v>4794</v>
      </c>
      <c r="W200" s="153">
        <f>V200*O200</f>
        <v>3058572</v>
      </c>
      <c r="X200" s="154">
        <v>4794</v>
      </c>
      <c r="Y200" s="155">
        <v>638</v>
      </c>
      <c r="Z200" s="138">
        <f>X200*Y200</f>
        <v>3058572</v>
      </c>
      <c r="AA200" s="156">
        <v>3763</v>
      </c>
      <c r="AB200" s="157">
        <v>2389437.6</v>
      </c>
      <c r="AC200" s="158">
        <v>4075</v>
      </c>
      <c r="AD200" s="456">
        <f>Y200*1.15</f>
        <v>733.69999999999993</v>
      </c>
      <c r="AE200" s="159">
        <f t="shared" ref="AE200:AE202" si="177">AC200*AD200</f>
        <v>2989827.4999999995</v>
      </c>
      <c r="AF200" s="158">
        <v>4075</v>
      </c>
      <c r="AG200" s="448">
        <v>769.9</v>
      </c>
      <c r="AH200" s="159">
        <f t="shared" si="142"/>
        <v>3137342.5</v>
      </c>
      <c r="AI200" s="437">
        <f t="shared" si="143"/>
        <v>-36.200000000000045</v>
      </c>
      <c r="AJ200" s="23">
        <f>+AF200-X200</f>
        <v>-719</v>
      </c>
      <c r="AK200" s="24">
        <f>+AJ200/X200</f>
        <v>-0.14997914059240716</v>
      </c>
      <c r="AL200" s="23">
        <f>+AF200-AA200</f>
        <v>312</v>
      </c>
      <c r="AM200" s="160">
        <f t="shared" si="144"/>
        <v>-147515.00000000047</v>
      </c>
      <c r="AN200" s="24">
        <f>+AL200/AA200</f>
        <v>8.291256975817167E-2</v>
      </c>
      <c r="AO200" s="163">
        <f>+AG200-Y200</f>
        <v>131.89999999999998</v>
      </c>
      <c r="AP200" s="164">
        <f>+AO200/Y200</f>
        <v>0.20673981191222568</v>
      </c>
      <c r="AQ200" s="487"/>
      <c r="AR200" s="409">
        <f t="shared" si="130"/>
        <v>0.20673981191222568</v>
      </c>
      <c r="AS200" s="410">
        <f t="shared" si="131"/>
        <v>0.14999999999999991</v>
      </c>
      <c r="AT200" s="409">
        <f t="shared" si="172"/>
        <v>8.2912569758171628E-2</v>
      </c>
      <c r="AU200" s="410">
        <f t="shared" si="173"/>
        <v>8.2912569758171628E-2</v>
      </c>
      <c r="AV200" s="64" t="b">
        <f t="shared" si="132"/>
        <v>0</v>
      </c>
      <c r="AW200" s="415">
        <f t="shared" si="133"/>
        <v>486.94990568015089</v>
      </c>
      <c r="AX200" s="415">
        <f t="shared" si="134"/>
        <v>497.91405924071756</v>
      </c>
      <c r="AY200" s="415">
        <f t="shared" si="135"/>
        <v>577.2436923076923</v>
      </c>
      <c r="AZ200" s="415">
        <f t="shared" si="136"/>
        <v>638</v>
      </c>
      <c r="BA200" s="415">
        <f t="shared" si="137"/>
        <v>733.69999999999993</v>
      </c>
      <c r="BB200" s="416">
        <f t="shared" si="145"/>
        <v>2.2515978404908932E-2</v>
      </c>
      <c r="BC200" s="416">
        <f t="shared" si="145"/>
        <v>0.15932394676291439</v>
      </c>
      <c r="BD200" s="416">
        <f t="shared" si="145"/>
        <v>0.10525244104343079</v>
      </c>
      <c r="BE200" s="416">
        <f t="shared" si="138"/>
        <v>0.14999999999999991</v>
      </c>
      <c r="BF200" s="499">
        <f t="shared" si="174"/>
        <v>4771</v>
      </c>
      <c r="BG200" s="499">
        <f t="shared" si="170"/>
        <v>4794</v>
      </c>
      <c r="BH200" s="499">
        <f t="shared" si="171"/>
        <v>3900</v>
      </c>
      <c r="BI200" s="499">
        <f t="shared" si="175"/>
        <v>3763</v>
      </c>
      <c r="BJ200" s="506">
        <f t="shared" si="176"/>
        <v>4075</v>
      </c>
      <c r="BK200" s="416">
        <f t="shared" si="146"/>
        <v>4.8207922867322672E-3</v>
      </c>
      <c r="BL200" s="416">
        <f t="shared" si="146"/>
        <v>-0.18648310387984979</v>
      </c>
      <c r="BM200" s="416">
        <f t="shared" si="146"/>
        <v>-3.5128205128205137E-2</v>
      </c>
      <c r="BN200" s="416">
        <f t="shared" si="139"/>
        <v>8.2912569758171628E-2</v>
      </c>
      <c r="BO200" s="104">
        <f t="shared" si="147"/>
        <v>3058572</v>
      </c>
      <c r="BP200" s="104">
        <f t="shared" si="140"/>
        <v>3517357.8</v>
      </c>
      <c r="BQ200" s="103">
        <f t="shared" si="141"/>
        <v>3690900.6</v>
      </c>
      <c r="BR200" s="419"/>
      <c r="BS200" s="420"/>
      <c r="BU200" s="104"/>
      <c r="BV200" s="103"/>
      <c r="BW200" s="161">
        <f t="shared" si="148"/>
        <v>2599850</v>
      </c>
      <c r="BX200" s="161">
        <f t="shared" si="149"/>
        <v>2599850</v>
      </c>
    </row>
    <row r="201" spans="1:76" ht="36" hidden="1">
      <c r="A201" s="145" t="s">
        <v>472</v>
      </c>
      <c r="B201" s="145" t="str">
        <f t="shared" si="159"/>
        <v>P089.2</v>
      </c>
      <c r="C201" s="146" t="s">
        <v>477</v>
      </c>
      <c r="D201" s="175" t="s">
        <v>478</v>
      </c>
      <c r="E201" s="175" t="s">
        <v>102</v>
      </c>
      <c r="F201" s="175"/>
      <c r="G201" s="175"/>
      <c r="H201" s="129">
        <v>515</v>
      </c>
      <c r="I201" s="130">
        <v>580</v>
      </c>
      <c r="J201" s="129">
        <v>580</v>
      </c>
      <c r="K201" s="130">
        <v>754</v>
      </c>
      <c r="L201" s="130">
        <v>754</v>
      </c>
      <c r="M201" s="130">
        <v>772</v>
      </c>
      <c r="N201" s="130">
        <v>772</v>
      </c>
      <c r="O201" s="148">
        <v>871.2</v>
      </c>
      <c r="P201" s="149">
        <v>221</v>
      </c>
      <c r="Q201" s="149">
        <v>122395</v>
      </c>
      <c r="R201" s="150">
        <v>248</v>
      </c>
      <c r="S201" s="151">
        <v>162655.20000000001</v>
      </c>
      <c r="T201" s="150">
        <v>253</v>
      </c>
      <c r="U201" s="151">
        <v>201183.75999999998</v>
      </c>
      <c r="V201" s="152">
        <v>256</v>
      </c>
      <c r="W201" s="153">
        <f>V201*O201</f>
        <v>223027.20000000001</v>
      </c>
      <c r="X201" s="154">
        <v>256</v>
      </c>
      <c r="Y201" s="155">
        <v>871.2</v>
      </c>
      <c r="Z201" s="138">
        <f>X201*Y201</f>
        <v>223027.20000000001</v>
      </c>
      <c r="AA201" s="156">
        <v>290</v>
      </c>
      <c r="AB201" s="157">
        <v>252473.75999999998</v>
      </c>
      <c r="AC201" s="162">
        <f>AA201</f>
        <v>290</v>
      </c>
      <c r="AD201" s="456">
        <v>1000</v>
      </c>
      <c r="AE201" s="159">
        <f t="shared" si="177"/>
        <v>290000</v>
      </c>
      <c r="AF201" s="158">
        <v>218</v>
      </c>
      <c r="AG201" s="448">
        <v>1003.1</v>
      </c>
      <c r="AH201" s="159">
        <f t="shared" si="142"/>
        <v>218675.80000000002</v>
      </c>
      <c r="AI201" s="437">
        <f t="shared" si="143"/>
        <v>-3.1000000000000227</v>
      </c>
      <c r="AJ201" s="23">
        <f>+AF201-X201</f>
        <v>-38</v>
      </c>
      <c r="AK201" s="24">
        <f>+AJ201/X201</f>
        <v>-0.1484375</v>
      </c>
      <c r="AL201" s="23">
        <f>+AF201-AA201</f>
        <v>-72</v>
      </c>
      <c r="AM201" s="160">
        <f t="shared" si="144"/>
        <v>71324.199999999983</v>
      </c>
      <c r="AN201" s="24">
        <f>+AL201/AA201</f>
        <v>-0.24827586206896551</v>
      </c>
      <c r="AO201" s="163">
        <f>+AG201-Y201</f>
        <v>131.89999999999998</v>
      </c>
      <c r="AP201" s="164">
        <f>+AO201/Y201</f>
        <v>0.15140036730945819</v>
      </c>
      <c r="AQ201" s="487"/>
      <c r="AR201" s="409">
        <f t="shared" ref="AR201:AR264" si="178">IFERROR(AG201/Y201-1,"")</f>
        <v>0.15140036730945816</v>
      </c>
      <c r="AS201" s="410">
        <f t="shared" ref="AS201:AS264" si="179">IFERROR(AD201/Y201-1,"")</f>
        <v>0.14784205693296593</v>
      </c>
      <c r="AT201" s="409">
        <f t="shared" si="172"/>
        <v>-0.24827586206896557</v>
      </c>
      <c r="AU201" s="410">
        <f t="shared" si="173"/>
        <v>0</v>
      </c>
      <c r="AV201" s="64" t="b">
        <f t="shared" ref="AV201:AV264" si="180">AC201=AA201</f>
        <v>1</v>
      </c>
      <c r="AW201" s="415">
        <f t="shared" ref="AW201:AW264" si="181">IFERROR(Q201/P201,"")</f>
        <v>553.82352941176475</v>
      </c>
      <c r="AX201" s="415">
        <f t="shared" ref="AX201:AX264" si="182">IFERROR(S201/R201,"")</f>
        <v>655.86774193548388</v>
      </c>
      <c r="AY201" s="415">
        <f t="shared" ref="AY201:AY264" si="183">IFERROR(U201/T201,"")</f>
        <v>795.19272727272721</v>
      </c>
      <c r="AZ201" s="415">
        <f t="shared" ref="AZ201:AZ264" si="184">Y201</f>
        <v>871.2</v>
      </c>
      <c r="BA201" s="415">
        <f t="shared" ref="BA201:BA264" si="185">AD201</f>
        <v>1000</v>
      </c>
      <c r="BB201" s="416">
        <f t="shared" si="145"/>
        <v>0.18425402155105952</v>
      </c>
      <c r="BC201" s="416">
        <f t="shared" si="145"/>
        <v>0.21242847670185983</v>
      </c>
      <c r="BD201" s="416">
        <f t="shared" si="145"/>
        <v>9.5583460613321902E-2</v>
      </c>
      <c r="BE201" s="416">
        <f t="shared" si="145"/>
        <v>0.14784205693296593</v>
      </c>
      <c r="BF201" s="499">
        <f t="shared" si="174"/>
        <v>221</v>
      </c>
      <c r="BG201" s="499">
        <f t="shared" si="170"/>
        <v>248</v>
      </c>
      <c r="BH201" s="499">
        <f t="shared" si="171"/>
        <v>253</v>
      </c>
      <c r="BI201" s="499">
        <f t="shared" si="175"/>
        <v>290</v>
      </c>
      <c r="BJ201" s="506">
        <f t="shared" si="176"/>
        <v>290</v>
      </c>
      <c r="BK201" s="416">
        <f t="shared" si="146"/>
        <v>0.12217194570135748</v>
      </c>
      <c r="BL201" s="416">
        <f t="shared" si="146"/>
        <v>2.0161290322580738E-2</v>
      </c>
      <c r="BM201" s="416">
        <f t="shared" si="146"/>
        <v>0.14624505928853759</v>
      </c>
      <c r="BN201" s="416">
        <f t="shared" si="146"/>
        <v>0</v>
      </c>
      <c r="BO201" s="104">
        <f t="shared" si="147"/>
        <v>223027.20000000001</v>
      </c>
      <c r="BP201" s="104">
        <f t="shared" ref="BP201:BP264" si="186">X201*AD201</f>
        <v>256000</v>
      </c>
      <c r="BQ201" s="103">
        <f t="shared" ref="BQ201:BQ264" si="187">X201*AG201</f>
        <v>256793.60000000001</v>
      </c>
      <c r="BR201" s="419"/>
      <c r="BS201" s="420"/>
      <c r="BU201" s="104"/>
      <c r="BV201" s="103"/>
      <c r="BW201" s="161">
        <f t="shared" si="148"/>
        <v>252648</v>
      </c>
      <c r="BX201" s="161">
        <f t="shared" si="149"/>
        <v>189921.6</v>
      </c>
    </row>
    <row r="202" spans="1:76" ht="24">
      <c r="A202" s="145" t="s">
        <v>472</v>
      </c>
      <c r="B202" s="145" t="str">
        <f t="shared" si="159"/>
        <v>P089.3</v>
      </c>
      <c r="C202" s="146" t="s">
        <v>479</v>
      </c>
      <c r="D202" s="147" t="s">
        <v>480</v>
      </c>
      <c r="E202" s="147"/>
      <c r="F202" s="147"/>
      <c r="G202" s="147"/>
      <c r="H202" s="129">
        <v>0</v>
      </c>
      <c r="I202" s="130">
        <v>0</v>
      </c>
      <c r="J202" s="129"/>
      <c r="K202" s="130"/>
      <c r="L202" s="130"/>
      <c r="M202" s="130">
        <v>700</v>
      </c>
      <c r="N202" s="130">
        <v>700</v>
      </c>
      <c r="O202" s="148">
        <v>792</v>
      </c>
      <c r="P202" s="149">
        <v>0</v>
      </c>
      <c r="Q202" s="149">
        <v>0</v>
      </c>
      <c r="R202" s="150"/>
      <c r="S202" s="151"/>
      <c r="T202" s="150">
        <v>13</v>
      </c>
      <c r="U202" s="151">
        <v>9284</v>
      </c>
      <c r="V202" s="152">
        <v>30</v>
      </c>
      <c r="W202" s="153">
        <f>V202*O202</f>
        <v>23760</v>
      </c>
      <c r="X202" s="154">
        <v>30</v>
      </c>
      <c r="Y202" s="155">
        <v>792</v>
      </c>
      <c r="Z202" s="138">
        <f>X202*Y202</f>
        <v>23760</v>
      </c>
      <c r="AA202" s="156">
        <v>16</v>
      </c>
      <c r="AB202" s="157">
        <v>12672</v>
      </c>
      <c r="AC202" s="158">
        <v>26</v>
      </c>
      <c r="AD202" s="456">
        <f>Y202*1.15</f>
        <v>910.8</v>
      </c>
      <c r="AE202" s="159">
        <f t="shared" si="177"/>
        <v>23680.799999999999</v>
      </c>
      <c r="AF202" s="158">
        <v>26</v>
      </c>
      <c r="AG202" s="448">
        <v>923.9</v>
      </c>
      <c r="AH202" s="159">
        <f t="shared" ref="AH202:AH265" si="188">AF202*AG202</f>
        <v>24021.399999999998</v>
      </c>
      <c r="AI202" s="437">
        <f t="shared" ref="AI202:AI265" si="189">AD202-AG202</f>
        <v>-13.100000000000023</v>
      </c>
      <c r="AJ202" s="23">
        <f>+AF202-X202</f>
        <v>-4</v>
      </c>
      <c r="AK202" s="24">
        <f>+AJ202/X202</f>
        <v>-0.13333333333333333</v>
      </c>
      <c r="AL202" s="23">
        <f>+AF202-AA202</f>
        <v>10</v>
      </c>
      <c r="AM202" s="160">
        <f t="shared" ref="AM202:AM265" si="190">AE202-AH202</f>
        <v>-340.59999999999854</v>
      </c>
      <c r="AN202" s="24">
        <f>+AL202/AA202</f>
        <v>0.625</v>
      </c>
      <c r="AO202" s="163">
        <f>+AG202-Y202</f>
        <v>131.89999999999998</v>
      </c>
      <c r="AP202" s="164">
        <f>+AO202/Y202</f>
        <v>0.16654040404040402</v>
      </c>
      <c r="AQ202" s="487"/>
      <c r="AR202" s="409">
        <f t="shared" si="178"/>
        <v>0.16654040404040393</v>
      </c>
      <c r="AS202" s="410">
        <f t="shared" si="179"/>
        <v>0.14999999999999991</v>
      </c>
      <c r="AT202" s="409">
        <f t="shared" si="172"/>
        <v>0.625</v>
      </c>
      <c r="AU202" s="410">
        <f t="shared" si="173"/>
        <v>0.625</v>
      </c>
      <c r="AV202" s="64" t="b">
        <f t="shared" si="180"/>
        <v>0</v>
      </c>
      <c r="AW202" s="415" t="str">
        <f t="shared" si="181"/>
        <v/>
      </c>
      <c r="AX202" s="415" t="str">
        <f t="shared" si="182"/>
        <v/>
      </c>
      <c r="AY202" s="415">
        <f t="shared" si="183"/>
        <v>714.15384615384619</v>
      </c>
      <c r="AZ202" s="415">
        <f t="shared" si="184"/>
        <v>792</v>
      </c>
      <c r="BA202" s="415">
        <f t="shared" si="185"/>
        <v>910.8</v>
      </c>
      <c r="BB202" s="416" t="str">
        <f t="shared" ref="BB202:BE265" si="191">IFERROR(AX202/AW202-1,"")</f>
        <v/>
      </c>
      <c r="BC202" s="416" t="str">
        <f t="shared" si="191"/>
        <v/>
      </c>
      <c r="BD202" s="416">
        <f t="shared" si="191"/>
        <v>0.1090047393364928</v>
      </c>
      <c r="BE202" s="416">
        <f t="shared" si="191"/>
        <v>0.14999999999999991</v>
      </c>
      <c r="BF202" s="499">
        <f t="shared" si="174"/>
        <v>0</v>
      </c>
      <c r="BG202" s="499">
        <f t="shared" si="170"/>
        <v>0</v>
      </c>
      <c r="BH202" s="499">
        <f t="shared" si="171"/>
        <v>13</v>
      </c>
      <c r="BI202" s="499">
        <f t="shared" si="175"/>
        <v>16</v>
      </c>
      <c r="BJ202" s="506">
        <f t="shared" si="176"/>
        <v>26</v>
      </c>
      <c r="BK202" s="416" t="str">
        <f t="shared" ref="BK202:BN265" si="192">IFERROR(BG202/BF202-1,"")</f>
        <v/>
      </c>
      <c r="BL202" s="416" t="str">
        <f t="shared" si="192"/>
        <v/>
      </c>
      <c r="BM202" s="416">
        <f t="shared" si="192"/>
        <v>0.23076923076923084</v>
      </c>
      <c r="BN202" s="416">
        <f t="shared" si="192"/>
        <v>0.625</v>
      </c>
      <c r="BO202" s="104">
        <f t="shared" ref="BO202:BO265" si="193">IFERROR(X202*Y202,"")</f>
        <v>23760</v>
      </c>
      <c r="BP202" s="104">
        <f t="shared" si="186"/>
        <v>27324</v>
      </c>
      <c r="BQ202" s="103">
        <f t="shared" si="187"/>
        <v>27717</v>
      </c>
      <c r="BR202" s="419"/>
      <c r="BS202" s="420"/>
      <c r="BU202" s="104"/>
      <c r="BV202" s="103"/>
      <c r="BW202" s="161">
        <f t="shared" ref="BW202:BW265" si="194">AC202*Y202</f>
        <v>20592</v>
      </c>
      <c r="BX202" s="161">
        <f t="shared" ref="BX202:BX265" si="195">AF202*Y202</f>
        <v>20592</v>
      </c>
    </row>
    <row r="203" spans="1:76" hidden="1">
      <c r="A203" s="145" t="s">
        <v>472</v>
      </c>
      <c r="B203" s="145" t="str">
        <f t="shared" si="159"/>
        <v>P090</v>
      </c>
      <c r="C203" s="146" t="s">
        <v>481</v>
      </c>
      <c r="D203" s="165" t="s">
        <v>482</v>
      </c>
      <c r="E203" s="165"/>
      <c r="F203" s="165"/>
      <c r="G203" s="165"/>
      <c r="H203" s="129">
        <v>0</v>
      </c>
      <c r="I203" s="130">
        <v>0</v>
      </c>
      <c r="J203" s="129"/>
      <c r="K203" s="130"/>
      <c r="L203" s="130"/>
      <c r="M203" s="130"/>
      <c r="N203" s="130"/>
      <c r="O203" s="148" t="s">
        <v>88</v>
      </c>
      <c r="P203" s="149">
        <v>0</v>
      </c>
      <c r="Q203" s="149">
        <v>0</v>
      </c>
      <c r="R203" s="150"/>
      <c r="S203" s="151"/>
      <c r="T203" s="150"/>
      <c r="U203" s="151"/>
      <c r="V203" s="152"/>
      <c r="W203" s="153"/>
      <c r="X203" s="166"/>
      <c r="Y203" s="155" t="s">
        <v>88</v>
      </c>
      <c r="Z203" s="167"/>
      <c r="AA203" s="168"/>
      <c r="AB203" s="169"/>
      <c r="AC203" s="170"/>
      <c r="AD203" s="449"/>
      <c r="AE203" s="171"/>
      <c r="AF203" s="170"/>
      <c r="AG203" s="449"/>
      <c r="AH203" s="159">
        <f t="shared" si="188"/>
        <v>0</v>
      </c>
      <c r="AI203" s="437">
        <f t="shared" si="189"/>
        <v>0</v>
      </c>
      <c r="AJ203" s="23"/>
      <c r="AK203" s="24"/>
      <c r="AL203" s="23"/>
      <c r="AM203" s="160">
        <f t="shared" si="190"/>
        <v>0</v>
      </c>
      <c r="AN203" s="24"/>
      <c r="AO203" s="163"/>
      <c r="AP203" s="164"/>
      <c r="AQ203" s="487"/>
      <c r="AR203" s="409" t="str">
        <f t="shared" si="178"/>
        <v/>
      </c>
      <c r="AS203" s="410" t="str">
        <f t="shared" si="179"/>
        <v/>
      </c>
      <c r="AT203" s="409" t="str">
        <f t="shared" si="172"/>
        <v/>
      </c>
      <c r="AU203" s="410" t="str">
        <f t="shared" si="173"/>
        <v/>
      </c>
      <c r="AV203" s="64" t="b">
        <f t="shared" si="180"/>
        <v>1</v>
      </c>
      <c r="AW203" s="415" t="str">
        <f t="shared" si="181"/>
        <v/>
      </c>
      <c r="AX203" s="415" t="str">
        <f t="shared" si="182"/>
        <v/>
      </c>
      <c r="AY203" s="415" t="str">
        <f t="shared" si="183"/>
        <v/>
      </c>
      <c r="AZ203" s="415" t="str">
        <f t="shared" si="184"/>
        <v/>
      </c>
      <c r="BA203" s="415">
        <f t="shared" si="185"/>
        <v>0</v>
      </c>
      <c r="BB203" s="416" t="str">
        <f t="shared" si="191"/>
        <v/>
      </c>
      <c r="BC203" s="416" t="str">
        <f t="shared" si="191"/>
        <v/>
      </c>
      <c r="BD203" s="416" t="str">
        <f t="shared" si="191"/>
        <v/>
      </c>
      <c r="BE203" s="416" t="str">
        <f t="shared" si="191"/>
        <v/>
      </c>
      <c r="BF203" s="499">
        <f t="shared" si="174"/>
        <v>0</v>
      </c>
      <c r="BG203" s="499">
        <f t="shared" si="170"/>
        <v>0</v>
      </c>
      <c r="BH203" s="499">
        <f t="shared" si="171"/>
        <v>0</v>
      </c>
      <c r="BI203" s="499">
        <f t="shared" si="175"/>
        <v>0</v>
      </c>
      <c r="BJ203" s="506">
        <f t="shared" si="176"/>
        <v>0</v>
      </c>
      <c r="BK203" s="416" t="str">
        <f t="shared" si="192"/>
        <v/>
      </c>
      <c r="BL203" s="416" t="str">
        <f t="shared" si="192"/>
        <v/>
      </c>
      <c r="BM203" s="416" t="str">
        <f t="shared" si="192"/>
        <v/>
      </c>
      <c r="BN203" s="416" t="str">
        <f t="shared" si="192"/>
        <v/>
      </c>
      <c r="BO203" s="104" t="str">
        <f t="shared" si="193"/>
        <v/>
      </c>
      <c r="BP203" s="104">
        <f t="shared" si="186"/>
        <v>0</v>
      </c>
      <c r="BQ203" s="103">
        <f t="shared" si="187"/>
        <v>0</v>
      </c>
      <c r="BR203" s="419"/>
      <c r="BS203" s="420"/>
      <c r="BU203" s="104"/>
      <c r="BV203" s="103"/>
      <c r="BW203" s="161"/>
      <c r="BX203" s="161"/>
    </row>
    <row r="204" spans="1:76" ht="24" hidden="1">
      <c r="A204" s="145" t="s">
        <v>472</v>
      </c>
      <c r="B204" s="145" t="str">
        <f t="shared" si="159"/>
        <v>P090.1</v>
      </c>
      <c r="C204" s="146" t="s">
        <v>483</v>
      </c>
      <c r="D204" s="147" t="s">
        <v>484</v>
      </c>
      <c r="E204" s="147"/>
      <c r="F204" s="147" t="s">
        <v>81</v>
      </c>
      <c r="G204" s="147"/>
      <c r="H204" s="129">
        <v>689</v>
      </c>
      <c r="I204" s="130">
        <v>750</v>
      </c>
      <c r="J204" s="129">
        <v>750</v>
      </c>
      <c r="K204" s="130">
        <v>750</v>
      </c>
      <c r="L204" s="130">
        <v>750</v>
      </c>
      <c r="M204" s="130">
        <v>750</v>
      </c>
      <c r="N204" s="130">
        <v>750</v>
      </c>
      <c r="O204" s="148">
        <v>847</v>
      </c>
      <c r="P204" s="149">
        <v>24578</v>
      </c>
      <c r="Q204" s="149">
        <v>17919052</v>
      </c>
      <c r="R204" s="150">
        <v>27295</v>
      </c>
      <c r="S204" s="151">
        <v>20456611</v>
      </c>
      <c r="T204" s="150">
        <v>23533</v>
      </c>
      <c r="U204" s="151">
        <v>18346404.5</v>
      </c>
      <c r="V204" s="152">
        <v>27295</v>
      </c>
      <c r="W204" s="153">
        <f t="shared" ref="W204:W221" si="196">V204*O204</f>
        <v>23118865</v>
      </c>
      <c r="X204" s="154">
        <v>27295</v>
      </c>
      <c r="Y204" s="155">
        <v>847</v>
      </c>
      <c r="Z204" s="138">
        <f t="shared" ref="Z204:Z219" si="197">X204*Y204</f>
        <v>23118865</v>
      </c>
      <c r="AA204" s="156">
        <v>22032</v>
      </c>
      <c r="AB204" s="157">
        <v>18648328</v>
      </c>
      <c r="AC204" s="162">
        <v>23000</v>
      </c>
      <c r="AD204" s="456">
        <f>Y204*1.15</f>
        <v>974.05</v>
      </c>
      <c r="AE204" s="159">
        <f t="shared" ref="AE204:AE221" si="198">AC204*AD204</f>
        <v>22403150</v>
      </c>
      <c r="AF204" s="158">
        <v>22000</v>
      </c>
      <c r="AG204" s="448">
        <v>978.9</v>
      </c>
      <c r="AH204" s="159">
        <f t="shared" si="188"/>
        <v>21535800</v>
      </c>
      <c r="AI204" s="437">
        <f t="shared" si="189"/>
        <v>-4.8500000000000227</v>
      </c>
      <c r="AJ204" s="23">
        <f t="shared" ref="AJ204:AJ221" si="199">+AF204-X204</f>
        <v>-5295</v>
      </c>
      <c r="AK204" s="24">
        <f t="shared" ref="AK204:AK221" si="200">+AJ204/X204</f>
        <v>-0.1939915735482689</v>
      </c>
      <c r="AL204" s="23">
        <f t="shared" ref="AL204:AL221" si="201">+AF204-AA204</f>
        <v>-32</v>
      </c>
      <c r="AM204" s="160">
        <f t="shared" si="190"/>
        <v>867350</v>
      </c>
      <c r="AN204" s="24">
        <f t="shared" ref="AN204:AN221" si="202">+AL204/AA204</f>
        <v>-1.4524328249818446E-3</v>
      </c>
      <c r="AO204" s="163">
        <f t="shared" ref="AO204:AO221" si="203">+AG204-Y204</f>
        <v>131.89999999999998</v>
      </c>
      <c r="AP204" s="164">
        <f t="shared" ref="AP204:AP221" si="204">+AO204/Y204</f>
        <v>0.15572609208972843</v>
      </c>
      <c r="AQ204" s="487"/>
      <c r="AR204" s="409">
        <f t="shared" si="178"/>
        <v>0.15572609208972832</v>
      </c>
      <c r="AS204" s="410">
        <f t="shared" si="179"/>
        <v>0.14999999999999991</v>
      </c>
      <c r="AT204" s="409">
        <f t="shared" si="172"/>
        <v>-1.4524328249818641E-3</v>
      </c>
      <c r="AU204" s="410">
        <f t="shared" si="173"/>
        <v>4.3936092955700889E-2</v>
      </c>
      <c r="AV204" s="64" t="b">
        <f t="shared" si="180"/>
        <v>0</v>
      </c>
      <c r="AW204" s="415">
        <f t="shared" si="181"/>
        <v>729.06876068028316</v>
      </c>
      <c r="AX204" s="415">
        <f t="shared" si="182"/>
        <v>749.46367466568972</v>
      </c>
      <c r="AY204" s="415">
        <f t="shared" si="183"/>
        <v>779.60330174648368</v>
      </c>
      <c r="AZ204" s="415">
        <f t="shared" si="184"/>
        <v>847</v>
      </c>
      <c r="BA204" s="415">
        <f t="shared" si="185"/>
        <v>974.05</v>
      </c>
      <c r="BB204" s="416">
        <f t="shared" si="191"/>
        <v>2.7973923840018067E-2</v>
      </c>
      <c r="BC204" s="416">
        <f t="shared" si="191"/>
        <v>4.0214927153391589E-2</v>
      </c>
      <c r="BD204" s="416">
        <f t="shared" si="191"/>
        <v>8.644999078702309E-2</v>
      </c>
      <c r="BE204" s="416">
        <f t="shared" si="191"/>
        <v>0.14999999999999991</v>
      </c>
      <c r="BF204" s="499">
        <f t="shared" si="174"/>
        <v>24578</v>
      </c>
      <c r="BG204" s="499">
        <f t="shared" si="170"/>
        <v>27295</v>
      </c>
      <c r="BH204" s="499">
        <f t="shared" si="171"/>
        <v>23533</v>
      </c>
      <c r="BI204" s="499">
        <f t="shared" si="175"/>
        <v>22032</v>
      </c>
      <c r="BJ204" s="506">
        <f t="shared" si="176"/>
        <v>23000</v>
      </c>
      <c r="BK204" s="416">
        <f t="shared" si="192"/>
        <v>0.11054601676295883</v>
      </c>
      <c r="BL204" s="416">
        <f t="shared" si="192"/>
        <v>-0.13782744092324606</v>
      </c>
      <c r="BM204" s="416">
        <f t="shared" si="192"/>
        <v>-6.3782773127098125E-2</v>
      </c>
      <c r="BN204" s="416">
        <f t="shared" si="192"/>
        <v>4.3936092955700889E-2</v>
      </c>
      <c r="BO204" s="104">
        <f t="shared" si="193"/>
        <v>23118865</v>
      </c>
      <c r="BP204" s="104">
        <f t="shared" si="186"/>
        <v>26586694.75</v>
      </c>
      <c r="BQ204" s="103">
        <f t="shared" si="187"/>
        <v>26719075.5</v>
      </c>
      <c r="BR204" s="419"/>
      <c r="BS204" s="420"/>
      <c r="BU204" s="104"/>
      <c r="BV204" s="103"/>
      <c r="BW204" s="161">
        <f t="shared" si="194"/>
        <v>19481000</v>
      </c>
      <c r="BX204" s="161">
        <f t="shared" si="195"/>
        <v>18634000</v>
      </c>
    </row>
    <row r="205" spans="1:76" ht="36">
      <c r="A205" s="145" t="s">
        <v>472</v>
      </c>
      <c r="B205" s="145" t="str">
        <f t="shared" si="159"/>
        <v>P090.2</v>
      </c>
      <c r="C205" s="146" t="s">
        <v>485</v>
      </c>
      <c r="D205" s="175" t="s">
        <v>486</v>
      </c>
      <c r="E205" s="175" t="s">
        <v>102</v>
      </c>
      <c r="F205" s="175"/>
      <c r="G205" s="175"/>
      <c r="H205" s="129">
        <v>730</v>
      </c>
      <c r="I205" s="130">
        <v>770</v>
      </c>
      <c r="J205" s="129">
        <v>770</v>
      </c>
      <c r="K205" s="130">
        <v>1001</v>
      </c>
      <c r="L205" s="130">
        <v>1001</v>
      </c>
      <c r="M205" s="130">
        <v>1001</v>
      </c>
      <c r="N205" s="130">
        <v>1001</v>
      </c>
      <c r="O205" s="148">
        <v>1123.0999999999999</v>
      </c>
      <c r="P205" s="149">
        <v>1239</v>
      </c>
      <c r="Q205" s="149">
        <v>936796</v>
      </c>
      <c r="R205" s="150">
        <v>1250</v>
      </c>
      <c r="S205" s="151">
        <v>1107922.2000000002</v>
      </c>
      <c r="T205" s="150">
        <v>857</v>
      </c>
      <c r="U205" s="151">
        <v>890242.9800000001</v>
      </c>
      <c r="V205" s="152">
        <v>1250</v>
      </c>
      <c r="W205" s="153">
        <f t="shared" si="196"/>
        <v>1403875</v>
      </c>
      <c r="X205" s="154">
        <v>1250</v>
      </c>
      <c r="Y205" s="155">
        <v>1123.0999999999999</v>
      </c>
      <c r="Z205" s="138">
        <f t="shared" si="197"/>
        <v>1403875</v>
      </c>
      <c r="AA205" s="156">
        <v>874</v>
      </c>
      <c r="AB205" s="157">
        <v>981364.7799999998</v>
      </c>
      <c r="AC205" s="158">
        <v>1063</v>
      </c>
      <c r="AD205" s="448">
        <v>1255</v>
      </c>
      <c r="AE205" s="159">
        <f t="shared" si="198"/>
        <v>1334065</v>
      </c>
      <c r="AF205" s="158">
        <v>1063</v>
      </c>
      <c r="AG205" s="448">
        <v>1255</v>
      </c>
      <c r="AH205" s="159">
        <f t="shared" si="188"/>
        <v>1334065</v>
      </c>
      <c r="AI205" s="437">
        <f t="shared" si="189"/>
        <v>0</v>
      </c>
      <c r="AJ205" s="23">
        <f t="shared" si="199"/>
        <v>-187</v>
      </c>
      <c r="AK205" s="24">
        <f t="shared" si="200"/>
        <v>-0.14960000000000001</v>
      </c>
      <c r="AL205" s="23">
        <f t="shared" si="201"/>
        <v>189</v>
      </c>
      <c r="AM205" s="160">
        <f t="shared" si="190"/>
        <v>0</v>
      </c>
      <c r="AN205" s="24">
        <f t="shared" si="202"/>
        <v>0.21624713958810068</v>
      </c>
      <c r="AO205" s="163">
        <f t="shared" si="203"/>
        <v>131.90000000000009</v>
      </c>
      <c r="AP205" s="164">
        <f t="shared" si="204"/>
        <v>0.11744279227139177</v>
      </c>
      <c r="AQ205" s="487" t="s">
        <v>1079</v>
      </c>
      <c r="AR205" s="409">
        <f t="shared" si="178"/>
        <v>0.11744279227139187</v>
      </c>
      <c r="AS205" s="410">
        <f t="shared" si="179"/>
        <v>0.11744279227139187</v>
      </c>
      <c r="AT205" s="409">
        <f t="shared" si="172"/>
        <v>0.21624713958810071</v>
      </c>
      <c r="AU205" s="410">
        <f t="shared" si="173"/>
        <v>0.21624713958810071</v>
      </c>
      <c r="AV205" s="64" t="b">
        <f t="shared" si="180"/>
        <v>0</v>
      </c>
      <c r="AW205" s="415">
        <f t="shared" si="181"/>
        <v>756.09039548022599</v>
      </c>
      <c r="AX205" s="415">
        <f t="shared" si="182"/>
        <v>886.33776000000012</v>
      </c>
      <c r="AY205" s="415">
        <f t="shared" si="183"/>
        <v>1038.789941656943</v>
      </c>
      <c r="AZ205" s="415">
        <f t="shared" si="184"/>
        <v>1123.0999999999999</v>
      </c>
      <c r="BA205" s="415">
        <f t="shared" si="185"/>
        <v>1255</v>
      </c>
      <c r="BB205" s="416">
        <f t="shared" si="191"/>
        <v>0.17226427593627647</v>
      </c>
      <c r="BC205" s="416">
        <f t="shared" si="191"/>
        <v>0.17200235456169999</v>
      </c>
      <c r="BD205" s="416">
        <f t="shared" si="191"/>
        <v>8.1161796973675315E-2</v>
      </c>
      <c r="BE205" s="416">
        <f t="shared" si="191"/>
        <v>0.11744279227139187</v>
      </c>
      <c r="BF205" s="499">
        <f t="shared" si="174"/>
        <v>1239</v>
      </c>
      <c r="BG205" s="499">
        <f t="shared" si="170"/>
        <v>1250</v>
      </c>
      <c r="BH205" s="499">
        <f t="shared" si="171"/>
        <v>857</v>
      </c>
      <c r="BI205" s="499">
        <f t="shared" si="175"/>
        <v>874</v>
      </c>
      <c r="BJ205" s="417">
        <f t="shared" si="176"/>
        <v>1063</v>
      </c>
      <c r="BK205" s="416">
        <f t="shared" si="192"/>
        <v>8.8781275221954115E-3</v>
      </c>
      <c r="BL205" s="416">
        <f t="shared" si="192"/>
        <v>-0.31440000000000001</v>
      </c>
      <c r="BM205" s="416">
        <f t="shared" si="192"/>
        <v>1.9836639439906545E-2</v>
      </c>
      <c r="BN205" s="416">
        <f t="shared" si="192"/>
        <v>0.21624713958810071</v>
      </c>
      <c r="BO205" s="104">
        <f t="shared" si="193"/>
        <v>1403875</v>
      </c>
      <c r="BP205" s="104">
        <f t="shared" si="186"/>
        <v>1568750</v>
      </c>
      <c r="BQ205" s="103">
        <f t="shared" si="187"/>
        <v>1568750</v>
      </c>
      <c r="BR205" s="419"/>
      <c r="BS205" s="420" t="s">
        <v>1070</v>
      </c>
      <c r="BU205" s="104"/>
      <c r="BV205" s="103"/>
      <c r="BW205" s="161">
        <f t="shared" si="194"/>
        <v>1193855.2999999998</v>
      </c>
      <c r="BX205" s="161">
        <f t="shared" si="195"/>
        <v>1193855.2999999998</v>
      </c>
    </row>
    <row r="206" spans="1:76" ht="24">
      <c r="A206" s="145" t="s">
        <v>472</v>
      </c>
      <c r="B206" s="145" t="str">
        <f t="shared" si="159"/>
        <v>P091</v>
      </c>
      <c r="C206" s="146" t="s">
        <v>487</v>
      </c>
      <c r="D206" s="147" t="s">
        <v>488</v>
      </c>
      <c r="E206" s="147"/>
      <c r="F206" s="147"/>
      <c r="G206" s="147"/>
      <c r="H206" s="129">
        <v>472</v>
      </c>
      <c r="I206" s="130">
        <v>500</v>
      </c>
      <c r="J206" s="129">
        <v>500</v>
      </c>
      <c r="K206" s="130">
        <v>500</v>
      </c>
      <c r="L206" s="130">
        <v>500</v>
      </c>
      <c r="M206" s="130">
        <v>530</v>
      </c>
      <c r="N206" s="130">
        <v>530</v>
      </c>
      <c r="O206" s="148">
        <v>605</v>
      </c>
      <c r="P206" s="149">
        <v>7547</v>
      </c>
      <c r="Q206" s="149">
        <v>3694779.2</v>
      </c>
      <c r="R206" s="150">
        <v>5933</v>
      </c>
      <c r="S206" s="151">
        <v>2959400</v>
      </c>
      <c r="T206" s="150">
        <v>4013</v>
      </c>
      <c r="U206" s="151">
        <v>2201380.7999999998</v>
      </c>
      <c r="V206" s="152">
        <v>5933</v>
      </c>
      <c r="W206" s="153">
        <f t="shared" si="196"/>
        <v>3589465</v>
      </c>
      <c r="X206" s="154">
        <v>5933</v>
      </c>
      <c r="Y206" s="155">
        <v>605</v>
      </c>
      <c r="Z206" s="138">
        <f t="shared" si="197"/>
        <v>3589465</v>
      </c>
      <c r="AA206" s="156">
        <v>2826</v>
      </c>
      <c r="AB206" s="157">
        <v>1704890</v>
      </c>
      <c r="AC206" s="158">
        <v>5044</v>
      </c>
      <c r="AD206" s="456">
        <f>Y206*1.15</f>
        <v>695.75</v>
      </c>
      <c r="AE206" s="159">
        <f t="shared" si="198"/>
        <v>3509363</v>
      </c>
      <c r="AF206" s="158">
        <v>5044</v>
      </c>
      <c r="AG206" s="448">
        <v>776.17</v>
      </c>
      <c r="AH206" s="159">
        <f t="shared" si="188"/>
        <v>3915001.48</v>
      </c>
      <c r="AI206" s="437">
        <f t="shared" si="189"/>
        <v>-80.419999999999959</v>
      </c>
      <c r="AJ206" s="23">
        <f t="shared" si="199"/>
        <v>-889</v>
      </c>
      <c r="AK206" s="24">
        <f t="shared" si="200"/>
        <v>-0.1498398786448677</v>
      </c>
      <c r="AL206" s="23">
        <f t="shared" si="201"/>
        <v>2218</v>
      </c>
      <c r="AM206" s="160">
        <f t="shared" si="190"/>
        <v>-405638.48</v>
      </c>
      <c r="AN206" s="24">
        <f t="shared" si="202"/>
        <v>0.78485491861288037</v>
      </c>
      <c r="AO206" s="163">
        <f t="shared" si="203"/>
        <v>171.16999999999996</v>
      </c>
      <c r="AP206" s="164">
        <f t="shared" si="204"/>
        <v>0.28292561983471065</v>
      </c>
      <c r="AQ206" s="487"/>
      <c r="AR206" s="409">
        <f t="shared" si="178"/>
        <v>0.28292561983471076</v>
      </c>
      <c r="AS206" s="410">
        <f t="shared" si="179"/>
        <v>0.14999999999999991</v>
      </c>
      <c r="AT206" s="409">
        <f t="shared" si="172"/>
        <v>0.78485491861288037</v>
      </c>
      <c r="AU206" s="410">
        <f t="shared" si="173"/>
        <v>0.78485491861288037</v>
      </c>
      <c r="AV206" s="64" t="b">
        <f t="shared" si="180"/>
        <v>0</v>
      </c>
      <c r="AW206" s="415">
        <f t="shared" si="181"/>
        <v>489.56925930833444</v>
      </c>
      <c r="AX206" s="415">
        <f t="shared" si="182"/>
        <v>498.80330355637955</v>
      </c>
      <c r="AY206" s="415">
        <f t="shared" si="183"/>
        <v>548.56237229005728</v>
      </c>
      <c r="AZ206" s="415">
        <f t="shared" si="184"/>
        <v>605</v>
      </c>
      <c r="BA206" s="415">
        <f t="shared" si="185"/>
        <v>695.75</v>
      </c>
      <c r="BB206" s="416">
        <f t="shared" si="191"/>
        <v>1.8861568761672221E-2</v>
      </c>
      <c r="BC206" s="416">
        <f t="shared" si="191"/>
        <v>9.9756894910086436E-2</v>
      </c>
      <c r="BD206" s="416">
        <f t="shared" si="191"/>
        <v>0.10288279065575567</v>
      </c>
      <c r="BE206" s="416">
        <f t="shared" si="191"/>
        <v>0.14999999999999991</v>
      </c>
      <c r="BF206" s="499">
        <f t="shared" si="174"/>
        <v>7547</v>
      </c>
      <c r="BG206" s="499">
        <f t="shared" si="170"/>
        <v>5933</v>
      </c>
      <c r="BH206" s="499">
        <f t="shared" si="171"/>
        <v>4013</v>
      </c>
      <c r="BI206" s="499">
        <f t="shared" si="175"/>
        <v>2826</v>
      </c>
      <c r="BJ206" s="506">
        <f t="shared" si="176"/>
        <v>5044</v>
      </c>
      <c r="BK206" s="416">
        <f t="shared" si="192"/>
        <v>-0.21385981184576652</v>
      </c>
      <c r="BL206" s="416">
        <f t="shared" si="192"/>
        <v>-0.32361368616214392</v>
      </c>
      <c r="BM206" s="416">
        <f t="shared" si="192"/>
        <v>-0.29578868676800396</v>
      </c>
      <c r="BN206" s="416">
        <f t="shared" si="192"/>
        <v>0.78485491861288037</v>
      </c>
      <c r="BO206" s="104">
        <f t="shared" si="193"/>
        <v>3589465</v>
      </c>
      <c r="BP206" s="104">
        <f t="shared" si="186"/>
        <v>4127884.75</v>
      </c>
      <c r="BQ206" s="103">
        <f t="shared" si="187"/>
        <v>4605016.6099999994</v>
      </c>
      <c r="BR206" s="419"/>
      <c r="BS206" s="420"/>
      <c r="BU206" s="104"/>
      <c r="BV206" s="103"/>
      <c r="BW206" s="161">
        <f t="shared" si="194"/>
        <v>3051620</v>
      </c>
      <c r="BX206" s="161">
        <f t="shared" si="195"/>
        <v>3051620</v>
      </c>
    </row>
    <row r="207" spans="1:76">
      <c r="A207" s="145" t="s">
        <v>489</v>
      </c>
      <c r="B207" s="145" t="str">
        <f t="shared" si="159"/>
        <v>P092</v>
      </c>
      <c r="C207" s="146" t="s">
        <v>490</v>
      </c>
      <c r="D207" s="147" t="s">
        <v>491</v>
      </c>
      <c r="E207" s="147"/>
      <c r="F207" s="147"/>
      <c r="G207" s="147"/>
      <c r="H207" s="129">
        <v>770</v>
      </c>
      <c r="I207" s="130">
        <v>770</v>
      </c>
      <c r="J207" s="129">
        <v>770</v>
      </c>
      <c r="K207" s="130">
        <v>770</v>
      </c>
      <c r="L207" s="130">
        <v>770</v>
      </c>
      <c r="M207" s="130">
        <v>770</v>
      </c>
      <c r="N207" s="130">
        <v>770</v>
      </c>
      <c r="O207" s="148">
        <v>869</v>
      </c>
      <c r="P207" s="149">
        <v>321</v>
      </c>
      <c r="Q207" s="149">
        <v>247170</v>
      </c>
      <c r="R207" s="150">
        <v>390</v>
      </c>
      <c r="S207" s="151">
        <v>299530</v>
      </c>
      <c r="T207" s="150">
        <v>303</v>
      </c>
      <c r="U207" s="151">
        <v>243304.60000000003</v>
      </c>
      <c r="V207" s="152">
        <v>390</v>
      </c>
      <c r="W207" s="153">
        <f t="shared" si="196"/>
        <v>338910</v>
      </c>
      <c r="X207" s="154">
        <v>390</v>
      </c>
      <c r="Y207" s="155">
        <v>869</v>
      </c>
      <c r="Z207" s="138">
        <f t="shared" si="197"/>
        <v>338910</v>
      </c>
      <c r="AA207" s="156">
        <v>283</v>
      </c>
      <c r="AB207" s="157">
        <v>244710.40000000002</v>
      </c>
      <c r="AC207" s="158">
        <v>332</v>
      </c>
      <c r="AD207" s="459">
        <v>995.86</v>
      </c>
      <c r="AE207" s="159">
        <f t="shared" si="198"/>
        <v>330625.52</v>
      </c>
      <c r="AF207" s="158">
        <v>332</v>
      </c>
      <c r="AG207" s="448">
        <v>995.86</v>
      </c>
      <c r="AH207" s="159">
        <f t="shared" si="188"/>
        <v>330625.52</v>
      </c>
      <c r="AI207" s="437">
        <f t="shared" si="189"/>
        <v>0</v>
      </c>
      <c r="AJ207" s="23">
        <f t="shared" si="199"/>
        <v>-58</v>
      </c>
      <c r="AK207" s="24">
        <f t="shared" si="200"/>
        <v>-0.14871794871794872</v>
      </c>
      <c r="AL207" s="23">
        <f t="shared" si="201"/>
        <v>49</v>
      </c>
      <c r="AM207" s="160">
        <f t="shared" si="190"/>
        <v>0</v>
      </c>
      <c r="AN207" s="24">
        <f t="shared" si="202"/>
        <v>0.17314487632508835</v>
      </c>
      <c r="AO207" s="163">
        <f t="shared" si="203"/>
        <v>126.86000000000001</v>
      </c>
      <c r="AP207" s="164">
        <f t="shared" si="204"/>
        <v>0.14598388952819333</v>
      </c>
      <c r="AQ207" s="487"/>
      <c r="AR207" s="409">
        <f t="shared" si="178"/>
        <v>0.1459838895281933</v>
      </c>
      <c r="AS207" s="410">
        <f t="shared" si="179"/>
        <v>0.1459838895281933</v>
      </c>
      <c r="AT207" s="409">
        <f t="shared" si="172"/>
        <v>0.17314487632508824</v>
      </c>
      <c r="AU207" s="410">
        <f t="shared" si="173"/>
        <v>0.17314487632508824</v>
      </c>
      <c r="AV207" s="64" t="b">
        <f t="shared" si="180"/>
        <v>0</v>
      </c>
      <c r="AW207" s="415">
        <f t="shared" si="181"/>
        <v>770</v>
      </c>
      <c r="AX207" s="415">
        <f t="shared" si="182"/>
        <v>768.02564102564099</v>
      </c>
      <c r="AY207" s="415">
        <f t="shared" si="183"/>
        <v>802.98547854785488</v>
      </c>
      <c r="AZ207" s="415">
        <f t="shared" si="184"/>
        <v>869</v>
      </c>
      <c r="BA207" s="415">
        <f t="shared" si="185"/>
        <v>995.86</v>
      </c>
      <c r="BB207" s="416">
        <f t="shared" si="191"/>
        <v>-2.564102564102555E-3</v>
      </c>
      <c r="BC207" s="416">
        <f t="shared" si="191"/>
        <v>4.5519102038738657E-2</v>
      </c>
      <c r="BD207" s="416">
        <f t="shared" si="191"/>
        <v>8.2211351532194499E-2</v>
      </c>
      <c r="BE207" s="416">
        <f t="shared" si="191"/>
        <v>0.1459838895281933</v>
      </c>
      <c r="BF207" s="499">
        <f t="shared" si="174"/>
        <v>321</v>
      </c>
      <c r="BG207" s="499">
        <f t="shared" si="170"/>
        <v>390</v>
      </c>
      <c r="BH207" s="499">
        <f t="shared" si="171"/>
        <v>303</v>
      </c>
      <c r="BI207" s="499">
        <f t="shared" si="175"/>
        <v>283</v>
      </c>
      <c r="BJ207" s="506">
        <f t="shared" si="176"/>
        <v>332</v>
      </c>
      <c r="BK207" s="416">
        <f t="shared" si="192"/>
        <v>0.2149532710280373</v>
      </c>
      <c r="BL207" s="416">
        <f t="shared" si="192"/>
        <v>-0.22307692307692306</v>
      </c>
      <c r="BM207" s="416">
        <f t="shared" si="192"/>
        <v>-6.6006600660066028E-2</v>
      </c>
      <c r="BN207" s="416">
        <f t="shared" si="192"/>
        <v>0.17314487632508824</v>
      </c>
      <c r="BO207" s="104">
        <f t="shared" si="193"/>
        <v>338910</v>
      </c>
      <c r="BP207" s="104">
        <f t="shared" si="186"/>
        <v>388385.4</v>
      </c>
      <c r="BQ207" s="103">
        <f t="shared" si="187"/>
        <v>388385.4</v>
      </c>
      <c r="BR207" s="419"/>
      <c r="BS207" s="420"/>
      <c r="BU207" s="104"/>
      <c r="BV207" s="103"/>
      <c r="BW207" s="161">
        <f t="shared" si="194"/>
        <v>288508</v>
      </c>
      <c r="BX207" s="161">
        <f t="shared" si="195"/>
        <v>288508</v>
      </c>
    </row>
    <row r="208" spans="1:76" ht="24">
      <c r="A208" s="145" t="s">
        <v>489</v>
      </c>
      <c r="B208" s="145" t="str">
        <f t="shared" si="159"/>
        <v>P093</v>
      </c>
      <c r="C208" s="146" t="s">
        <v>492</v>
      </c>
      <c r="D208" s="147" t="s">
        <v>493</v>
      </c>
      <c r="E208" s="147"/>
      <c r="F208" s="147"/>
      <c r="G208" s="147"/>
      <c r="H208" s="129">
        <v>470</v>
      </c>
      <c r="I208" s="130">
        <v>500</v>
      </c>
      <c r="J208" s="129">
        <v>500</v>
      </c>
      <c r="K208" s="130">
        <v>500</v>
      </c>
      <c r="L208" s="130">
        <v>500</v>
      </c>
      <c r="M208" s="130">
        <v>511</v>
      </c>
      <c r="N208" s="130">
        <v>511</v>
      </c>
      <c r="O208" s="148">
        <v>584.1</v>
      </c>
      <c r="P208" s="149">
        <v>6668</v>
      </c>
      <c r="Q208" s="149">
        <v>3261970</v>
      </c>
      <c r="R208" s="150">
        <v>6204</v>
      </c>
      <c r="S208" s="151">
        <v>3083560</v>
      </c>
      <c r="T208" s="150">
        <v>5121</v>
      </c>
      <c r="U208" s="151">
        <v>2697140.4200000004</v>
      </c>
      <c r="V208" s="152">
        <v>6204</v>
      </c>
      <c r="W208" s="153">
        <f t="shared" si="196"/>
        <v>3623756.4000000004</v>
      </c>
      <c r="X208" s="154">
        <v>6204</v>
      </c>
      <c r="Y208" s="155">
        <v>584.1</v>
      </c>
      <c r="Z208" s="138">
        <f t="shared" si="197"/>
        <v>3623756.4000000004</v>
      </c>
      <c r="AA208" s="156">
        <v>3909</v>
      </c>
      <c r="AB208" s="157">
        <v>2238388.02</v>
      </c>
      <c r="AC208" s="158">
        <v>5274</v>
      </c>
      <c r="AD208" s="459">
        <v>710.96</v>
      </c>
      <c r="AE208" s="159">
        <f t="shared" si="198"/>
        <v>3749603.04</v>
      </c>
      <c r="AF208" s="158">
        <v>5274</v>
      </c>
      <c r="AG208" s="448">
        <v>710.96</v>
      </c>
      <c r="AH208" s="159">
        <f t="shared" si="188"/>
        <v>3749603.04</v>
      </c>
      <c r="AI208" s="437">
        <f t="shared" si="189"/>
        <v>0</v>
      </c>
      <c r="AJ208" s="23">
        <f t="shared" si="199"/>
        <v>-930</v>
      </c>
      <c r="AK208" s="24">
        <f t="shared" si="200"/>
        <v>-0.14990328820116053</v>
      </c>
      <c r="AL208" s="23">
        <f t="shared" si="201"/>
        <v>1365</v>
      </c>
      <c r="AM208" s="160">
        <f t="shared" si="190"/>
        <v>0</v>
      </c>
      <c r="AN208" s="24">
        <f t="shared" si="202"/>
        <v>0.34919416730621644</v>
      </c>
      <c r="AO208" s="163">
        <f t="shared" si="203"/>
        <v>126.86000000000001</v>
      </c>
      <c r="AP208" s="164">
        <f t="shared" si="204"/>
        <v>0.21718883752782059</v>
      </c>
      <c r="AQ208" s="487"/>
      <c r="AR208" s="409">
        <f t="shared" si="178"/>
        <v>0.21718883752782059</v>
      </c>
      <c r="AS208" s="410">
        <f t="shared" si="179"/>
        <v>0.21718883752782059</v>
      </c>
      <c r="AT208" s="409">
        <f t="shared" si="172"/>
        <v>0.34919416730621644</v>
      </c>
      <c r="AU208" s="410">
        <f t="shared" si="173"/>
        <v>0.34919416730621644</v>
      </c>
      <c r="AV208" s="64" t="b">
        <f t="shared" si="180"/>
        <v>0</v>
      </c>
      <c r="AW208" s="415">
        <f t="shared" si="181"/>
        <v>489.19766046790642</v>
      </c>
      <c r="AX208" s="415">
        <f t="shared" si="182"/>
        <v>497.02772404900065</v>
      </c>
      <c r="AY208" s="415">
        <f t="shared" si="183"/>
        <v>526.68237063073627</v>
      </c>
      <c r="AZ208" s="415">
        <f t="shared" si="184"/>
        <v>584.1</v>
      </c>
      <c r="BA208" s="415">
        <f t="shared" si="185"/>
        <v>710.96</v>
      </c>
      <c r="BB208" s="416">
        <f t="shared" si="191"/>
        <v>1.6005930146119285E-2</v>
      </c>
      <c r="BC208" s="416">
        <f t="shared" si="191"/>
        <v>5.9663968722219796E-2</v>
      </c>
      <c r="BD208" s="416">
        <f t="shared" si="191"/>
        <v>0.109017564610151</v>
      </c>
      <c r="BE208" s="416">
        <f t="shared" si="191"/>
        <v>0.21718883752782059</v>
      </c>
      <c r="BF208" s="499">
        <f t="shared" si="174"/>
        <v>6668</v>
      </c>
      <c r="BG208" s="499">
        <f t="shared" si="170"/>
        <v>6204</v>
      </c>
      <c r="BH208" s="499">
        <f t="shared" si="171"/>
        <v>5121</v>
      </c>
      <c r="BI208" s="499">
        <f t="shared" si="175"/>
        <v>3909</v>
      </c>
      <c r="BJ208" s="506">
        <f t="shared" si="176"/>
        <v>5274</v>
      </c>
      <c r="BK208" s="416">
        <f t="shared" si="192"/>
        <v>-6.9586082783443359E-2</v>
      </c>
      <c r="BL208" s="416">
        <f t="shared" si="192"/>
        <v>-0.17456479690522242</v>
      </c>
      <c r="BM208" s="416">
        <f t="shared" si="192"/>
        <v>-0.23667252489748092</v>
      </c>
      <c r="BN208" s="416">
        <f t="shared" si="192"/>
        <v>0.34919416730621644</v>
      </c>
      <c r="BO208" s="104">
        <f t="shared" si="193"/>
        <v>3623756.4000000004</v>
      </c>
      <c r="BP208" s="104">
        <f t="shared" si="186"/>
        <v>4410795.84</v>
      </c>
      <c r="BQ208" s="103">
        <f t="shared" si="187"/>
        <v>4410795.84</v>
      </c>
      <c r="BR208" s="419"/>
      <c r="BS208" s="420"/>
      <c r="BU208" s="104"/>
      <c r="BV208" s="103"/>
      <c r="BW208" s="161">
        <f t="shared" si="194"/>
        <v>3080543.4</v>
      </c>
      <c r="BX208" s="161">
        <f t="shared" si="195"/>
        <v>3080543.4</v>
      </c>
    </row>
    <row r="209" spans="1:76" ht="24">
      <c r="A209" s="145" t="s">
        <v>489</v>
      </c>
      <c r="B209" s="145" t="str">
        <f t="shared" si="159"/>
        <v>P094</v>
      </c>
      <c r="C209" s="146" t="s">
        <v>494</v>
      </c>
      <c r="D209" s="147" t="s">
        <v>495</v>
      </c>
      <c r="E209" s="147"/>
      <c r="F209" s="147"/>
      <c r="G209" s="147"/>
      <c r="H209" s="129">
        <v>480</v>
      </c>
      <c r="I209" s="130">
        <v>550</v>
      </c>
      <c r="J209" s="129">
        <v>550</v>
      </c>
      <c r="K209" s="130">
        <v>550</v>
      </c>
      <c r="L209" s="130">
        <v>550</v>
      </c>
      <c r="M209" s="130">
        <v>550</v>
      </c>
      <c r="N209" s="130">
        <v>550</v>
      </c>
      <c r="O209" s="148">
        <v>627</v>
      </c>
      <c r="P209" s="149">
        <v>1577</v>
      </c>
      <c r="Q209" s="149">
        <v>822690</v>
      </c>
      <c r="R209" s="150">
        <v>1395</v>
      </c>
      <c r="S209" s="151">
        <v>761310</v>
      </c>
      <c r="T209" s="150">
        <v>1080</v>
      </c>
      <c r="U209" s="151">
        <v>612282</v>
      </c>
      <c r="V209" s="152">
        <v>1394</v>
      </c>
      <c r="W209" s="153">
        <f t="shared" si="196"/>
        <v>874038</v>
      </c>
      <c r="X209" s="154">
        <v>1394</v>
      </c>
      <c r="Y209" s="155">
        <v>627</v>
      </c>
      <c r="Z209" s="138">
        <f t="shared" si="197"/>
        <v>874038</v>
      </c>
      <c r="AA209" s="156">
        <v>783</v>
      </c>
      <c r="AB209" s="157">
        <v>482915.39999999997</v>
      </c>
      <c r="AC209" s="158">
        <v>1185</v>
      </c>
      <c r="AD209" s="456">
        <v>740</v>
      </c>
      <c r="AE209" s="159">
        <f t="shared" si="198"/>
        <v>876900</v>
      </c>
      <c r="AF209" s="158">
        <v>1185</v>
      </c>
      <c r="AG209" s="448">
        <v>753.86</v>
      </c>
      <c r="AH209" s="159">
        <f t="shared" si="188"/>
        <v>893324.1</v>
      </c>
      <c r="AI209" s="437">
        <f t="shared" si="189"/>
        <v>-13.860000000000014</v>
      </c>
      <c r="AJ209" s="23">
        <f t="shared" si="199"/>
        <v>-209</v>
      </c>
      <c r="AK209" s="24">
        <f t="shared" si="200"/>
        <v>-0.14992826398852224</v>
      </c>
      <c r="AL209" s="23">
        <f t="shared" si="201"/>
        <v>402</v>
      </c>
      <c r="AM209" s="160">
        <f t="shared" si="190"/>
        <v>-16424.099999999977</v>
      </c>
      <c r="AN209" s="24">
        <f t="shared" si="202"/>
        <v>0.51340996168582376</v>
      </c>
      <c r="AO209" s="163">
        <f t="shared" si="203"/>
        <v>126.86000000000001</v>
      </c>
      <c r="AP209" s="164">
        <f t="shared" si="204"/>
        <v>0.20232854864433814</v>
      </c>
      <c r="AQ209" s="487"/>
      <c r="AR209" s="409">
        <f t="shared" si="178"/>
        <v>0.20232854864433825</v>
      </c>
      <c r="AS209" s="410">
        <f t="shared" si="179"/>
        <v>0.1802232854864434</v>
      </c>
      <c r="AT209" s="409">
        <f t="shared" si="172"/>
        <v>0.51340996168582365</v>
      </c>
      <c r="AU209" s="410">
        <f t="shared" si="173"/>
        <v>0.51340996168582365</v>
      </c>
      <c r="AV209" s="64" t="b">
        <f t="shared" si="180"/>
        <v>0</v>
      </c>
      <c r="AW209" s="415">
        <f t="shared" si="181"/>
        <v>521.68040583386176</v>
      </c>
      <c r="AX209" s="415">
        <f t="shared" si="182"/>
        <v>545.74193548387098</v>
      </c>
      <c r="AY209" s="415">
        <f t="shared" si="183"/>
        <v>566.92777777777781</v>
      </c>
      <c r="AZ209" s="415">
        <f t="shared" si="184"/>
        <v>627</v>
      </c>
      <c r="BA209" s="415">
        <f t="shared" si="185"/>
        <v>740</v>
      </c>
      <c r="BB209" s="416">
        <f t="shared" si="191"/>
        <v>4.6123123239694808E-2</v>
      </c>
      <c r="BC209" s="416">
        <f t="shared" si="191"/>
        <v>3.8820257188267648E-2</v>
      </c>
      <c r="BD209" s="416">
        <f t="shared" si="191"/>
        <v>0.10596097876468691</v>
      </c>
      <c r="BE209" s="416">
        <f t="shared" si="191"/>
        <v>0.1802232854864434</v>
      </c>
      <c r="BF209" s="499">
        <f t="shared" si="174"/>
        <v>1577</v>
      </c>
      <c r="BG209" s="499">
        <f t="shared" si="170"/>
        <v>1395</v>
      </c>
      <c r="BH209" s="499">
        <f t="shared" si="171"/>
        <v>1080</v>
      </c>
      <c r="BI209" s="499">
        <f t="shared" si="175"/>
        <v>783</v>
      </c>
      <c r="BJ209" s="506">
        <f t="shared" si="176"/>
        <v>1185</v>
      </c>
      <c r="BK209" s="416">
        <f t="shared" si="192"/>
        <v>-0.11540900443880786</v>
      </c>
      <c r="BL209" s="416">
        <f t="shared" si="192"/>
        <v>-0.22580645161290325</v>
      </c>
      <c r="BM209" s="416">
        <f t="shared" si="192"/>
        <v>-0.27500000000000002</v>
      </c>
      <c r="BN209" s="416">
        <f t="shared" si="192"/>
        <v>0.51340996168582365</v>
      </c>
      <c r="BO209" s="104">
        <f t="shared" si="193"/>
        <v>874038</v>
      </c>
      <c r="BP209" s="104">
        <f t="shared" si="186"/>
        <v>1031560</v>
      </c>
      <c r="BQ209" s="103">
        <f t="shared" si="187"/>
        <v>1050880.8400000001</v>
      </c>
      <c r="BR209" s="419"/>
      <c r="BS209" s="420"/>
      <c r="BU209" s="104"/>
      <c r="BV209" s="103"/>
      <c r="BW209" s="161">
        <f t="shared" si="194"/>
        <v>742995</v>
      </c>
      <c r="BX209" s="161">
        <f t="shared" si="195"/>
        <v>742995</v>
      </c>
    </row>
    <row r="210" spans="1:76" ht="24">
      <c r="A210" s="145" t="s">
        <v>489</v>
      </c>
      <c r="B210" s="145" t="str">
        <f t="shared" si="159"/>
        <v>P095</v>
      </c>
      <c r="C210" s="146" t="s">
        <v>496</v>
      </c>
      <c r="D210" s="147" t="s">
        <v>497</v>
      </c>
      <c r="E210" s="147"/>
      <c r="F210" s="147"/>
      <c r="G210" s="147"/>
      <c r="H210" s="129">
        <v>389</v>
      </c>
      <c r="I210" s="130">
        <v>400</v>
      </c>
      <c r="J210" s="129">
        <v>400</v>
      </c>
      <c r="K210" s="130">
        <v>400</v>
      </c>
      <c r="L210" s="130">
        <v>400</v>
      </c>
      <c r="M210" s="130">
        <v>424</v>
      </c>
      <c r="N210" s="130">
        <v>424</v>
      </c>
      <c r="O210" s="148">
        <v>488.4</v>
      </c>
      <c r="P210" s="149">
        <v>822</v>
      </c>
      <c r="Q210" s="149">
        <v>325533</v>
      </c>
      <c r="R210" s="150">
        <v>784</v>
      </c>
      <c r="S210" s="151">
        <v>313520</v>
      </c>
      <c r="T210" s="150">
        <v>502</v>
      </c>
      <c r="U210" s="151">
        <v>219643.84</v>
      </c>
      <c r="V210" s="152">
        <v>784</v>
      </c>
      <c r="W210" s="153">
        <f t="shared" si="196"/>
        <v>382905.59999999998</v>
      </c>
      <c r="X210" s="154">
        <v>784</v>
      </c>
      <c r="Y210" s="155">
        <v>488.4</v>
      </c>
      <c r="Z210" s="138">
        <f t="shared" si="197"/>
        <v>382905.59999999998</v>
      </c>
      <c r="AA210" s="156">
        <v>427</v>
      </c>
      <c r="AB210" s="157">
        <v>208449.12</v>
      </c>
      <c r="AC210" s="158">
        <v>667</v>
      </c>
      <c r="AD210" s="456">
        <v>600</v>
      </c>
      <c r="AE210" s="159">
        <f t="shared" si="198"/>
        <v>400200</v>
      </c>
      <c r="AF210" s="158">
        <v>667</v>
      </c>
      <c r="AG210" s="448">
        <v>615.26</v>
      </c>
      <c r="AH210" s="159">
        <f t="shared" si="188"/>
        <v>410378.42</v>
      </c>
      <c r="AI210" s="437">
        <f t="shared" si="189"/>
        <v>-15.259999999999991</v>
      </c>
      <c r="AJ210" s="23">
        <f t="shared" si="199"/>
        <v>-117</v>
      </c>
      <c r="AK210" s="24">
        <f t="shared" si="200"/>
        <v>-0.14923469387755103</v>
      </c>
      <c r="AL210" s="23">
        <f t="shared" si="201"/>
        <v>240</v>
      </c>
      <c r="AM210" s="160">
        <f t="shared" si="190"/>
        <v>-10178.419999999984</v>
      </c>
      <c r="AN210" s="24">
        <f t="shared" si="202"/>
        <v>0.56206088992974235</v>
      </c>
      <c r="AO210" s="163">
        <f t="shared" si="203"/>
        <v>126.86000000000001</v>
      </c>
      <c r="AP210" s="164">
        <f t="shared" si="204"/>
        <v>0.25974610974610979</v>
      </c>
      <c r="AQ210" s="487"/>
      <c r="AR210" s="409">
        <f t="shared" si="178"/>
        <v>0.25974610974610979</v>
      </c>
      <c r="AS210" s="410">
        <f t="shared" si="179"/>
        <v>0.22850122850122845</v>
      </c>
      <c r="AT210" s="409">
        <f t="shared" si="172"/>
        <v>0.56206088992974235</v>
      </c>
      <c r="AU210" s="410">
        <f t="shared" si="173"/>
        <v>0.56206088992974235</v>
      </c>
      <c r="AV210" s="64" t="b">
        <f t="shared" si="180"/>
        <v>0</v>
      </c>
      <c r="AW210" s="415">
        <f t="shared" si="181"/>
        <v>396.02554744525548</v>
      </c>
      <c r="AX210" s="415">
        <f t="shared" si="182"/>
        <v>399.89795918367349</v>
      </c>
      <c r="AY210" s="415">
        <f t="shared" si="183"/>
        <v>437.53752988047808</v>
      </c>
      <c r="AZ210" s="415">
        <f t="shared" si="184"/>
        <v>488.4</v>
      </c>
      <c r="BA210" s="415">
        <f t="shared" si="185"/>
        <v>600</v>
      </c>
      <c r="BB210" s="416">
        <f t="shared" si="191"/>
        <v>9.7781866937594053E-3</v>
      </c>
      <c r="BC210" s="416">
        <f t="shared" si="191"/>
        <v>9.4122937695505282E-2</v>
      </c>
      <c r="BD210" s="416">
        <f t="shared" si="191"/>
        <v>0.11624710258207105</v>
      </c>
      <c r="BE210" s="416">
        <f t="shared" si="191"/>
        <v>0.22850122850122845</v>
      </c>
      <c r="BF210" s="499">
        <f t="shared" si="174"/>
        <v>822</v>
      </c>
      <c r="BG210" s="499">
        <f t="shared" si="170"/>
        <v>784</v>
      </c>
      <c r="BH210" s="499">
        <f t="shared" si="171"/>
        <v>502</v>
      </c>
      <c r="BI210" s="499">
        <f t="shared" si="175"/>
        <v>427</v>
      </c>
      <c r="BJ210" s="506">
        <f t="shared" si="176"/>
        <v>667</v>
      </c>
      <c r="BK210" s="416">
        <f t="shared" si="192"/>
        <v>-4.6228710462287159E-2</v>
      </c>
      <c r="BL210" s="416">
        <f t="shared" si="192"/>
        <v>-0.35969387755102045</v>
      </c>
      <c r="BM210" s="416">
        <f t="shared" si="192"/>
        <v>-0.14940239043824699</v>
      </c>
      <c r="BN210" s="416">
        <f t="shared" si="192"/>
        <v>0.56206088992974235</v>
      </c>
      <c r="BO210" s="104">
        <f t="shared" si="193"/>
        <v>382905.59999999998</v>
      </c>
      <c r="BP210" s="104">
        <f t="shared" si="186"/>
        <v>470400</v>
      </c>
      <c r="BQ210" s="103">
        <f t="shared" si="187"/>
        <v>482363.83999999997</v>
      </c>
      <c r="BR210" s="419"/>
      <c r="BS210" s="420"/>
      <c r="BU210" s="104"/>
      <c r="BV210" s="103"/>
      <c r="BW210" s="161">
        <f t="shared" si="194"/>
        <v>325762.8</v>
      </c>
      <c r="BX210" s="161">
        <f t="shared" si="195"/>
        <v>325762.8</v>
      </c>
    </row>
    <row r="211" spans="1:76" ht="24">
      <c r="A211" s="145" t="s">
        <v>489</v>
      </c>
      <c r="B211" s="145" t="str">
        <f t="shared" si="159"/>
        <v>P096</v>
      </c>
      <c r="C211" s="146" t="s">
        <v>498</v>
      </c>
      <c r="D211" s="147" t="s">
        <v>499</v>
      </c>
      <c r="E211" s="147"/>
      <c r="F211" s="147"/>
      <c r="G211" s="147"/>
      <c r="H211" s="129">
        <v>434</v>
      </c>
      <c r="I211" s="130">
        <v>434</v>
      </c>
      <c r="J211" s="129">
        <v>434</v>
      </c>
      <c r="K211" s="130">
        <v>434</v>
      </c>
      <c r="L211" s="130">
        <v>434</v>
      </c>
      <c r="M211" s="130">
        <v>462</v>
      </c>
      <c r="N211" s="130">
        <v>462</v>
      </c>
      <c r="O211" s="148">
        <v>530.20000000000005</v>
      </c>
      <c r="P211" s="149">
        <v>298</v>
      </c>
      <c r="Q211" s="149">
        <v>129332</v>
      </c>
      <c r="R211" s="150">
        <v>255</v>
      </c>
      <c r="S211" s="151">
        <v>110583.2</v>
      </c>
      <c r="T211" s="150">
        <v>188</v>
      </c>
      <c r="U211" s="151">
        <v>90375.8</v>
      </c>
      <c r="V211" s="152">
        <v>255</v>
      </c>
      <c r="W211" s="153">
        <f t="shared" si="196"/>
        <v>135201</v>
      </c>
      <c r="X211" s="154">
        <v>255</v>
      </c>
      <c r="Y211" s="155">
        <v>530.20000000000005</v>
      </c>
      <c r="Z211" s="138">
        <f t="shared" si="197"/>
        <v>135201</v>
      </c>
      <c r="AA211" s="156">
        <v>177</v>
      </c>
      <c r="AB211" s="157">
        <v>93383.400000000009</v>
      </c>
      <c r="AC211" s="158">
        <v>217</v>
      </c>
      <c r="AD211" s="456">
        <v>650</v>
      </c>
      <c r="AE211" s="159">
        <f t="shared" si="198"/>
        <v>141050</v>
      </c>
      <c r="AF211" s="158">
        <v>217</v>
      </c>
      <c r="AG211" s="448">
        <v>657.06</v>
      </c>
      <c r="AH211" s="159">
        <f t="shared" si="188"/>
        <v>142582.01999999999</v>
      </c>
      <c r="AI211" s="437">
        <f t="shared" si="189"/>
        <v>-7.0599999999999454</v>
      </c>
      <c r="AJ211" s="23">
        <f t="shared" si="199"/>
        <v>-38</v>
      </c>
      <c r="AK211" s="24">
        <f t="shared" si="200"/>
        <v>-0.14901960784313725</v>
      </c>
      <c r="AL211" s="23">
        <f t="shared" si="201"/>
        <v>40</v>
      </c>
      <c r="AM211" s="160">
        <f t="shared" si="190"/>
        <v>-1532.0199999999895</v>
      </c>
      <c r="AN211" s="24">
        <f t="shared" si="202"/>
        <v>0.22598870056497175</v>
      </c>
      <c r="AO211" s="163">
        <f t="shared" si="203"/>
        <v>126.8599999999999</v>
      </c>
      <c r="AP211" s="164">
        <f t="shared" si="204"/>
        <v>0.23926820067898885</v>
      </c>
      <c r="AQ211" s="487"/>
      <c r="AR211" s="409">
        <f t="shared" si="178"/>
        <v>0.2392682006789888</v>
      </c>
      <c r="AS211" s="410">
        <f t="shared" si="179"/>
        <v>0.22595247076574876</v>
      </c>
      <c r="AT211" s="409">
        <f t="shared" si="172"/>
        <v>0.22598870056497167</v>
      </c>
      <c r="AU211" s="410">
        <f t="shared" si="173"/>
        <v>0.22598870056497167</v>
      </c>
      <c r="AV211" s="64" t="b">
        <f t="shared" si="180"/>
        <v>0</v>
      </c>
      <c r="AW211" s="415">
        <f t="shared" si="181"/>
        <v>434</v>
      </c>
      <c r="AX211" s="415">
        <f t="shared" si="182"/>
        <v>433.65960784313722</v>
      </c>
      <c r="AY211" s="415">
        <f t="shared" si="183"/>
        <v>480.72234042553191</v>
      </c>
      <c r="AZ211" s="415">
        <f t="shared" si="184"/>
        <v>530.20000000000005</v>
      </c>
      <c r="BA211" s="415">
        <f t="shared" si="185"/>
        <v>650</v>
      </c>
      <c r="BB211" s="416">
        <f t="shared" si="191"/>
        <v>-7.8431372549025991E-4</v>
      </c>
      <c r="BC211" s="416">
        <f t="shared" si="191"/>
        <v>0.10852459332439879</v>
      </c>
      <c r="BD211" s="416">
        <f t="shared" si="191"/>
        <v>0.10292357024778775</v>
      </c>
      <c r="BE211" s="416">
        <f t="shared" si="191"/>
        <v>0.22595247076574876</v>
      </c>
      <c r="BF211" s="499">
        <f t="shared" si="174"/>
        <v>298</v>
      </c>
      <c r="BG211" s="499">
        <f t="shared" si="170"/>
        <v>255</v>
      </c>
      <c r="BH211" s="499">
        <f t="shared" si="171"/>
        <v>188</v>
      </c>
      <c r="BI211" s="499">
        <f t="shared" si="175"/>
        <v>177</v>
      </c>
      <c r="BJ211" s="506">
        <f t="shared" si="176"/>
        <v>217</v>
      </c>
      <c r="BK211" s="416">
        <f t="shared" si="192"/>
        <v>-0.14429530201342278</v>
      </c>
      <c r="BL211" s="416">
        <f t="shared" si="192"/>
        <v>-0.26274509803921564</v>
      </c>
      <c r="BM211" s="416">
        <f t="shared" si="192"/>
        <v>-5.8510638297872286E-2</v>
      </c>
      <c r="BN211" s="416">
        <f t="shared" si="192"/>
        <v>0.22598870056497167</v>
      </c>
      <c r="BO211" s="104">
        <f t="shared" si="193"/>
        <v>135201</v>
      </c>
      <c r="BP211" s="104">
        <f t="shared" si="186"/>
        <v>165750</v>
      </c>
      <c r="BQ211" s="103">
        <f t="shared" si="187"/>
        <v>167550.29999999999</v>
      </c>
      <c r="BR211" s="419"/>
      <c r="BS211" s="420"/>
      <c r="BU211" s="104"/>
      <c r="BV211" s="103"/>
      <c r="BW211" s="161">
        <f t="shared" si="194"/>
        <v>115053.40000000001</v>
      </c>
      <c r="BX211" s="161">
        <f t="shared" si="195"/>
        <v>115053.40000000001</v>
      </c>
    </row>
    <row r="212" spans="1:76" ht="24">
      <c r="A212" s="145" t="s">
        <v>489</v>
      </c>
      <c r="B212" s="145" t="str">
        <f t="shared" si="159"/>
        <v>P097</v>
      </c>
      <c r="C212" s="146" t="s">
        <v>500</v>
      </c>
      <c r="D212" s="147" t="s">
        <v>501</v>
      </c>
      <c r="E212" s="147"/>
      <c r="F212" s="147"/>
      <c r="G212" s="147"/>
      <c r="H212" s="129">
        <v>250</v>
      </c>
      <c r="I212" s="130">
        <v>250</v>
      </c>
      <c r="J212" s="129">
        <v>250</v>
      </c>
      <c r="K212" s="130">
        <v>250</v>
      </c>
      <c r="L212" s="130">
        <v>250</v>
      </c>
      <c r="M212" s="130">
        <v>280</v>
      </c>
      <c r="N212" s="130">
        <v>280</v>
      </c>
      <c r="O212" s="148">
        <v>330</v>
      </c>
      <c r="P212" s="149">
        <v>32</v>
      </c>
      <c r="Q212" s="149">
        <v>8000</v>
      </c>
      <c r="R212" s="150">
        <v>27</v>
      </c>
      <c r="S212" s="151">
        <v>6750</v>
      </c>
      <c r="T212" s="150">
        <v>23</v>
      </c>
      <c r="U212" s="151">
        <v>6660</v>
      </c>
      <c r="V212" s="152">
        <v>30</v>
      </c>
      <c r="W212" s="153">
        <f t="shared" si="196"/>
        <v>9900</v>
      </c>
      <c r="X212" s="154">
        <v>30</v>
      </c>
      <c r="Y212" s="155">
        <v>330</v>
      </c>
      <c r="Z212" s="138">
        <f t="shared" si="197"/>
        <v>9900</v>
      </c>
      <c r="AA212" s="156">
        <v>13</v>
      </c>
      <c r="AB212" s="157">
        <v>4290</v>
      </c>
      <c r="AC212" s="158">
        <v>26</v>
      </c>
      <c r="AD212" s="456">
        <v>450</v>
      </c>
      <c r="AE212" s="159">
        <f t="shared" si="198"/>
        <v>11700</v>
      </c>
      <c r="AF212" s="158">
        <v>26</v>
      </c>
      <c r="AG212" s="448">
        <v>500</v>
      </c>
      <c r="AH212" s="159">
        <f t="shared" si="188"/>
        <v>13000</v>
      </c>
      <c r="AI212" s="437">
        <f t="shared" si="189"/>
        <v>-50</v>
      </c>
      <c r="AJ212" s="23">
        <f t="shared" si="199"/>
        <v>-4</v>
      </c>
      <c r="AK212" s="24">
        <f t="shared" si="200"/>
        <v>-0.13333333333333333</v>
      </c>
      <c r="AL212" s="23">
        <f t="shared" si="201"/>
        <v>13</v>
      </c>
      <c r="AM212" s="160">
        <f t="shared" si="190"/>
        <v>-1300</v>
      </c>
      <c r="AN212" s="24">
        <f t="shared" si="202"/>
        <v>1</v>
      </c>
      <c r="AO212" s="163">
        <f t="shared" si="203"/>
        <v>170</v>
      </c>
      <c r="AP212" s="164">
        <f t="shared" si="204"/>
        <v>0.51515151515151514</v>
      </c>
      <c r="AQ212" s="487"/>
      <c r="AR212" s="409">
        <f t="shared" si="178"/>
        <v>0.51515151515151514</v>
      </c>
      <c r="AS212" s="410">
        <f t="shared" si="179"/>
        <v>0.36363636363636354</v>
      </c>
      <c r="AT212" s="409">
        <f t="shared" si="172"/>
        <v>1</v>
      </c>
      <c r="AU212" s="410">
        <f t="shared" si="173"/>
        <v>1</v>
      </c>
      <c r="AV212" s="64" t="b">
        <f t="shared" si="180"/>
        <v>0</v>
      </c>
      <c r="AW212" s="415">
        <f t="shared" si="181"/>
        <v>250</v>
      </c>
      <c r="AX212" s="415">
        <f t="shared" si="182"/>
        <v>250</v>
      </c>
      <c r="AY212" s="415">
        <f t="shared" si="183"/>
        <v>289.56521739130437</v>
      </c>
      <c r="AZ212" s="415">
        <f t="shared" si="184"/>
        <v>330</v>
      </c>
      <c r="BA212" s="415">
        <f t="shared" si="185"/>
        <v>450</v>
      </c>
      <c r="BB212" s="416">
        <f t="shared" si="191"/>
        <v>0</v>
      </c>
      <c r="BC212" s="416">
        <f t="shared" si="191"/>
        <v>0.15826086956521745</v>
      </c>
      <c r="BD212" s="416">
        <f t="shared" si="191"/>
        <v>0.13963963963963955</v>
      </c>
      <c r="BE212" s="416">
        <f t="shared" si="191"/>
        <v>0.36363636363636354</v>
      </c>
      <c r="BF212" s="499">
        <f t="shared" si="174"/>
        <v>32</v>
      </c>
      <c r="BG212" s="499">
        <f t="shared" si="170"/>
        <v>27</v>
      </c>
      <c r="BH212" s="499">
        <f t="shared" si="171"/>
        <v>23</v>
      </c>
      <c r="BI212" s="499">
        <f t="shared" si="175"/>
        <v>13</v>
      </c>
      <c r="BJ212" s="506">
        <f t="shared" si="176"/>
        <v>26</v>
      </c>
      <c r="BK212" s="416">
        <f t="shared" si="192"/>
        <v>-0.15625</v>
      </c>
      <c r="BL212" s="416">
        <f t="shared" si="192"/>
        <v>-0.14814814814814814</v>
      </c>
      <c r="BM212" s="416">
        <f t="shared" si="192"/>
        <v>-0.43478260869565222</v>
      </c>
      <c r="BN212" s="416">
        <f t="shared" si="192"/>
        <v>1</v>
      </c>
      <c r="BO212" s="104">
        <f t="shared" si="193"/>
        <v>9900</v>
      </c>
      <c r="BP212" s="104">
        <f t="shared" si="186"/>
        <v>13500</v>
      </c>
      <c r="BQ212" s="103">
        <f t="shared" si="187"/>
        <v>15000</v>
      </c>
      <c r="BR212" s="419"/>
      <c r="BS212" s="420"/>
      <c r="BU212" s="104"/>
      <c r="BV212" s="103"/>
      <c r="BW212" s="161">
        <f t="shared" si="194"/>
        <v>8580</v>
      </c>
      <c r="BX212" s="161">
        <f t="shared" si="195"/>
        <v>8580</v>
      </c>
    </row>
    <row r="213" spans="1:76" ht="24">
      <c r="A213" s="145" t="s">
        <v>502</v>
      </c>
      <c r="B213" s="145" t="str">
        <f t="shared" si="159"/>
        <v>P098</v>
      </c>
      <c r="C213" s="146" t="s">
        <v>503</v>
      </c>
      <c r="D213" s="147" t="s">
        <v>504</v>
      </c>
      <c r="E213" s="147"/>
      <c r="F213" s="147"/>
      <c r="G213" s="147"/>
      <c r="H213" s="129">
        <v>572</v>
      </c>
      <c r="I213" s="130">
        <v>620</v>
      </c>
      <c r="J213" s="129">
        <v>620</v>
      </c>
      <c r="K213" s="130">
        <v>744</v>
      </c>
      <c r="L213" s="130">
        <v>744</v>
      </c>
      <c r="M213" s="130">
        <v>790</v>
      </c>
      <c r="N213" s="130">
        <v>790</v>
      </c>
      <c r="O213" s="148">
        <v>891</v>
      </c>
      <c r="P213" s="149">
        <v>21962</v>
      </c>
      <c r="Q213" s="149">
        <v>13307797.6</v>
      </c>
      <c r="R213" s="150">
        <v>21176</v>
      </c>
      <c r="S213" s="151">
        <v>14570420</v>
      </c>
      <c r="T213" s="150">
        <v>9953.5</v>
      </c>
      <c r="U213" s="151">
        <v>7944447.7999999998</v>
      </c>
      <c r="V213" s="152">
        <v>21176</v>
      </c>
      <c r="W213" s="153">
        <f t="shared" si="196"/>
        <v>18867816</v>
      </c>
      <c r="X213" s="154">
        <v>21176</v>
      </c>
      <c r="Y213" s="155">
        <v>891</v>
      </c>
      <c r="Z213" s="138">
        <f t="shared" si="197"/>
        <v>18867816</v>
      </c>
      <c r="AA213" s="156">
        <v>5611</v>
      </c>
      <c r="AB213" s="157">
        <v>4957090.4000000004</v>
      </c>
      <c r="AC213" s="158">
        <v>15000</v>
      </c>
      <c r="AD213" s="459">
        <v>1087.1600000000001</v>
      </c>
      <c r="AE213" s="159">
        <f t="shared" si="198"/>
        <v>16307400.000000002</v>
      </c>
      <c r="AF213" s="158">
        <v>15000</v>
      </c>
      <c r="AG213" s="448">
        <v>1087.1600000000001</v>
      </c>
      <c r="AH213" s="159">
        <f t="shared" si="188"/>
        <v>16307400.000000002</v>
      </c>
      <c r="AI213" s="437">
        <f t="shared" si="189"/>
        <v>0</v>
      </c>
      <c r="AJ213" s="23">
        <f t="shared" si="199"/>
        <v>-6176</v>
      </c>
      <c r="AK213" s="24">
        <f t="shared" si="200"/>
        <v>-0.29165092557612393</v>
      </c>
      <c r="AL213" s="23">
        <f t="shared" si="201"/>
        <v>9389</v>
      </c>
      <c r="AM213" s="160">
        <f t="shared" si="190"/>
        <v>0</v>
      </c>
      <c r="AN213" s="24">
        <f t="shared" si="202"/>
        <v>1.6733202637675995</v>
      </c>
      <c r="AO213" s="163">
        <f t="shared" si="203"/>
        <v>196.16000000000008</v>
      </c>
      <c r="AP213" s="164">
        <f t="shared" si="204"/>
        <v>0.22015712682379357</v>
      </c>
      <c r="AQ213" s="487"/>
      <c r="AR213" s="409">
        <f t="shared" si="178"/>
        <v>0.22015712682379363</v>
      </c>
      <c r="AS213" s="410">
        <f t="shared" si="179"/>
        <v>0.22015712682379363</v>
      </c>
      <c r="AT213" s="409">
        <f t="shared" si="172"/>
        <v>1.6733202637675992</v>
      </c>
      <c r="AU213" s="410">
        <f t="shared" si="173"/>
        <v>1.6733202637675992</v>
      </c>
      <c r="AV213" s="64" t="b">
        <f t="shared" si="180"/>
        <v>0</v>
      </c>
      <c r="AW213" s="415">
        <f t="shared" si="181"/>
        <v>605.94652581732078</v>
      </c>
      <c r="AX213" s="415">
        <f t="shared" si="182"/>
        <v>688.06290139780879</v>
      </c>
      <c r="AY213" s="415">
        <f t="shared" si="183"/>
        <v>798.15620635957202</v>
      </c>
      <c r="AZ213" s="415">
        <f t="shared" si="184"/>
        <v>891</v>
      </c>
      <c r="BA213" s="415">
        <f t="shared" si="185"/>
        <v>1087.1600000000001</v>
      </c>
      <c r="BB213" s="416">
        <f t="shared" si="191"/>
        <v>0.13551752849762888</v>
      </c>
      <c r="BC213" s="416">
        <f t="shared" si="191"/>
        <v>0.16000470994455185</v>
      </c>
      <c r="BD213" s="416">
        <f t="shared" si="191"/>
        <v>0.11632283618252237</v>
      </c>
      <c r="BE213" s="416">
        <f t="shared" si="191"/>
        <v>0.22015712682379363</v>
      </c>
      <c r="BF213" s="499">
        <f t="shared" si="174"/>
        <v>21962</v>
      </c>
      <c r="BG213" s="499">
        <f t="shared" si="170"/>
        <v>21176</v>
      </c>
      <c r="BH213" s="499">
        <f t="shared" si="171"/>
        <v>9953.5</v>
      </c>
      <c r="BI213" s="499">
        <f t="shared" si="175"/>
        <v>5611</v>
      </c>
      <c r="BJ213" s="506">
        <f t="shared" si="176"/>
        <v>15000</v>
      </c>
      <c r="BK213" s="416">
        <f t="shared" si="192"/>
        <v>-3.578909024678989E-2</v>
      </c>
      <c r="BL213" s="416">
        <f t="shared" si="192"/>
        <v>-0.52996316584812997</v>
      </c>
      <c r="BM213" s="416">
        <f t="shared" si="192"/>
        <v>-0.43627869593610291</v>
      </c>
      <c r="BN213" s="416">
        <f t="shared" si="192"/>
        <v>1.6733202637675992</v>
      </c>
      <c r="BO213" s="104">
        <f t="shared" si="193"/>
        <v>18867816</v>
      </c>
      <c r="BP213" s="104">
        <f t="shared" si="186"/>
        <v>23021700.16</v>
      </c>
      <c r="BQ213" s="103">
        <f t="shared" si="187"/>
        <v>23021700.16</v>
      </c>
      <c r="BR213" s="419"/>
      <c r="BS213" s="420"/>
      <c r="BU213" s="104"/>
      <c r="BV213" s="103"/>
      <c r="BW213" s="161">
        <f t="shared" si="194"/>
        <v>13365000</v>
      </c>
      <c r="BX213" s="161">
        <f t="shared" si="195"/>
        <v>13365000</v>
      </c>
    </row>
    <row r="214" spans="1:76" ht="24">
      <c r="A214" s="145" t="s">
        <v>502</v>
      </c>
      <c r="B214" s="145" t="str">
        <f t="shared" si="159"/>
        <v>P099</v>
      </c>
      <c r="C214" s="146" t="s">
        <v>505</v>
      </c>
      <c r="D214" s="147" t="s">
        <v>506</v>
      </c>
      <c r="E214" s="147"/>
      <c r="F214" s="147"/>
      <c r="G214" s="147"/>
      <c r="H214" s="129">
        <v>472</v>
      </c>
      <c r="I214" s="130">
        <v>520</v>
      </c>
      <c r="J214" s="129">
        <v>520</v>
      </c>
      <c r="K214" s="130">
        <v>624</v>
      </c>
      <c r="L214" s="130">
        <v>624</v>
      </c>
      <c r="M214" s="130">
        <v>721</v>
      </c>
      <c r="N214" s="130">
        <v>721</v>
      </c>
      <c r="O214" s="148">
        <v>815.1</v>
      </c>
      <c r="P214" s="149">
        <v>1538</v>
      </c>
      <c r="Q214" s="149">
        <v>789584</v>
      </c>
      <c r="R214" s="150">
        <v>1438</v>
      </c>
      <c r="S214" s="151">
        <v>846601.6</v>
      </c>
      <c r="T214" s="150">
        <v>416</v>
      </c>
      <c r="U214" s="151">
        <v>301990.60000000003</v>
      </c>
      <c r="V214" s="152">
        <v>1006</v>
      </c>
      <c r="W214" s="153">
        <f t="shared" si="196"/>
        <v>819990.6</v>
      </c>
      <c r="X214" s="154">
        <v>1006</v>
      </c>
      <c r="Y214" s="155">
        <v>815.1</v>
      </c>
      <c r="Z214" s="138">
        <f t="shared" si="197"/>
        <v>819990.6</v>
      </c>
      <c r="AA214" s="156">
        <v>254</v>
      </c>
      <c r="AB214" s="157">
        <v>206872.37999999998</v>
      </c>
      <c r="AC214" s="158">
        <v>856</v>
      </c>
      <c r="AD214" s="459">
        <v>993.11</v>
      </c>
      <c r="AE214" s="159">
        <f t="shared" si="198"/>
        <v>850102.16</v>
      </c>
      <c r="AF214" s="158">
        <v>856</v>
      </c>
      <c r="AG214" s="448">
        <v>993.11</v>
      </c>
      <c r="AH214" s="159">
        <f t="shared" si="188"/>
        <v>850102.16</v>
      </c>
      <c r="AI214" s="437">
        <f t="shared" si="189"/>
        <v>0</v>
      </c>
      <c r="AJ214" s="23">
        <f t="shared" si="199"/>
        <v>-150</v>
      </c>
      <c r="AK214" s="24">
        <f t="shared" si="200"/>
        <v>-0.14910536779324055</v>
      </c>
      <c r="AL214" s="23">
        <f t="shared" si="201"/>
        <v>602</v>
      </c>
      <c r="AM214" s="160">
        <f t="shared" si="190"/>
        <v>0</v>
      </c>
      <c r="AN214" s="24">
        <f t="shared" si="202"/>
        <v>2.3700787401574801</v>
      </c>
      <c r="AO214" s="163">
        <f t="shared" si="203"/>
        <v>178.01</v>
      </c>
      <c r="AP214" s="164">
        <f t="shared" si="204"/>
        <v>0.21839038154827628</v>
      </c>
      <c r="AQ214" s="487"/>
      <c r="AR214" s="409">
        <f t="shared" si="178"/>
        <v>0.21839038154827617</v>
      </c>
      <c r="AS214" s="410">
        <f t="shared" si="179"/>
        <v>0.21839038154827617</v>
      </c>
      <c r="AT214" s="409">
        <f t="shared" si="172"/>
        <v>2.3700787401574801</v>
      </c>
      <c r="AU214" s="410">
        <f t="shared" si="173"/>
        <v>2.3700787401574801</v>
      </c>
      <c r="AV214" s="64" t="b">
        <f t="shared" si="180"/>
        <v>0</v>
      </c>
      <c r="AW214" s="415">
        <f t="shared" si="181"/>
        <v>513.38361508452533</v>
      </c>
      <c r="AX214" s="415">
        <f t="shared" si="182"/>
        <v>588.73546592489572</v>
      </c>
      <c r="AY214" s="415">
        <f t="shared" si="183"/>
        <v>725.9389423076924</v>
      </c>
      <c r="AZ214" s="415">
        <f t="shared" si="184"/>
        <v>815.1</v>
      </c>
      <c r="BA214" s="415">
        <f t="shared" si="185"/>
        <v>993.11</v>
      </c>
      <c r="BB214" s="416">
        <f t="shared" si="191"/>
        <v>0.14677494299845195</v>
      </c>
      <c r="BC214" s="416">
        <f t="shared" si="191"/>
        <v>0.2330477511954403</v>
      </c>
      <c r="BD214" s="416">
        <f t="shared" si="191"/>
        <v>0.12282170372190371</v>
      </c>
      <c r="BE214" s="416">
        <f t="shared" si="191"/>
        <v>0.21839038154827617</v>
      </c>
      <c r="BF214" s="499">
        <f t="shared" si="174"/>
        <v>1538</v>
      </c>
      <c r="BG214" s="499">
        <f t="shared" si="170"/>
        <v>1438</v>
      </c>
      <c r="BH214" s="499">
        <f t="shared" si="171"/>
        <v>416</v>
      </c>
      <c r="BI214" s="499">
        <f t="shared" si="175"/>
        <v>254</v>
      </c>
      <c r="BJ214" s="506">
        <f t="shared" si="176"/>
        <v>856</v>
      </c>
      <c r="BK214" s="416">
        <f t="shared" si="192"/>
        <v>-6.5019505851755532E-2</v>
      </c>
      <c r="BL214" s="416">
        <f t="shared" si="192"/>
        <v>-0.71070931849791374</v>
      </c>
      <c r="BM214" s="416">
        <f t="shared" si="192"/>
        <v>-0.38942307692307687</v>
      </c>
      <c r="BN214" s="416">
        <f t="shared" si="192"/>
        <v>2.3700787401574801</v>
      </c>
      <c r="BO214" s="104">
        <f t="shared" si="193"/>
        <v>819990.6</v>
      </c>
      <c r="BP214" s="104">
        <f t="shared" si="186"/>
        <v>999068.66</v>
      </c>
      <c r="BQ214" s="103">
        <f t="shared" si="187"/>
        <v>999068.66</v>
      </c>
      <c r="BR214" s="419"/>
      <c r="BS214" s="420"/>
      <c r="BU214" s="104"/>
      <c r="BV214" s="103"/>
      <c r="BW214" s="161">
        <f t="shared" si="194"/>
        <v>697725.6</v>
      </c>
      <c r="BX214" s="161">
        <f t="shared" si="195"/>
        <v>697725.6</v>
      </c>
    </row>
    <row r="215" spans="1:76">
      <c r="A215" s="145" t="s">
        <v>502</v>
      </c>
      <c r="B215" s="145" t="str">
        <f t="shared" si="159"/>
        <v>P100</v>
      </c>
      <c r="C215" s="146" t="s">
        <v>507</v>
      </c>
      <c r="D215" s="172" t="s">
        <v>508</v>
      </c>
      <c r="E215" s="178" t="s">
        <v>142</v>
      </c>
      <c r="F215" s="178"/>
      <c r="G215" s="178"/>
      <c r="H215" s="129">
        <v>1100</v>
      </c>
      <c r="I215" s="130">
        <v>1100</v>
      </c>
      <c r="J215" s="129">
        <v>1100</v>
      </c>
      <c r="K215" s="130">
        <v>1320</v>
      </c>
      <c r="L215" s="130">
        <v>1320</v>
      </c>
      <c r="M215" s="130">
        <v>1431</v>
      </c>
      <c r="N215" s="130">
        <v>1431</v>
      </c>
      <c r="O215" s="148">
        <v>1500</v>
      </c>
      <c r="P215" s="149">
        <v>2077</v>
      </c>
      <c r="Q215" s="149">
        <v>2284700</v>
      </c>
      <c r="R215" s="150">
        <v>2239</v>
      </c>
      <c r="S215" s="151">
        <v>2708288</v>
      </c>
      <c r="T215" s="150">
        <v>1756</v>
      </c>
      <c r="U215" s="151">
        <v>2532249.6000000001</v>
      </c>
      <c r="V215" s="152">
        <v>2239</v>
      </c>
      <c r="W215" s="153">
        <f t="shared" si="196"/>
        <v>3358500</v>
      </c>
      <c r="X215" s="154">
        <v>2239</v>
      </c>
      <c r="Y215" s="155">
        <v>1500</v>
      </c>
      <c r="Z215" s="138">
        <f t="shared" si="197"/>
        <v>3358500</v>
      </c>
      <c r="AA215" s="156">
        <v>1022</v>
      </c>
      <c r="AB215" s="157">
        <v>1532700</v>
      </c>
      <c r="AC215" s="158">
        <v>1904</v>
      </c>
      <c r="AD215" s="456">
        <v>1700</v>
      </c>
      <c r="AE215" s="159">
        <f t="shared" si="198"/>
        <v>3236800</v>
      </c>
      <c r="AF215" s="158">
        <v>1904</v>
      </c>
      <c r="AG215" s="448">
        <v>1876.57</v>
      </c>
      <c r="AH215" s="159">
        <f t="shared" si="188"/>
        <v>3572989.28</v>
      </c>
      <c r="AI215" s="437">
        <f t="shared" si="189"/>
        <v>-176.56999999999994</v>
      </c>
      <c r="AJ215" s="23">
        <f t="shared" si="199"/>
        <v>-335</v>
      </c>
      <c r="AK215" s="24">
        <f t="shared" si="200"/>
        <v>-0.14962036623492631</v>
      </c>
      <c r="AL215" s="23">
        <f t="shared" si="201"/>
        <v>882</v>
      </c>
      <c r="AM215" s="160">
        <f t="shared" si="190"/>
        <v>-336189.2799999998</v>
      </c>
      <c r="AN215" s="24">
        <f t="shared" si="202"/>
        <v>0.86301369863013699</v>
      </c>
      <c r="AO215" s="163">
        <f t="shared" si="203"/>
        <v>376.56999999999994</v>
      </c>
      <c r="AP215" s="164">
        <f t="shared" si="204"/>
        <v>0.25104666666666664</v>
      </c>
      <c r="AQ215" s="487"/>
      <c r="AR215" s="409">
        <f t="shared" si="178"/>
        <v>0.25104666666666664</v>
      </c>
      <c r="AS215" s="410">
        <f t="shared" si="179"/>
        <v>0.1333333333333333</v>
      </c>
      <c r="AT215" s="409">
        <f t="shared" si="172"/>
        <v>0.86301369863013688</v>
      </c>
      <c r="AU215" s="410">
        <f t="shared" si="173"/>
        <v>0.86301369863013688</v>
      </c>
      <c r="AV215" s="64" t="b">
        <f t="shared" si="180"/>
        <v>0</v>
      </c>
      <c r="AW215" s="415">
        <f t="shared" si="181"/>
        <v>1100</v>
      </c>
      <c r="AX215" s="415">
        <f t="shared" si="182"/>
        <v>1209.5971415810629</v>
      </c>
      <c r="AY215" s="415">
        <f t="shared" si="183"/>
        <v>1442.0555808656036</v>
      </c>
      <c r="AZ215" s="415">
        <f t="shared" si="184"/>
        <v>1500</v>
      </c>
      <c r="BA215" s="415">
        <f t="shared" si="185"/>
        <v>1700</v>
      </c>
      <c r="BB215" s="416">
        <f t="shared" si="191"/>
        <v>9.9633765073693592E-2</v>
      </c>
      <c r="BC215" s="416">
        <f t="shared" si="191"/>
        <v>0.19217839666907155</v>
      </c>
      <c r="BD215" s="416">
        <f t="shared" si="191"/>
        <v>4.0181820938978596E-2</v>
      </c>
      <c r="BE215" s="416">
        <f t="shared" si="191"/>
        <v>0.1333333333333333</v>
      </c>
      <c r="BF215" s="499">
        <f t="shared" si="174"/>
        <v>2077</v>
      </c>
      <c r="BG215" s="499">
        <f t="shared" si="170"/>
        <v>2239</v>
      </c>
      <c r="BH215" s="499">
        <f t="shared" si="171"/>
        <v>1756</v>
      </c>
      <c r="BI215" s="499">
        <f t="shared" si="175"/>
        <v>1022</v>
      </c>
      <c r="BJ215" s="506">
        <f t="shared" si="176"/>
        <v>1904</v>
      </c>
      <c r="BK215" s="416">
        <f t="shared" si="192"/>
        <v>7.7997111218103043E-2</v>
      </c>
      <c r="BL215" s="416">
        <f t="shared" si="192"/>
        <v>-0.21572130415363999</v>
      </c>
      <c r="BM215" s="416">
        <f t="shared" si="192"/>
        <v>-0.41799544419134393</v>
      </c>
      <c r="BN215" s="416">
        <f t="shared" si="192"/>
        <v>0.86301369863013688</v>
      </c>
      <c r="BO215" s="104">
        <f t="shared" si="193"/>
        <v>3358500</v>
      </c>
      <c r="BP215" s="104">
        <f t="shared" si="186"/>
        <v>3806300</v>
      </c>
      <c r="BQ215" s="103">
        <f t="shared" si="187"/>
        <v>4201640.2299999995</v>
      </c>
      <c r="BR215" s="419"/>
      <c r="BS215" s="420"/>
      <c r="BU215" s="104"/>
      <c r="BV215" s="103"/>
      <c r="BW215" s="161">
        <f t="shared" si="194"/>
        <v>2856000</v>
      </c>
      <c r="BX215" s="161">
        <f t="shared" si="195"/>
        <v>2856000</v>
      </c>
    </row>
    <row r="216" spans="1:76">
      <c r="A216" s="145" t="s">
        <v>502</v>
      </c>
      <c r="B216" s="145" t="str">
        <f t="shared" si="159"/>
        <v>P101</v>
      </c>
      <c r="C216" s="146" t="s">
        <v>509</v>
      </c>
      <c r="D216" s="172" t="s">
        <v>510</v>
      </c>
      <c r="E216" s="178" t="s">
        <v>142</v>
      </c>
      <c r="F216" s="178"/>
      <c r="G216" s="178"/>
      <c r="H216" s="129">
        <v>1277</v>
      </c>
      <c r="I216" s="130">
        <v>1277</v>
      </c>
      <c r="J216" s="129">
        <v>1277</v>
      </c>
      <c r="K216" s="130">
        <v>1532</v>
      </c>
      <c r="L216" s="130">
        <v>1532</v>
      </c>
      <c r="M216" s="130">
        <v>1665</v>
      </c>
      <c r="N216" s="130">
        <v>1665</v>
      </c>
      <c r="O216" s="148">
        <v>1700</v>
      </c>
      <c r="P216" s="149">
        <v>896</v>
      </c>
      <c r="Q216" s="149">
        <v>1144192</v>
      </c>
      <c r="R216" s="150">
        <v>901</v>
      </c>
      <c r="S216" s="151">
        <v>1260021.3999999999</v>
      </c>
      <c r="T216" s="150">
        <v>505</v>
      </c>
      <c r="U216" s="151">
        <v>835335</v>
      </c>
      <c r="V216" s="152">
        <v>901</v>
      </c>
      <c r="W216" s="153">
        <f t="shared" si="196"/>
        <v>1531700</v>
      </c>
      <c r="X216" s="154">
        <v>901</v>
      </c>
      <c r="Y216" s="155">
        <v>1700</v>
      </c>
      <c r="Z216" s="138">
        <f t="shared" si="197"/>
        <v>1531700</v>
      </c>
      <c r="AA216" s="156">
        <v>303</v>
      </c>
      <c r="AB216" s="157">
        <v>515100</v>
      </c>
      <c r="AC216" s="158">
        <v>766</v>
      </c>
      <c r="AD216" s="456">
        <v>2000</v>
      </c>
      <c r="AE216" s="159">
        <f t="shared" si="198"/>
        <v>1532000</v>
      </c>
      <c r="AF216" s="158">
        <v>766</v>
      </c>
      <c r="AG216" s="448">
        <v>2137.16</v>
      </c>
      <c r="AH216" s="159">
        <f t="shared" si="188"/>
        <v>1637064.5599999998</v>
      </c>
      <c r="AI216" s="437">
        <f t="shared" si="189"/>
        <v>-137.15999999999985</v>
      </c>
      <c r="AJ216" s="23">
        <f t="shared" si="199"/>
        <v>-135</v>
      </c>
      <c r="AK216" s="24">
        <f t="shared" si="200"/>
        <v>-0.14983351831298558</v>
      </c>
      <c r="AL216" s="23">
        <f t="shared" si="201"/>
        <v>463</v>
      </c>
      <c r="AM216" s="160">
        <f t="shared" si="190"/>
        <v>-105064.55999999982</v>
      </c>
      <c r="AN216" s="24">
        <f t="shared" si="202"/>
        <v>1.528052805280528</v>
      </c>
      <c r="AO216" s="163">
        <f t="shared" si="203"/>
        <v>437.15999999999985</v>
      </c>
      <c r="AP216" s="164">
        <f t="shared" si="204"/>
        <v>0.25715294117647053</v>
      </c>
      <c r="AQ216" s="487"/>
      <c r="AR216" s="409">
        <f t="shared" si="178"/>
        <v>0.25715294117647058</v>
      </c>
      <c r="AS216" s="410">
        <f t="shared" si="179"/>
        <v>0.17647058823529416</v>
      </c>
      <c r="AT216" s="409">
        <f t="shared" si="172"/>
        <v>1.5280528052805282</v>
      </c>
      <c r="AU216" s="410">
        <f t="shared" si="173"/>
        <v>1.5280528052805282</v>
      </c>
      <c r="AV216" s="64" t="b">
        <f t="shared" si="180"/>
        <v>0</v>
      </c>
      <c r="AW216" s="415">
        <f t="shared" si="181"/>
        <v>1277</v>
      </c>
      <c r="AX216" s="415">
        <f t="shared" si="182"/>
        <v>1398.4699223085458</v>
      </c>
      <c r="AY216" s="415">
        <f t="shared" si="183"/>
        <v>1654.1287128712872</v>
      </c>
      <c r="AZ216" s="415">
        <f t="shared" si="184"/>
        <v>1700</v>
      </c>
      <c r="BA216" s="415">
        <f t="shared" si="185"/>
        <v>2000</v>
      </c>
      <c r="BB216" s="416">
        <f t="shared" si="191"/>
        <v>9.5121317391187121E-2</v>
      </c>
      <c r="BC216" s="416">
        <f t="shared" si="191"/>
        <v>0.1828132207096087</v>
      </c>
      <c r="BD216" s="416">
        <f t="shared" si="191"/>
        <v>2.7731389203134116E-2</v>
      </c>
      <c r="BE216" s="416">
        <f t="shared" si="191"/>
        <v>0.17647058823529416</v>
      </c>
      <c r="BF216" s="499">
        <f t="shared" si="174"/>
        <v>896</v>
      </c>
      <c r="BG216" s="499">
        <f t="shared" si="170"/>
        <v>901</v>
      </c>
      <c r="BH216" s="499">
        <f t="shared" si="171"/>
        <v>505</v>
      </c>
      <c r="BI216" s="499">
        <f t="shared" si="175"/>
        <v>303</v>
      </c>
      <c r="BJ216" s="506">
        <f t="shared" si="176"/>
        <v>766</v>
      </c>
      <c r="BK216" s="416">
        <f t="shared" si="192"/>
        <v>5.5803571428572063E-3</v>
      </c>
      <c r="BL216" s="416">
        <f t="shared" si="192"/>
        <v>-0.43951165371809098</v>
      </c>
      <c r="BM216" s="416">
        <f t="shared" si="192"/>
        <v>-0.4</v>
      </c>
      <c r="BN216" s="416">
        <f t="shared" si="192"/>
        <v>1.5280528052805282</v>
      </c>
      <c r="BO216" s="104">
        <f t="shared" si="193"/>
        <v>1531700</v>
      </c>
      <c r="BP216" s="104">
        <f t="shared" si="186"/>
        <v>1802000</v>
      </c>
      <c r="BQ216" s="103">
        <f t="shared" si="187"/>
        <v>1925581.16</v>
      </c>
      <c r="BR216" s="419"/>
      <c r="BS216" s="420"/>
      <c r="BU216" s="104"/>
      <c r="BV216" s="103"/>
      <c r="BW216" s="161">
        <f t="shared" si="194"/>
        <v>1302200</v>
      </c>
      <c r="BX216" s="161">
        <f t="shared" si="195"/>
        <v>1302200</v>
      </c>
    </row>
    <row r="217" spans="1:76">
      <c r="A217" s="145" t="s">
        <v>502</v>
      </c>
      <c r="B217" s="145" t="str">
        <f t="shared" si="159"/>
        <v>P102</v>
      </c>
      <c r="C217" s="146" t="s">
        <v>511</v>
      </c>
      <c r="D217" s="147" t="s">
        <v>512</v>
      </c>
      <c r="E217" s="147"/>
      <c r="F217" s="147"/>
      <c r="G217" s="147"/>
      <c r="H217" s="129">
        <v>457</v>
      </c>
      <c r="I217" s="130">
        <v>457</v>
      </c>
      <c r="J217" s="129">
        <v>457</v>
      </c>
      <c r="K217" s="130">
        <v>548</v>
      </c>
      <c r="L217" s="130">
        <v>548</v>
      </c>
      <c r="M217" s="130">
        <v>600</v>
      </c>
      <c r="N217" s="130">
        <v>600</v>
      </c>
      <c r="O217" s="148">
        <v>1000</v>
      </c>
      <c r="P217" s="149">
        <v>44</v>
      </c>
      <c r="Q217" s="149">
        <v>20108</v>
      </c>
      <c r="R217" s="150">
        <v>37</v>
      </c>
      <c r="S217" s="151">
        <v>18456</v>
      </c>
      <c r="T217" s="150">
        <v>16</v>
      </c>
      <c r="U217" s="151">
        <v>10524</v>
      </c>
      <c r="V217" s="152">
        <v>37</v>
      </c>
      <c r="W217" s="153">
        <f t="shared" si="196"/>
        <v>37000</v>
      </c>
      <c r="X217" s="154">
        <v>37</v>
      </c>
      <c r="Y217" s="155">
        <v>1000</v>
      </c>
      <c r="Z217" s="138">
        <f t="shared" si="197"/>
        <v>37000</v>
      </c>
      <c r="AA217" s="156">
        <v>11</v>
      </c>
      <c r="AB217" s="157">
        <v>11000</v>
      </c>
      <c r="AC217" s="158">
        <v>32</v>
      </c>
      <c r="AD217" s="456">
        <v>1150</v>
      </c>
      <c r="AE217" s="159">
        <f t="shared" si="198"/>
        <v>36800</v>
      </c>
      <c r="AF217" s="158">
        <v>32</v>
      </c>
      <c r="AG217" s="448">
        <v>1156.45</v>
      </c>
      <c r="AH217" s="159">
        <f t="shared" si="188"/>
        <v>37006.400000000001</v>
      </c>
      <c r="AI217" s="437">
        <f t="shared" si="189"/>
        <v>-6.4500000000000455</v>
      </c>
      <c r="AJ217" s="23">
        <f t="shared" si="199"/>
        <v>-5</v>
      </c>
      <c r="AK217" s="24">
        <f t="shared" si="200"/>
        <v>-0.13513513513513514</v>
      </c>
      <c r="AL217" s="23">
        <f t="shared" si="201"/>
        <v>21</v>
      </c>
      <c r="AM217" s="160">
        <f t="shared" si="190"/>
        <v>-206.40000000000146</v>
      </c>
      <c r="AN217" s="24">
        <f t="shared" si="202"/>
        <v>1.9090909090909092</v>
      </c>
      <c r="AO217" s="163">
        <f t="shared" si="203"/>
        <v>156.45000000000005</v>
      </c>
      <c r="AP217" s="164">
        <f t="shared" si="204"/>
        <v>0.15645000000000003</v>
      </c>
      <c r="AQ217" s="487"/>
      <c r="AR217" s="409">
        <f t="shared" si="178"/>
        <v>0.15644999999999998</v>
      </c>
      <c r="AS217" s="410">
        <f t="shared" si="179"/>
        <v>0.14999999999999991</v>
      </c>
      <c r="AT217" s="409">
        <f t="shared" si="172"/>
        <v>1.9090909090909092</v>
      </c>
      <c r="AU217" s="410">
        <f t="shared" si="173"/>
        <v>1.9090909090909092</v>
      </c>
      <c r="AV217" s="64" t="b">
        <f t="shared" si="180"/>
        <v>0</v>
      </c>
      <c r="AW217" s="415">
        <f t="shared" si="181"/>
        <v>457</v>
      </c>
      <c r="AX217" s="415">
        <f t="shared" si="182"/>
        <v>498.81081081081084</v>
      </c>
      <c r="AY217" s="415">
        <f t="shared" si="183"/>
        <v>657.75</v>
      </c>
      <c r="AZ217" s="415">
        <f t="shared" si="184"/>
        <v>1000</v>
      </c>
      <c r="BA217" s="415">
        <f t="shared" si="185"/>
        <v>1150</v>
      </c>
      <c r="BB217" s="416">
        <f t="shared" si="191"/>
        <v>9.1489739192146313E-2</v>
      </c>
      <c r="BC217" s="416">
        <f t="shared" si="191"/>
        <v>0.31863621586475932</v>
      </c>
      <c r="BD217" s="416">
        <f t="shared" si="191"/>
        <v>0.52033447358418861</v>
      </c>
      <c r="BE217" s="416">
        <f t="shared" si="191"/>
        <v>0.14999999999999991</v>
      </c>
      <c r="BF217" s="499">
        <f t="shared" si="174"/>
        <v>44</v>
      </c>
      <c r="BG217" s="499">
        <f t="shared" si="170"/>
        <v>37</v>
      </c>
      <c r="BH217" s="499">
        <f t="shared" si="171"/>
        <v>16</v>
      </c>
      <c r="BI217" s="499">
        <f t="shared" si="175"/>
        <v>11</v>
      </c>
      <c r="BJ217" s="506">
        <f t="shared" si="176"/>
        <v>32</v>
      </c>
      <c r="BK217" s="416">
        <f t="shared" si="192"/>
        <v>-0.15909090909090906</v>
      </c>
      <c r="BL217" s="416">
        <f t="shared" si="192"/>
        <v>-0.56756756756756754</v>
      </c>
      <c r="BM217" s="416">
        <f t="shared" si="192"/>
        <v>-0.3125</v>
      </c>
      <c r="BN217" s="416">
        <f t="shared" si="192"/>
        <v>1.9090909090909092</v>
      </c>
      <c r="BO217" s="104">
        <f t="shared" si="193"/>
        <v>37000</v>
      </c>
      <c r="BP217" s="104">
        <f t="shared" si="186"/>
        <v>42550</v>
      </c>
      <c r="BQ217" s="103">
        <f t="shared" si="187"/>
        <v>42788.65</v>
      </c>
      <c r="BR217" s="419"/>
      <c r="BS217" s="420"/>
      <c r="BU217" s="104"/>
      <c r="BV217" s="103"/>
      <c r="BW217" s="161">
        <f t="shared" si="194"/>
        <v>32000</v>
      </c>
      <c r="BX217" s="161">
        <f t="shared" si="195"/>
        <v>32000</v>
      </c>
    </row>
    <row r="218" spans="1:76">
      <c r="A218" s="145" t="s">
        <v>502</v>
      </c>
      <c r="B218" s="145" t="str">
        <f t="shared" si="159"/>
        <v>P103</v>
      </c>
      <c r="C218" s="146" t="s">
        <v>513</v>
      </c>
      <c r="D218" s="147" t="s">
        <v>514</v>
      </c>
      <c r="E218" s="147"/>
      <c r="F218" s="147"/>
      <c r="G218" s="147"/>
      <c r="H218" s="129">
        <v>457</v>
      </c>
      <c r="I218" s="130">
        <v>457</v>
      </c>
      <c r="J218" s="129">
        <v>457</v>
      </c>
      <c r="K218" s="130">
        <v>548</v>
      </c>
      <c r="L218" s="130">
        <v>548</v>
      </c>
      <c r="M218" s="130">
        <v>600</v>
      </c>
      <c r="N218" s="130">
        <v>600</v>
      </c>
      <c r="O218" s="148">
        <v>1000</v>
      </c>
      <c r="P218" s="149">
        <v>100</v>
      </c>
      <c r="Q218" s="149">
        <v>45700</v>
      </c>
      <c r="R218" s="150">
        <v>76</v>
      </c>
      <c r="S218" s="151">
        <v>38736</v>
      </c>
      <c r="T218" s="150">
        <v>19</v>
      </c>
      <c r="U218" s="151">
        <v>12340</v>
      </c>
      <c r="V218" s="152">
        <v>75</v>
      </c>
      <c r="W218" s="153">
        <f t="shared" si="196"/>
        <v>75000</v>
      </c>
      <c r="X218" s="154">
        <v>75</v>
      </c>
      <c r="Y218" s="155">
        <v>1000</v>
      </c>
      <c r="Z218" s="138">
        <f t="shared" si="197"/>
        <v>75000</v>
      </c>
      <c r="AA218" s="156">
        <v>10</v>
      </c>
      <c r="AB218" s="157">
        <v>10000</v>
      </c>
      <c r="AC218" s="158">
        <v>64</v>
      </c>
      <c r="AD218" s="456">
        <v>1150</v>
      </c>
      <c r="AE218" s="159">
        <f t="shared" si="198"/>
        <v>73600</v>
      </c>
      <c r="AF218" s="158">
        <v>64</v>
      </c>
      <c r="AG218" s="448">
        <v>1156.45</v>
      </c>
      <c r="AH218" s="159">
        <f t="shared" si="188"/>
        <v>74012.800000000003</v>
      </c>
      <c r="AI218" s="437">
        <f t="shared" si="189"/>
        <v>-6.4500000000000455</v>
      </c>
      <c r="AJ218" s="23">
        <f t="shared" si="199"/>
        <v>-11</v>
      </c>
      <c r="AK218" s="24">
        <f t="shared" si="200"/>
        <v>-0.14666666666666667</v>
      </c>
      <c r="AL218" s="23">
        <f t="shared" si="201"/>
        <v>54</v>
      </c>
      <c r="AM218" s="160">
        <f t="shared" si="190"/>
        <v>-412.80000000000291</v>
      </c>
      <c r="AN218" s="24">
        <f t="shared" si="202"/>
        <v>5.4</v>
      </c>
      <c r="AO218" s="163">
        <f t="shared" si="203"/>
        <v>156.45000000000005</v>
      </c>
      <c r="AP218" s="164">
        <f t="shared" si="204"/>
        <v>0.15645000000000003</v>
      </c>
      <c r="AQ218" s="487"/>
      <c r="AR218" s="409">
        <f t="shared" si="178"/>
        <v>0.15644999999999998</v>
      </c>
      <c r="AS218" s="410">
        <f t="shared" si="179"/>
        <v>0.14999999999999991</v>
      </c>
      <c r="AT218" s="409">
        <f t="shared" si="172"/>
        <v>5.4</v>
      </c>
      <c r="AU218" s="410">
        <f t="shared" si="173"/>
        <v>5.4</v>
      </c>
      <c r="AV218" s="64" t="b">
        <f t="shared" si="180"/>
        <v>0</v>
      </c>
      <c r="AW218" s="415">
        <f t="shared" si="181"/>
        <v>457</v>
      </c>
      <c r="AX218" s="415">
        <f t="shared" si="182"/>
        <v>509.68421052631578</v>
      </c>
      <c r="AY218" s="415">
        <f t="shared" si="183"/>
        <v>649.47368421052636</v>
      </c>
      <c r="AZ218" s="415">
        <f t="shared" si="184"/>
        <v>1000</v>
      </c>
      <c r="BA218" s="415">
        <f t="shared" si="185"/>
        <v>1150</v>
      </c>
      <c r="BB218" s="416">
        <f t="shared" si="191"/>
        <v>0.11528273638143505</v>
      </c>
      <c r="BC218" s="416">
        <f t="shared" si="191"/>
        <v>0.27426683188764978</v>
      </c>
      <c r="BD218" s="416">
        <f t="shared" si="191"/>
        <v>0.53970826580226894</v>
      </c>
      <c r="BE218" s="416">
        <f t="shared" si="191"/>
        <v>0.14999999999999991</v>
      </c>
      <c r="BF218" s="499">
        <f t="shared" si="174"/>
        <v>100</v>
      </c>
      <c r="BG218" s="499">
        <f t="shared" si="170"/>
        <v>76</v>
      </c>
      <c r="BH218" s="499">
        <f t="shared" si="171"/>
        <v>19</v>
      </c>
      <c r="BI218" s="499">
        <f t="shared" si="175"/>
        <v>10</v>
      </c>
      <c r="BJ218" s="506">
        <f t="shared" si="176"/>
        <v>64</v>
      </c>
      <c r="BK218" s="416">
        <f t="shared" si="192"/>
        <v>-0.24</v>
      </c>
      <c r="BL218" s="416">
        <f t="shared" si="192"/>
        <v>-0.75</v>
      </c>
      <c r="BM218" s="416">
        <f t="shared" si="192"/>
        <v>-0.47368421052631582</v>
      </c>
      <c r="BN218" s="416">
        <f t="shared" si="192"/>
        <v>5.4</v>
      </c>
      <c r="BO218" s="104">
        <f t="shared" si="193"/>
        <v>75000</v>
      </c>
      <c r="BP218" s="104">
        <f t="shared" si="186"/>
        <v>86250</v>
      </c>
      <c r="BQ218" s="103">
        <f t="shared" si="187"/>
        <v>86733.75</v>
      </c>
      <c r="BR218" s="419"/>
      <c r="BS218" s="420"/>
      <c r="BU218" s="104"/>
      <c r="BV218" s="103"/>
      <c r="BW218" s="161">
        <f t="shared" si="194"/>
        <v>64000</v>
      </c>
      <c r="BX218" s="161">
        <f t="shared" si="195"/>
        <v>64000</v>
      </c>
    </row>
    <row r="219" spans="1:76" ht="24">
      <c r="A219" s="145" t="s">
        <v>502</v>
      </c>
      <c r="B219" s="145" t="str">
        <f t="shared" si="159"/>
        <v>P104</v>
      </c>
      <c r="C219" s="146" t="s">
        <v>515</v>
      </c>
      <c r="D219" s="147" t="s">
        <v>516</v>
      </c>
      <c r="E219" s="147"/>
      <c r="F219" s="147"/>
      <c r="G219" s="147"/>
      <c r="H219" s="129">
        <v>487</v>
      </c>
      <c r="I219" s="130">
        <v>500</v>
      </c>
      <c r="J219" s="129">
        <v>500</v>
      </c>
      <c r="K219" s="130">
        <v>600</v>
      </c>
      <c r="L219" s="130">
        <v>600</v>
      </c>
      <c r="M219" s="130">
        <v>618</v>
      </c>
      <c r="N219" s="130">
        <v>618</v>
      </c>
      <c r="O219" s="148">
        <v>1200</v>
      </c>
      <c r="P219" s="149">
        <v>4501</v>
      </c>
      <c r="Q219" s="149">
        <v>2217057.2000000002</v>
      </c>
      <c r="R219" s="150">
        <v>6278</v>
      </c>
      <c r="S219" s="151">
        <v>3345980</v>
      </c>
      <c r="T219" s="150">
        <v>30291</v>
      </c>
      <c r="U219" s="151">
        <v>31416021.199999999</v>
      </c>
      <c r="V219" s="152">
        <v>35062</v>
      </c>
      <c r="W219" s="153">
        <f t="shared" si="196"/>
        <v>42074400</v>
      </c>
      <c r="X219" s="154">
        <f>35062-28800</f>
        <v>6262</v>
      </c>
      <c r="Y219" s="155">
        <v>1200</v>
      </c>
      <c r="Z219" s="138">
        <f t="shared" si="197"/>
        <v>7514400</v>
      </c>
      <c r="AA219" s="156">
        <f>115334-110721</f>
        <v>4613</v>
      </c>
      <c r="AB219" s="157">
        <f>144750384-139311200</f>
        <v>5439184</v>
      </c>
      <c r="AC219" s="158">
        <v>9000</v>
      </c>
      <c r="AD219" s="456">
        <v>1340</v>
      </c>
      <c r="AE219" s="159">
        <f t="shared" si="198"/>
        <v>12060000</v>
      </c>
      <c r="AF219" s="158">
        <v>9000</v>
      </c>
      <c r="AG219" s="448">
        <v>1344.46</v>
      </c>
      <c r="AH219" s="159">
        <f t="shared" si="188"/>
        <v>12100140</v>
      </c>
      <c r="AI219" s="437">
        <f t="shared" si="189"/>
        <v>-4.4600000000000364</v>
      </c>
      <c r="AJ219" s="23">
        <f t="shared" si="199"/>
        <v>2738</v>
      </c>
      <c r="AK219" s="24">
        <f t="shared" si="200"/>
        <v>0.43724049824337274</v>
      </c>
      <c r="AL219" s="23">
        <f t="shared" si="201"/>
        <v>4387</v>
      </c>
      <c r="AM219" s="160">
        <f t="shared" si="190"/>
        <v>-40140</v>
      </c>
      <c r="AN219" s="24">
        <f t="shared" si="202"/>
        <v>0.9510080208107522</v>
      </c>
      <c r="AO219" s="163">
        <f t="shared" si="203"/>
        <v>144.46000000000004</v>
      </c>
      <c r="AP219" s="164">
        <f t="shared" si="204"/>
        <v>0.12038333333333337</v>
      </c>
      <c r="AQ219" s="487"/>
      <c r="AR219" s="409">
        <f t="shared" si="178"/>
        <v>0.12038333333333329</v>
      </c>
      <c r="AS219" s="410">
        <f t="shared" si="179"/>
        <v>0.1166666666666667</v>
      </c>
      <c r="AT219" s="409">
        <f t="shared" si="172"/>
        <v>0.95100802081075231</v>
      </c>
      <c r="AU219" s="410">
        <f t="shared" si="173"/>
        <v>0.95100802081075231</v>
      </c>
      <c r="AV219" s="64" t="b">
        <f t="shared" si="180"/>
        <v>0</v>
      </c>
      <c r="AW219" s="415">
        <f t="shared" si="181"/>
        <v>492.56991779604539</v>
      </c>
      <c r="AX219" s="415">
        <f t="shared" si="182"/>
        <v>532.96909843899334</v>
      </c>
      <c r="AY219" s="415">
        <f t="shared" si="183"/>
        <v>1037.1404443564095</v>
      </c>
      <c r="AZ219" s="415">
        <f t="shared" si="184"/>
        <v>1200</v>
      </c>
      <c r="BA219" s="415">
        <f t="shared" si="185"/>
        <v>1340</v>
      </c>
      <c r="BB219" s="416">
        <f t="shared" si="191"/>
        <v>8.2017149613419438E-2</v>
      </c>
      <c r="BC219" s="416">
        <f t="shared" si="191"/>
        <v>0.94596731291565961</v>
      </c>
      <c r="BD219" s="416">
        <f t="shared" si="191"/>
        <v>0.15702748507185249</v>
      </c>
      <c r="BE219" s="416">
        <f t="shared" si="191"/>
        <v>0.1166666666666667</v>
      </c>
      <c r="BF219" s="499">
        <f t="shared" si="174"/>
        <v>4501</v>
      </c>
      <c r="BG219" s="499">
        <f t="shared" si="170"/>
        <v>6278</v>
      </c>
      <c r="BH219" s="499">
        <f t="shared" si="171"/>
        <v>30291</v>
      </c>
      <c r="BI219" s="499">
        <f t="shared" si="175"/>
        <v>4613</v>
      </c>
      <c r="BJ219" s="506">
        <f t="shared" si="176"/>
        <v>9000</v>
      </c>
      <c r="BK219" s="416">
        <f t="shared" si="192"/>
        <v>0.39480115529882243</v>
      </c>
      <c r="BL219" s="416">
        <f t="shared" si="192"/>
        <v>3.8249442497610708</v>
      </c>
      <c r="BM219" s="416">
        <f t="shared" si="192"/>
        <v>-0.8477105410848107</v>
      </c>
      <c r="BN219" s="416">
        <f t="shared" si="192"/>
        <v>0.95100802081075231</v>
      </c>
      <c r="BO219" s="104">
        <f t="shared" si="193"/>
        <v>7514400</v>
      </c>
      <c r="BP219" s="104">
        <f t="shared" si="186"/>
        <v>8391080</v>
      </c>
      <c r="BQ219" s="103">
        <f t="shared" si="187"/>
        <v>8419008.5199999996</v>
      </c>
      <c r="BR219" s="419"/>
      <c r="BS219" s="420"/>
      <c r="BU219" s="104"/>
      <c r="BV219" s="103"/>
      <c r="BW219" s="161">
        <f t="shared" si="194"/>
        <v>10800000</v>
      </c>
      <c r="BX219" s="161">
        <f t="shared" si="195"/>
        <v>10800000</v>
      </c>
    </row>
    <row r="220" spans="1:76" ht="36" hidden="1">
      <c r="A220" s="145" t="s">
        <v>502</v>
      </c>
      <c r="B220" s="145" t="str">
        <f t="shared" si="159"/>
        <v>P104.2</v>
      </c>
      <c r="C220" s="179" t="s">
        <v>517</v>
      </c>
      <c r="D220" s="180" t="s">
        <v>518</v>
      </c>
      <c r="E220" s="180"/>
      <c r="F220" s="147" t="s">
        <v>81</v>
      </c>
      <c r="G220" s="180"/>
      <c r="H220" s="129">
        <v>0</v>
      </c>
      <c r="I220" s="130">
        <v>0</v>
      </c>
      <c r="J220" s="129"/>
      <c r="K220" s="130"/>
      <c r="L220" s="130"/>
      <c r="M220" s="130"/>
      <c r="N220" s="130"/>
      <c r="O220" s="148">
        <v>1400</v>
      </c>
      <c r="P220" s="149">
        <v>0</v>
      </c>
      <c r="Q220" s="149">
        <v>0</v>
      </c>
      <c r="R220" s="150"/>
      <c r="S220" s="151"/>
      <c r="T220" s="150"/>
      <c r="U220" s="151"/>
      <c r="V220" s="152"/>
      <c r="W220" s="153"/>
      <c r="X220" s="195">
        <v>28800</v>
      </c>
      <c r="Y220" s="155">
        <v>1400</v>
      </c>
      <c r="Z220" s="196">
        <f>X220*Y219</f>
        <v>34560000</v>
      </c>
      <c r="AA220" s="168">
        <v>110721</v>
      </c>
      <c r="AB220" s="169">
        <v>139311200</v>
      </c>
      <c r="AC220" s="181">
        <v>40000</v>
      </c>
      <c r="AD220" s="460">
        <v>1400</v>
      </c>
      <c r="AE220" s="171">
        <f t="shared" si="198"/>
        <v>56000000</v>
      </c>
      <c r="AF220" s="170">
        <v>40000</v>
      </c>
      <c r="AG220" s="449">
        <v>1400</v>
      </c>
      <c r="AH220" s="159">
        <f t="shared" si="188"/>
        <v>56000000</v>
      </c>
      <c r="AI220" s="437">
        <f t="shared" si="189"/>
        <v>0</v>
      </c>
      <c r="AJ220" s="23">
        <f t="shared" si="199"/>
        <v>11200</v>
      </c>
      <c r="AK220" s="24">
        <f t="shared" si="200"/>
        <v>0.3888888888888889</v>
      </c>
      <c r="AL220" s="23">
        <f t="shared" si="201"/>
        <v>-70721</v>
      </c>
      <c r="AM220" s="160">
        <f t="shared" si="190"/>
        <v>0</v>
      </c>
      <c r="AN220" s="24">
        <f t="shared" si="202"/>
        <v>-0.63873158660055451</v>
      </c>
      <c r="AO220" s="163">
        <f t="shared" si="203"/>
        <v>0</v>
      </c>
      <c r="AP220" s="164">
        <f t="shared" si="204"/>
        <v>0</v>
      </c>
      <c r="AQ220" s="487"/>
      <c r="AR220" s="409">
        <f t="shared" si="178"/>
        <v>0</v>
      </c>
      <c r="AS220" s="410">
        <f t="shared" si="179"/>
        <v>0</v>
      </c>
      <c r="AT220" s="409">
        <f t="shared" si="172"/>
        <v>-0.63873158660055451</v>
      </c>
      <c r="AU220" s="410">
        <f t="shared" si="173"/>
        <v>-0.63873158660055451</v>
      </c>
      <c r="AV220" s="64" t="b">
        <f t="shared" si="180"/>
        <v>0</v>
      </c>
      <c r="AW220" s="415" t="str">
        <f t="shared" si="181"/>
        <v/>
      </c>
      <c r="AX220" s="415" t="str">
        <f t="shared" si="182"/>
        <v/>
      </c>
      <c r="AY220" s="415" t="str">
        <f t="shared" si="183"/>
        <v/>
      </c>
      <c r="AZ220" s="415">
        <f t="shared" si="184"/>
        <v>1400</v>
      </c>
      <c r="BA220" s="415">
        <f t="shared" si="185"/>
        <v>1400</v>
      </c>
      <c r="BB220" s="416" t="str">
        <f t="shared" si="191"/>
        <v/>
      </c>
      <c r="BC220" s="416" t="str">
        <f t="shared" si="191"/>
        <v/>
      </c>
      <c r="BD220" s="416" t="str">
        <f t="shared" si="191"/>
        <v/>
      </c>
      <c r="BE220" s="416">
        <f t="shared" si="191"/>
        <v>0</v>
      </c>
      <c r="BF220" s="499">
        <f t="shared" si="174"/>
        <v>0</v>
      </c>
      <c r="BG220" s="499">
        <f t="shared" si="170"/>
        <v>0</v>
      </c>
      <c r="BH220" s="499">
        <f t="shared" si="171"/>
        <v>0</v>
      </c>
      <c r="BI220" s="499">
        <f t="shared" si="175"/>
        <v>110721</v>
      </c>
      <c r="BJ220" s="506">
        <f t="shared" si="176"/>
        <v>40000</v>
      </c>
      <c r="BK220" s="416" t="str">
        <f t="shared" si="192"/>
        <v/>
      </c>
      <c r="BL220" s="416" t="str">
        <f t="shared" si="192"/>
        <v/>
      </c>
      <c r="BM220" s="416" t="str">
        <f t="shared" si="192"/>
        <v/>
      </c>
      <c r="BN220" s="416">
        <f t="shared" si="192"/>
        <v>-0.63873158660055451</v>
      </c>
      <c r="BO220" s="104">
        <f t="shared" si="193"/>
        <v>40320000</v>
      </c>
      <c r="BP220" s="104">
        <f t="shared" si="186"/>
        <v>40320000</v>
      </c>
      <c r="BQ220" s="103">
        <f t="shared" si="187"/>
        <v>40320000</v>
      </c>
      <c r="BR220" s="419"/>
      <c r="BS220" s="420"/>
      <c r="BU220" s="104"/>
      <c r="BV220" s="103"/>
      <c r="BW220" s="161">
        <f t="shared" si="194"/>
        <v>56000000</v>
      </c>
      <c r="BX220" s="161">
        <f t="shared" si="195"/>
        <v>56000000</v>
      </c>
    </row>
    <row r="221" spans="1:76">
      <c r="A221" s="145" t="s">
        <v>502</v>
      </c>
      <c r="B221" s="145" t="str">
        <f t="shared" si="159"/>
        <v>P105</v>
      </c>
      <c r="C221" s="146" t="s">
        <v>519</v>
      </c>
      <c r="D221" s="147" t="s">
        <v>520</v>
      </c>
      <c r="E221" s="147"/>
      <c r="F221" s="147"/>
      <c r="G221" s="147"/>
      <c r="H221" s="129">
        <v>1000</v>
      </c>
      <c r="I221" s="130">
        <v>1000</v>
      </c>
      <c r="J221" s="129">
        <v>1000</v>
      </c>
      <c r="K221" s="130">
        <v>1200</v>
      </c>
      <c r="L221" s="130">
        <v>1200</v>
      </c>
      <c r="M221" s="130">
        <v>1560</v>
      </c>
      <c r="N221" s="130">
        <v>1560</v>
      </c>
      <c r="O221" s="148">
        <v>1600</v>
      </c>
      <c r="P221" s="149">
        <v>17</v>
      </c>
      <c r="Q221" s="149">
        <v>17000</v>
      </c>
      <c r="R221" s="150">
        <v>13</v>
      </c>
      <c r="S221" s="151">
        <v>14800</v>
      </c>
      <c r="T221" s="150">
        <v>2</v>
      </c>
      <c r="U221" s="151">
        <v>2808</v>
      </c>
      <c r="V221" s="152">
        <v>10</v>
      </c>
      <c r="W221" s="153">
        <f t="shared" si="196"/>
        <v>16000</v>
      </c>
      <c r="X221" s="154">
        <v>10</v>
      </c>
      <c r="Y221" s="155">
        <v>1600</v>
      </c>
      <c r="Z221" s="138">
        <f>X221*Y221</f>
        <v>16000</v>
      </c>
      <c r="AA221" s="156">
        <v>4</v>
      </c>
      <c r="AB221" s="157">
        <v>6400</v>
      </c>
      <c r="AC221" s="158">
        <v>8</v>
      </c>
      <c r="AD221" s="459">
        <v>1600</v>
      </c>
      <c r="AE221" s="159">
        <f t="shared" si="198"/>
        <v>12800</v>
      </c>
      <c r="AF221" s="158">
        <v>8</v>
      </c>
      <c r="AG221" s="448">
        <v>1600</v>
      </c>
      <c r="AH221" s="159">
        <f t="shared" si="188"/>
        <v>12800</v>
      </c>
      <c r="AI221" s="437">
        <f t="shared" si="189"/>
        <v>0</v>
      </c>
      <c r="AJ221" s="23">
        <f t="shared" si="199"/>
        <v>-2</v>
      </c>
      <c r="AK221" s="24">
        <f t="shared" si="200"/>
        <v>-0.2</v>
      </c>
      <c r="AL221" s="23">
        <f t="shared" si="201"/>
        <v>4</v>
      </c>
      <c r="AM221" s="160">
        <f t="shared" si="190"/>
        <v>0</v>
      </c>
      <c r="AN221" s="24">
        <f t="shared" si="202"/>
        <v>1</v>
      </c>
      <c r="AO221" s="163">
        <f t="shared" si="203"/>
        <v>0</v>
      </c>
      <c r="AP221" s="164">
        <f t="shared" si="204"/>
        <v>0</v>
      </c>
      <c r="AQ221" s="487"/>
      <c r="AR221" s="409">
        <f t="shared" si="178"/>
        <v>0</v>
      </c>
      <c r="AS221" s="410">
        <f t="shared" si="179"/>
        <v>0</v>
      </c>
      <c r="AT221" s="409">
        <f t="shared" si="172"/>
        <v>1</v>
      </c>
      <c r="AU221" s="410">
        <f t="shared" si="173"/>
        <v>1</v>
      </c>
      <c r="AV221" s="64" t="b">
        <f t="shared" si="180"/>
        <v>0</v>
      </c>
      <c r="AW221" s="415">
        <f t="shared" si="181"/>
        <v>1000</v>
      </c>
      <c r="AX221" s="415">
        <f t="shared" si="182"/>
        <v>1138.4615384615386</v>
      </c>
      <c r="AY221" s="415">
        <f t="shared" si="183"/>
        <v>1404</v>
      </c>
      <c r="AZ221" s="415">
        <f t="shared" si="184"/>
        <v>1600</v>
      </c>
      <c r="BA221" s="415">
        <f t="shared" si="185"/>
        <v>1600</v>
      </c>
      <c r="BB221" s="416">
        <f t="shared" si="191"/>
        <v>0.13846153846153864</v>
      </c>
      <c r="BC221" s="416">
        <f t="shared" si="191"/>
        <v>0.23324324324324319</v>
      </c>
      <c r="BD221" s="416">
        <f t="shared" si="191"/>
        <v>0.13960113960113962</v>
      </c>
      <c r="BE221" s="416">
        <f t="shared" si="191"/>
        <v>0</v>
      </c>
      <c r="BF221" s="499">
        <f t="shared" si="174"/>
        <v>17</v>
      </c>
      <c r="BG221" s="499">
        <f t="shared" si="170"/>
        <v>13</v>
      </c>
      <c r="BH221" s="499">
        <f t="shared" si="171"/>
        <v>2</v>
      </c>
      <c r="BI221" s="499">
        <f t="shared" si="175"/>
        <v>4</v>
      </c>
      <c r="BJ221" s="506">
        <f t="shared" si="176"/>
        <v>8</v>
      </c>
      <c r="BK221" s="416">
        <f t="shared" si="192"/>
        <v>-0.23529411764705888</v>
      </c>
      <c r="BL221" s="416">
        <f t="shared" si="192"/>
        <v>-0.84615384615384615</v>
      </c>
      <c r="BM221" s="416">
        <f t="shared" si="192"/>
        <v>1</v>
      </c>
      <c r="BN221" s="416">
        <f t="shared" si="192"/>
        <v>1</v>
      </c>
      <c r="BO221" s="104">
        <f t="shared" si="193"/>
        <v>16000</v>
      </c>
      <c r="BP221" s="104">
        <f t="shared" si="186"/>
        <v>16000</v>
      </c>
      <c r="BQ221" s="103">
        <f t="shared" si="187"/>
        <v>16000</v>
      </c>
      <c r="BR221" s="419"/>
      <c r="BS221" s="420"/>
      <c r="BU221" s="104"/>
      <c r="BV221" s="103"/>
      <c r="BW221" s="161">
        <f t="shared" si="194"/>
        <v>12800</v>
      </c>
      <c r="BX221" s="161">
        <f t="shared" si="195"/>
        <v>12800</v>
      </c>
    </row>
    <row r="222" spans="1:76" hidden="1">
      <c r="A222" s="145" t="s">
        <v>521</v>
      </c>
      <c r="B222" s="145" t="str">
        <f t="shared" si="159"/>
        <v>P106</v>
      </c>
      <c r="C222" s="146" t="s">
        <v>522</v>
      </c>
      <c r="D222" s="165" t="s">
        <v>523</v>
      </c>
      <c r="E222" s="165"/>
      <c r="F222" s="165"/>
      <c r="G222" s="165"/>
      <c r="H222" s="129">
        <v>0</v>
      </c>
      <c r="I222" s="130">
        <v>0</v>
      </c>
      <c r="J222" s="129"/>
      <c r="K222" s="130"/>
      <c r="L222" s="130"/>
      <c r="M222" s="130"/>
      <c r="N222" s="130"/>
      <c r="O222" s="148" t="s">
        <v>88</v>
      </c>
      <c r="P222" s="149">
        <v>0</v>
      </c>
      <c r="Q222" s="149">
        <v>0</v>
      </c>
      <c r="R222" s="150"/>
      <c r="S222" s="151"/>
      <c r="T222" s="150"/>
      <c r="U222" s="151"/>
      <c r="V222" s="152"/>
      <c r="W222" s="153"/>
      <c r="X222" s="166"/>
      <c r="Y222" s="155" t="s">
        <v>88</v>
      </c>
      <c r="Z222" s="167"/>
      <c r="AA222" s="168"/>
      <c r="AB222" s="169"/>
      <c r="AC222" s="170"/>
      <c r="AD222" s="449"/>
      <c r="AE222" s="171"/>
      <c r="AF222" s="170"/>
      <c r="AG222" s="449"/>
      <c r="AH222" s="159">
        <f t="shared" si="188"/>
        <v>0</v>
      </c>
      <c r="AI222" s="437">
        <f t="shared" si="189"/>
        <v>0</v>
      </c>
      <c r="AJ222" s="23"/>
      <c r="AK222" s="24"/>
      <c r="AL222" s="23"/>
      <c r="AM222" s="160">
        <f t="shared" si="190"/>
        <v>0</v>
      </c>
      <c r="AN222" s="24"/>
      <c r="AO222" s="163"/>
      <c r="AP222" s="164"/>
      <c r="AQ222" s="487"/>
      <c r="AR222" s="409" t="str">
        <f t="shared" si="178"/>
        <v/>
      </c>
      <c r="AS222" s="410" t="str">
        <f t="shared" si="179"/>
        <v/>
      </c>
      <c r="AT222" s="409" t="str">
        <f t="shared" si="172"/>
        <v/>
      </c>
      <c r="AU222" s="410" t="str">
        <f t="shared" si="173"/>
        <v/>
      </c>
      <c r="AV222" s="64" t="b">
        <f t="shared" si="180"/>
        <v>1</v>
      </c>
      <c r="AW222" s="415" t="str">
        <f t="shared" si="181"/>
        <v/>
      </c>
      <c r="AX222" s="415" t="str">
        <f t="shared" si="182"/>
        <v/>
      </c>
      <c r="AY222" s="415" t="str">
        <f t="shared" si="183"/>
        <v/>
      </c>
      <c r="AZ222" s="415" t="str">
        <f t="shared" si="184"/>
        <v/>
      </c>
      <c r="BA222" s="415">
        <f t="shared" si="185"/>
        <v>0</v>
      </c>
      <c r="BB222" s="416" t="str">
        <f t="shared" si="191"/>
        <v/>
      </c>
      <c r="BC222" s="416" t="str">
        <f t="shared" si="191"/>
        <v/>
      </c>
      <c r="BD222" s="416" t="str">
        <f t="shared" si="191"/>
        <v/>
      </c>
      <c r="BE222" s="416" t="str">
        <f t="shared" si="191"/>
        <v/>
      </c>
      <c r="BF222" s="499">
        <f t="shared" si="174"/>
        <v>0</v>
      </c>
      <c r="BG222" s="499">
        <f t="shared" si="170"/>
        <v>0</v>
      </c>
      <c r="BH222" s="499">
        <f t="shared" si="171"/>
        <v>0</v>
      </c>
      <c r="BI222" s="499">
        <f t="shared" si="175"/>
        <v>0</v>
      </c>
      <c r="BJ222" s="506">
        <f t="shared" si="176"/>
        <v>0</v>
      </c>
      <c r="BK222" s="416" t="str">
        <f t="shared" si="192"/>
        <v/>
      </c>
      <c r="BL222" s="416" t="str">
        <f t="shared" si="192"/>
        <v/>
      </c>
      <c r="BM222" s="416" t="str">
        <f t="shared" si="192"/>
        <v/>
      </c>
      <c r="BN222" s="416" t="str">
        <f t="shared" si="192"/>
        <v/>
      </c>
      <c r="BO222" s="104" t="str">
        <f t="shared" si="193"/>
        <v/>
      </c>
      <c r="BP222" s="104">
        <f t="shared" si="186"/>
        <v>0</v>
      </c>
      <c r="BQ222" s="103">
        <f t="shared" si="187"/>
        <v>0</v>
      </c>
      <c r="BR222" s="419"/>
      <c r="BS222" s="420"/>
      <c r="BU222" s="104"/>
      <c r="BV222" s="103"/>
      <c r="BW222" s="161"/>
      <c r="BX222" s="161"/>
    </row>
    <row r="223" spans="1:76" ht="24">
      <c r="A223" s="145" t="s">
        <v>521</v>
      </c>
      <c r="B223" s="145" t="str">
        <f t="shared" si="159"/>
        <v>P106.1</v>
      </c>
      <c r="C223" s="146" t="s">
        <v>524</v>
      </c>
      <c r="D223" s="147" t="s">
        <v>525</v>
      </c>
      <c r="E223" s="147"/>
      <c r="F223" s="147"/>
      <c r="G223" s="147"/>
      <c r="H223" s="129">
        <v>500</v>
      </c>
      <c r="I223" s="130">
        <v>500</v>
      </c>
      <c r="J223" s="129">
        <v>500</v>
      </c>
      <c r="K223" s="130">
        <v>550</v>
      </c>
      <c r="L223" s="130">
        <v>550</v>
      </c>
      <c r="M223" s="130">
        <v>574</v>
      </c>
      <c r="N223" s="130">
        <v>574</v>
      </c>
      <c r="O223" s="148">
        <v>653.4</v>
      </c>
      <c r="P223" s="149">
        <v>5104</v>
      </c>
      <c r="Q223" s="149">
        <v>2550500</v>
      </c>
      <c r="R223" s="150">
        <v>4714</v>
      </c>
      <c r="S223" s="151">
        <v>2458820</v>
      </c>
      <c r="T223" s="150">
        <v>2982</v>
      </c>
      <c r="U223" s="151">
        <v>1767470.06</v>
      </c>
      <c r="V223" s="152">
        <v>4714</v>
      </c>
      <c r="W223" s="153">
        <f>V223*O223</f>
        <v>3080127.6</v>
      </c>
      <c r="X223" s="154">
        <v>4714</v>
      </c>
      <c r="Y223" s="155">
        <v>653.4</v>
      </c>
      <c r="Z223" s="138">
        <f>X223*Y223</f>
        <v>3080127.6</v>
      </c>
      <c r="AA223" s="156">
        <v>2520</v>
      </c>
      <c r="AB223" s="157">
        <v>1641732.8399999999</v>
      </c>
      <c r="AC223" s="158">
        <v>4007</v>
      </c>
      <c r="AD223" s="456">
        <f>Y223*1.15</f>
        <v>751.41</v>
      </c>
      <c r="AE223" s="159">
        <f t="shared" ref="AE223:AE227" si="205">AC223*AD223</f>
        <v>3010899.8699999996</v>
      </c>
      <c r="AF223" s="158">
        <v>4007</v>
      </c>
      <c r="AG223" s="448">
        <v>808.77</v>
      </c>
      <c r="AH223" s="159">
        <f t="shared" si="188"/>
        <v>3240741.39</v>
      </c>
      <c r="AI223" s="437">
        <f t="shared" si="189"/>
        <v>-57.360000000000014</v>
      </c>
      <c r="AJ223" s="23">
        <f>+AF223-X223</f>
        <v>-707</v>
      </c>
      <c r="AK223" s="24">
        <f>+AJ223/X223</f>
        <v>-0.14997878659312686</v>
      </c>
      <c r="AL223" s="23">
        <f>+AF223-AA223</f>
        <v>1487</v>
      </c>
      <c r="AM223" s="160">
        <f t="shared" si="190"/>
        <v>-229841.52000000048</v>
      </c>
      <c r="AN223" s="24">
        <f>+AL223/AA223</f>
        <v>0.59007936507936509</v>
      </c>
      <c r="AO223" s="163">
        <f>+AG223-Y223</f>
        <v>155.37</v>
      </c>
      <c r="AP223" s="164">
        <f>+AO223/Y223</f>
        <v>0.23778696051423326</v>
      </c>
      <c r="AQ223" s="487"/>
      <c r="AR223" s="409">
        <f t="shared" si="178"/>
        <v>0.23778696051423331</v>
      </c>
      <c r="AS223" s="410">
        <f t="shared" si="179"/>
        <v>0.14999999999999991</v>
      </c>
      <c r="AT223" s="409">
        <f t="shared" si="172"/>
        <v>0.59007936507936498</v>
      </c>
      <c r="AU223" s="410">
        <f t="shared" si="173"/>
        <v>0.59007936507936498</v>
      </c>
      <c r="AV223" s="64" t="b">
        <f t="shared" si="180"/>
        <v>0</v>
      </c>
      <c r="AW223" s="415">
        <f t="shared" si="181"/>
        <v>499.7061128526646</v>
      </c>
      <c r="AX223" s="415">
        <f t="shared" si="182"/>
        <v>521.59949087823509</v>
      </c>
      <c r="AY223" s="415">
        <f t="shared" si="183"/>
        <v>592.71296445338703</v>
      </c>
      <c r="AZ223" s="415">
        <f t="shared" si="184"/>
        <v>653.4</v>
      </c>
      <c r="BA223" s="415">
        <f t="shared" si="185"/>
        <v>751.41</v>
      </c>
      <c r="BB223" s="416">
        <f t="shared" si="191"/>
        <v>4.3812507917079691E-2</v>
      </c>
      <c r="BC223" s="416">
        <f t="shared" si="191"/>
        <v>0.13633731400967375</v>
      </c>
      <c r="BD223" s="416">
        <f t="shared" si="191"/>
        <v>0.10238857454818762</v>
      </c>
      <c r="BE223" s="416">
        <f t="shared" si="191"/>
        <v>0.14999999999999991</v>
      </c>
      <c r="BF223" s="499">
        <f t="shared" si="174"/>
        <v>5104</v>
      </c>
      <c r="BG223" s="499">
        <f t="shared" si="170"/>
        <v>4714</v>
      </c>
      <c r="BH223" s="499">
        <f t="shared" si="171"/>
        <v>2982</v>
      </c>
      <c r="BI223" s="499">
        <f t="shared" si="175"/>
        <v>2520</v>
      </c>
      <c r="BJ223" s="506">
        <f t="shared" si="176"/>
        <v>4007</v>
      </c>
      <c r="BK223" s="416">
        <f t="shared" si="192"/>
        <v>-7.6410658307210055E-2</v>
      </c>
      <c r="BL223" s="416">
        <f t="shared" si="192"/>
        <v>-0.36741620704285105</v>
      </c>
      <c r="BM223" s="416">
        <f t="shared" si="192"/>
        <v>-0.15492957746478875</v>
      </c>
      <c r="BN223" s="416">
        <f t="shared" si="192"/>
        <v>0.59007936507936498</v>
      </c>
      <c r="BO223" s="104">
        <f t="shared" si="193"/>
        <v>3080127.6</v>
      </c>
      <c r="BP223" s="104">
        <f t="shared" si="186"/>
        <v>3542146.7399999998</v>
      </c>
      <c r="BQ223" s="103">
        <f t="shared" si="187"/>
        <v>3812541.78</v>
      </c>
      <c r="BR223" s="419"/>
      <c r="BS223" s="420"/>
      <c r="BU223" s="104"/>
      <c r="BV223" s="103"/>
      <c r="BW223" s="161">
        <f t="shared" si="194"/>
        <v>2618173.7999999998</v>
      </c>
      <c r="BX223" s="161">
        <f t="shared" si="195"/>
        <v>2618173.7999999998</v>
      </c>
    </row>
    <row r="224" spans="1:76" ht="36">
      <c r="A224" s="145" t="s">
        <v>521</v>
      </c>
      <c r="B224" s="145" t="str">
        <f t="shared" si="159"/>
        <v>P106.2</v>
      </c>
      <c r="C224" s="146" t="s">
        <v>526</v>
      </c>
      <c r="D224" s="175" t="s">
        <v>527</v>
      </c>
      <c r="E224" s="175" t="s">
        <v>102</v>
      </c>
      <c r="F224" s="175"/>
      <c r="G224" s="175"/>
      <c r="H224" s="129">
        <v>550</v>
      </c>
      <c r="I224" s="130">
        <v>550</v>
      </c>
      <c r="J224" s="129">
        <v>550</v>
      </c>
      <c r="K224" s="130">
        <v>660</v>
      </c>
      <c r="L224" s="130">
        <v>660</v>
      </c>
      <c r="M224" s="130">
        <v>688</v>
      </c>
      <c r="N224" s="130">
        <v>688</v>
      </c>
      <c r="O224" s="148">
        <v>778.8</v>
      </c>
      <c r="P224" s="149">
        <v>5222</v>
      </c>
      <c r="Q224" s="149">
        <v>2870450</v>
      </c>
      <c r="R224" s="150">
        <v>5169</v>
      </c>
      <c r="S224" s="151">
        <v>3162918</v>
      </c>
      <c r="T224" s="150">
        <v>4003</v>
      </c>
      <c r="U224" s="151">
        <v>2858398.36</v>
      </c>
      <c r="V224" s="152">
        <v>5169</v>
      </c>
      <c r="W224" s="153">
        <f>V224*O224</f>
        <v>4025617.1999999997</v>
      </c>
      <c r="X224" s="154">
        <v>5169</v>
      </c>
      <c r="Y224" s="155">
        <v>778.8</v>
      </c>
      <c r="Z224" s="138">
        <f>X224*Y224</f>
        <v>4025617.1999999997</v>
      </c>
      <c r="AA224" s="156">
        <v>3382</v>
      </c>
      <c r="AB224" s="157">
        <v>2626113.6</v>
      </c>
      <c r="AC224" s="158">
        <v>4394</v>
      </c>
      <c r="AD224" s="456">
        <f>Y224*1.15</f>
        <v>895.61999999999989</v>
      </c>
      <c r="AE224" s="159">
        <f t="shared" si="205"/>
        <v>3935354.2799999993</v>
      </c>
      <c r="AF224" s="158">
        <v>4394</v>
      </c>
      <c r="AG224" s="448">
        <v>934.17</v>
      </c>
      <c r="AH224" s="159">
        <f t="shared" si="188"/>
        <v>4104742.98</v>
      </c>
      <c r="AI224" s="437">
        <f t="shared" si="189"/>
        <v>-38.550000000000068</v>
      </c>
      <c r="AJ224" s="23">
        <f>+AF224-X224</f>
        <v>-775</v>
      </c>
      <c r="AK224" s="24">
        <f>+AJ224/X224</f>
        <v>-0.14993228864383826</v>
      </c>
      <c r="AL224" s="23">
        <f>+AF224-AA224</f>
        <v>1012</v>
      </c>
      <c r="AM224" s="160">
        <f t="shared" si="190"/>
        <v>-169388.70000000065</v>
      </c>
      <c r="AN224" s="24">
        <f>+AL224/AA224</f>
        <v>0.29923122412773506</v>
      </c>
      <c r="AO224" s="163">
        <f>+AG224-Y224</f>
        <v>155.37</v>
      </c>
      <c r="AP224" s="164">
        <f>+AO224/Y224</f>
        <v>0.19949922958397537</v>
      </c>
      <c r="AQ224" s="487"/>
      <c r="AR224" s="409">
        <f t="shared" si="178"/>
        <v>0.19949922958397526</v>
      </c>
      <c r="AS224" s="410">
        <f t="shared" si="179"/>
        <v>0.14999999999999991</v>
      </c>
      <c r="AT224" s="409">
        <f t="shared" si="172"/>
        <v>0.29923122412773506</v>
      </c>
      <c r="AU224" s="410">
        <f t="shared" si="173"/>
        <v>0.29923122412773506</v>
      </c>
      <c r="AV224" s="64" t="b">
        <f t="shared" si="180"/>
        <v>0</v>
      </c>
      <c r="AW224" s="415">
        <f t="shared" si="181"/>
        <v>549.68402910762165</v>
      </c>
      <c r="AX224" s="415">
        <f t="shared" si="182"/>
        <v>611.90133488102151</v>
      </c>
      <c r="AY224" s="415">
        <f t="shared" si="183"/>
        <v>714.06404196852361</v>
      </c>
      <c r="AZ224" s="415">
        <f t="shared" si="184"/>
        <v>778.8</v>
      </c>
      <c r="BA224" s="415">
        <f t="shared" si="185"/>
        <v>895.61999999999989</v>
      </c>
      <c r="BB224" s="416">
        <f t="shared" si="191"/>
        <v>0.11318739944910861</v>
      </c>
      <c r="BC224" s="416">
        <f t="shared" si="191"/>
        <v>0.16695944470748159</v>
      </c>
      <c r="BD224" s="416">
        <f t="shared" si="191"/>
        <v>9.0658476308389746E-2</v>
      </c>
      <c r="BE224" s="416">
        <f t="shared" si="191"/>
        <v>0.14999999999999991</v>
      </c>
      <c r="BF224" s="499">
        <f t="shared" si="174"/>
        <v>5222</v>
      </c>
      <c r="BG224" s="499">
        <f t="shared" si="170"/>
        <v>5169</v>
      </c>
      <c r="BH224" s="499">
        <f t="shared" si="171"/>
        <v>4003</v>
      </c>
      <c r="BI224" s="499">
        <f t="shared" si="175"/>
        <v>3382</v>
      </c>
      <c r="BJ224" s="506">
        <f t="shared" si="176"/>
        <v>4394</v>
      </c>
      <c r="BK224" s="416">
        <f t="shared" si="192"/>
        <v>-1.0149368058215202E-2</v>
      </c>
      <c r="BL224" s="416">
        <f t="shared" si="192"/>
        <v>-0.22557554652737477</v>
      </c>
      <c r="BM224" s="416">
        <f t="shared" si="192"/>
        <v>-0.15513364976267796</v>
      </c>
      <c r="BN224" s="416">
        <f t="shared" si="192"/>
        <v>0.29923122412773506</v>
      </c>
      <c r="BO224" s="104">
        <f t="shared" si="193"/>
        <v>4025617.1999999997</v>
      </c>
      <c r="BP224" s="104">
        <f t="shared" si="186"/>
        <v>4629459.7799999993</v>
      </c>
      <c r="BQ224" s="103">
        <f t="shared" si="187"/>
        <v>4828724.7299999995</v>
      </c>
      <c r="BR224" s="419"/>
      <c r="BS224" s="420"/>
      <c r="BU224" s="104"/>
      <c r="BV224" s="103"/>
      <c r="BW224" s="161">
        <f t="shared" si="194"/>
        <v>3422047.1999999997</v>
      </c>
      <c r="BX224" s="161">
        <f t="shared" si="195"/>
        <v>3422047.1999999997</v>
      </c>
    </row>
    <row r="225" spans="1:76" ht="24">
      <c r="A225" s="145" t="s">
        <v>521</v>
      </c>
      <c r="B225" s="145" t="str">
        <f t="shared" si="159"/>
        <v>P107</v>
      </c>
      <c r="C225" s="146" t="s">
        <v>528</v>
      </c>
      <c r="D225" s="147" t="s">
        <v>529</v>
      </c>
      <c r="E225" s="147"/>
      <c r="F225" s="147"/>
      <c r="G225" s="147"/>
      <c r="H225" s="129">
        <v>700</v>
      </c>
      <c r="I225" s="130">
        <v>750</v>
      </c>
      <c r="J225" s="129">
        <v>750</v>
      </c>
      <c r="K225" s="130">
        <v>825</v>
      </c>
      <c r="L225" s="130">
        <v>825</v>
      </c>
      <c r="M225" s="130">
        <v>870</v>
      </c>
      <c r="N225" s="130">
        <v>870</v>
      </c>
      <c r="O225" s="148">
        <v>979</v>
      </c>
      <c r="P225" s="149">
        <v>7045</v>
      </c>
      <c r="Q225" s="149">
        <v>5147400</v>
      </c>
      <c r="R225" s="150">
        <v>6724</v>
      </c>
      <c r="S225" s="151">
        <v>5251065</v>
      </c>
      <c r="T225" s="150">
        <v>5347</v>
      </c>
      <c r="U225" s="151">
        <v>4720078.5999999996</v>
      </c>
      <c r="V225" s="152">
        <v>6724</v>
      </c>
      <c r="W225" s="153">
        <f>V225*O225</f>
        <v>6582796</v>
      </c>
      <c r="X225" s="154">
        <v>6724</v>
      </c>
      <c r="Y225" s="155">
        <v>979</v>
      </c>
      <c r="Z225" s="138">
        <f>X225*Y225</f>
        <v>6582796</v>
      </c>
      <c r="AA225" s="156">
        <v>4774</v>
      </c>
      <c r="AB225" s="157">
        <v>4566741.3000000007</v>
      </c>
      <c r="AC225" s="158">
        <v>5716</v>
      </c>
      <c r="AD225" s="448">
        <v>1101.9000000000001</v>
      </c>
      <c r="AE225" s="159">
        <f t="shared" si="205"/>
        <v>6298460.4000000004</v>
      </c>
      <c r="AF225" s="158">
        <v>5716</v>
      </c>
      <c r="AG225" s="448">
        <v>1101.9000000000001</v>
      </c>
      <c r="AH225" s="159">
        <f t="shared" si="188"/>
        <v>6298460.4000000004</v>
      </c>
      <c r="AI225" s="437">
        <f t="shared" si="189"/>
        <v>0</v>
      </c>
      <c r="AJ225" s="23">
        <f>+AF225-X225</f>
        <v>-1008</v>
      </c>
      <c r="AK225" s="24">
        <f>+AJ225/X225</f>
        <v>-0.14991076740035694</v>
      </c>
      <c r="AL225" s="23">
        <f>+AF225-AA225</f>
        <v>942</v>
      </c>
      <c r="AM225" s="160">
        <f t="shared" si="190"/>
        <v>0</v>
      </c>
      <c r="AN225" s="24">
        <f>+AL225/AA225</f>
        <v>0.19731881022203604</v>
      </c>
      <c r="AO225" s="163">
        <f>+AG225-Y225</f>
        <v>122.90000000000009</v>
      </c>
      <c r="AP225" s="164">
        <f>+AO225/Y225</f>
        <v>0.12553626149131777</v>
      </c>
      <c r="AQ225" s="487" t="s">
        <v>1079</v>
      </c>
      <c r="AR225" s="409">
        <f t="shared" si="178"/>
        <v>0.1255362614913178</v>
      </c>
      <c r="AS225" s="410">
        <f t="shared" si="179"/>
        <v>0.1255362614913178</v>
      </c>
      <c r="AT225" s="409">
        <f t="shared" si="172"/>
        <v>0.19731881022203601</v>
      </c>
      <c r="AU225" s="410">
        <f t="shared" si="173"/>
        <v>0.19731881022203601</v>
      </c>
      <c r="AV225" s="64" t="b">
        <f t="shared" si="180"/>
        <v>0</v>
      </c>
      <c r="AW225" s="415">
        <f t="shared" si="181"/>
        <v>730.64584811923351</v>
      </c>
      <c r="AX225" s="415">
        <f t="shared" si="182"/>
        <v>780.94363474122542</v>
      </c>
      <c r="AY225" s="415">
        <f t="shared" si="183"/>
        <v>882.75268374789596</v>
      </c>
      <c r="AZ225" s="415">
        <f t="shared" si="184"/>
        <v>979</v>
      </c>
      <c r="BA225" s="415">
        <f t="shared" si="185"/>
        <v>1101.9000000000001</v>
      </c>
      <c r="BB225" s="416">
        <f t="shared" si="191"/>
        <v>6.8840173048904996E-2</v>
      </c>
      <c r="BC225" s="416">
        <f t="shared" si="191"/>
        <v>0.13036670571033726</v>
      </c>
      <c r="BD225" s="416">
        <f t="shared" si="191"/>
        <v>0.1090308962227875</v>
      </c>
      <c r="BE225" s="416">
        <f t="shared" si="191"/>
        <v>0.1255362614913178</v>
      </c>
      <c r="BF225" s="499">
        <f t="shared" si="174"/>
        <v>7045</v>
      </c>
      <c r="BG225" s="499">
        <f t="shared" si="170"/>
        <v>6724</v>
      </c>
      <c r="BH225" s="499">
        <f t="shared" si="171"/>
        <v>5347</v>
      </c>
      <c r="BI225" s="499">
        <f t="shared" si="175"/>
        <v>4774</v>
      </c>
      <c r="BJ225" s="417">
        <f t="shared" si="176"/>
        <v>5716</v>
      </c>
      <c r="BK225" s="416">
        <f t="shared" si="192"/>
        <v>-4.556422995031939E-2</v>
      </c>
      <c r="BL225" s="416">
        <f t="shared" si="192"/>
        <v>-0.20478881618084477</v>
      </c>
      <c r="BM225" s="416">
        <f t="shared" si="192"/>
        <v>-0.10716289508135401</v>
      </c>
      <c r="BN225" s="416">
        <f t="shared" si="192"/>
        <v>0.19731881022203601</v>
      </c>
      <c r="BO225" s="104">
        <f t="shared" si="193"/>
        <v>6582796</v>
      </c>
      <c r="BP225" s="104">
        <f t="shared" si="186"/>
        <v>7409175.6000000006</v>
      </c>
      <c r="BQ225" s="103">
        <f t="shared" si="187"/>
        <v>7409175.6000000006</v>
      </c>
      <c r="BR225" s="419"/>
      <c r="BS225" s="420" t="s">
        <v>1070</v>
      </c>
      <c r="BU225" s="104"/>
      <c r="BV225" s="103"/>
      <c r="BW225" s="161">
        <f t="shared" si="194"/>
        <v>5595964</v>
      </c>
      <c r="BX225" s="161">
        <f t="shared" si="195"/>
        <v>5595964</v>
      </c>
    </row>
    <row r="226" spans="1:76" hidden="1">
      <c r="A226" s="145" t="s">
        <v>521</v>
      </c>
      <c r="B226" s="145" t="str">
        <f t="shared" si="159"/>
        <v>P108</v>
      </c>
      <c r="C226" s="146" t="s">
        <v>530</v>
      </c>
      <c r="D226" s="147" t="s">
        <v>531</v>
      </c>
      <c r="E226" s="147"/>
      <c r="F226" s="147"/>
      <c r="G226" s="147"/>
      <c r="H226" s="129">
        <v>2200</v>
      </c>
      <c r="I226" s="130">
        <v>2200</v>
      </c>
      <c r="J226" s="129">
        <v>2200</v>
      </c>
      <c r="K226" s="130">
        <v>2200</v>
      </c>
      <c r="L226" s="130">
        <v>2200</v>
      </c>
      <c r="M226" s="130">
        <v>2769</v>
      </c>
      <c r="N226" s="130">
        <v>2769</v>
      </c>
      <c r="O226" s="148">
        <v>3067.9</v>
      </c>
      <c r="P226" s="149">
        <v>12</v>
      </c>
      <c r="Q226" s="149">
        <v>26400</v>
      </c>
      <c r="R226" s="150">
        <v>1</v>
      </c>
      <c r="S226" s="151">
        <v>2200</v>
      </c>
      <c r="T226" s="150">
        <v>1</v>
      </c>
      <c r="U226" s="151">
        <v>2200</v>
      </c>
      <c r="V226" s="152">
        <v>1</v>
      </c>
      <c r="W226" s="153">
        <f>V226*O226</f>
        <v>3067.9</v>
      </c>
      <c r="X226" s="154">
        <v>1</v>
      </c>
      <c r="Y226" s="155">
        <v>3067.9</v>
      </c>
      <c r="Z226" s="138">
        <f>X226*Y226</f>
        <v>3067.9</v>
      </c>
      <c r="AA226" s="156">
        <v>0</v>
      </c>
      <c r="AB226" s="157">
        <v>0</v>
      </c>
      <c r="AC226" s="158">
        <v>1</v>
      </c>
      <c r="AD226" s="456">
        <f>Y226*1.15</f>
        <v>3528.085</v>
      </c>
      <c r="AE226" s="159">
        <f t="shared" si="205"/>
        <v>3528.085</v>
      </c>
      <c r="AF226" s="158">
        <v>1</v>
      </c>
      <c r="AG226" s="448">
        <v>3821.03</v>
      </c>
      <c r="AH226" s="159">
        <f t="shared" si="188"/>
        <v>3821.03</v>
      </c>
      <c r="AI226" s="437">
        <f t="shared" si="189"/>
        <v>-292.94500000000016</v>
      </c>
      <c r="AJ226" s="23">
        <f>+AF226-X226</f>
        <v>0</v>
      </c>
      <c r="AK226" s="24">
        <f>+AJ226/X226</f>
        <v>0</v>
      </c>
      <c r="AL226" s="23">
        <f>+AF226-AA226</f>
        <v>1</v>
      </c>
      <c r="AM226" s="160">
        <f t="shared" si="190"/>
        <v>-292.94500000000016</v>
      </c>
      <c r="AN226" s="24"/>
      <c r="AO226" s="163">
        <f>+AG226-Y226</f>
        <v>753.13000000000011</v>
      </c>
      <c r="AP226" s="164">
        <f>+AO226/Y226</f>
        <v>0.24548714104110306</v>
      </c>
      <c r="AQ226" s="487"/>
      <c r="AR226" s="409">
        <f t="shared" si="178"/>
        <v>0.24548714104110303</v>
      </c>
      <c r="AS226" s="410">
        <f t="shared" si="179"/>
        <v>0.14999999999999991</v>
      </c>
      <c r="AT226" s="409" t="str">
        <f t="shared" si="172"/>
        <v/>
      </c>
      <c r="AU226" s="410" t="str">
        <f t="shared" si="173"/>
        <v/>
      </c>
      <c r="AV226" s="64" t="b">
        <f t="shared" si="180"/>
        <v>0</v>
      </c>
      <c r="AW226" s="415">
        <f t="shared" si="181"/>
        <v>2200</v>
      </c>
      <c r="AX226" s="415">
        <f t="shared" si="182"/>
        <v>2200</v>
      </c>
      <c r="AY226" s="415">
        <f t="shared" si="183"/>
        <v>2200</v>
      </c>
      <c r="AZ226" s="415">
        <f t="shared" si="184"/>
        <v>3067.9</v>
      </c>
      <c r="BA226" s="415">
        <f t="shared" si="185"/>
        <v>3528.085</v>
      </c>
      <c r="BB226" s="416">
        <f t="shared" si="191"/>
        <v>0</v>
      </c>
      <c r="BC226" s="416">
        <f t="shared" si="191"/>
        <v>0</v>
      </c>
      <c r="BD226" s="416">
        <f t="shared" si="191"/>
        <v>0.39450000000000007</v>
      </c>
      <c r="BE226" s="416">
        <f t="shared" si="191"/>
        <v>0.14999999999999991</v>
      </c>
      <c r="BF226" s="499">
        <f t="shared" si="174"/>
        <v>12</v>
      </c>
      <c r="BG226" s="499">
        <f t="shared" si="170"/>
        <v>1</v>
      </c>
      <c r="BH226" s="499">
        <f t="shared" si="171"/>
        <v>1</v>
      </c>
      <c r="BI226" s="499">
        <f t="shared" si="175"/>
        <v>0</v>
      </c>
      <c r="BJ226" s="506">
        <f t="shared" si="176"/>
        <v>1</v>
      </c>
      <c r="BK226" s="416">
        <f t="shared" si="192"/>
        <v>-0.91666666666666663</v>
      </c>
      <c r="BL226" s="416">
        <f t="shared" si="192"/>
        <v>0</v>
      </c>
      <c r="BM226" s="416">
        <f t="shared" si="192"/>
        <v>-1</v>
      </c>
      <c r="BN226" s="416" t="str">
        <f t="shared" si="192"/>
        <v/>
      </c>
      <c r="BO226" s="104">
        <f t="shared" si="193"/>
        <v>3067.9</v>
      </c>
      <c r="BP226" s="104">
        <f t="shared" si="186"/>
        <v>3528.085</v>
      </c>
      <c r="BQ226" s="103">
        <f t="shared" si="187"/>
        <v>3821.03</v>
      </c>
      <c r="BR226" s="419"/>
      <c r="BS226" s="420"/>
      <c r="BU226" s="104"/>
      <c r="BV226" s="103"/>
      <c r="BW226" s="161">
        <f t="shared" si="194"/>
        <v>3067.9</v>
      </c>
      <c r="BX226" s="161">
        <f t="shared" si="195"/>
        <v>3067.9</v>
      </c>
    </row>
    <row r="227" spans="1:76" ht="24">
      <c r="A227" s="145" t="s">
        <v>521</v>
      </c>
      <c r="B227" s="145" t="str">
        <f t="shared" si="159"/>
        <v>P109</v>
      </c>
      <c r="C227" s="146" t="s">
        <v>532</v>
      </c>
      <c r="D227" s="147" t="s">
        <v>533</v>
      </c>
      <c r="E227" s="147"/>
      <c r="F227" s="147"/>
      <c r="G227" s="147"/>
      <c r="H227" s="129">
        <v>1650</v>
      </c>
      <c r="I227" s="130">
        <v>1650</v>
      </c>
      <c r="J227" s="129">
        <v>1650</v>
      </c>
      <c r="K227" s="130">
        <v>1650</v>
      </c>
      <c r="L227" s="130">
        <v>1650</v>
      </c>
      <c r="M227" s="130">
        <v>2340</v>
      </c>
      <c r="N227" s="130">
        <v>2340</v>
      </c>
      <c r="O227" s="148">
        <v>2596</v>
      </c>
      <c r="P227" s="149">
        <v>11</v>
      </c>
      <c r="Q227" s="149">
        <v>18150</v>
      </c>
      <c r="R227" s="150">
        <v>22</v>
      </c>
      <c r="S227" s="151">
        <v>36300</v>
      </c>
      <c r="T227" s="150">
        <v>15</v>
      </c>
      <c r="U227" s="151">
        <v>35946</v>
      </c>
      <c r="V227" s="152">
        <v>21</v>
      </c>
      <c r="W227" s="153">
        <f>V227*O227</f>
        <v>54516</v>
      </c>
      <c r="X227" s="154">
        <v>21</v>
      </c>
      <c r="Y227" s="155">
        <v>2596</v>
      </c>
      <c r="Z227" s="138">
        <f>X227*Y227</f>
        <v>54516</v>
      </c>
      <c r="AA227" s="156">
        <v>17</v>
      </c>
      <c r="AB227" s="157">
        <v>44132</v>
      </c>
      <c r="AC227" s="158">
        <v>18</v>
      </c>
      <c r="AD227" s="456">
        <f>Y227*1.15</f>
        <v>2985.3999999999996</v>
      </c>
      <c r="AE227" s="159">
        <f t="shared" si="205"/>
        <v>53737.2</v>
      </c>
      <c r="AF227" s="158">
        <v>18</v>
      </c>
      <c r="AG227" s="448">
        <v>3160.85</v>
      </c>
      <c r="AH227" s="159">
        <f t="shared" si="188"/>
        <v>56895.299999999996</v>
      </c>
      <c r="AI227" s="437">
        <f t="shared" si="189"/>
        <v>-175.45000000000027</v>
      </c>
      <c r="AJ227" s="23">
        <f>+AF227-X227</f>
        <v>-3</v>
      </c>
      <c r="AK227" s="24">
        <f>+AJ227/X227</f>
        <v>-0.14285714285714285</v>
      </c>
      <c r="AL227" s="23">
        <f>+AF227-AA227</f>
        <v>1</v>
      </c>
      <c r="AM227" s="160">
        <f t="shared" si="190"/>
        <v>-3158.0999999999985</v>
      </c>
      <c r="AN227" s="24">
        <f>+AL227/AA227</f>
        <v>5.8823529411764705E-2</v>
      </c>
      <c r="AO227" s="163">
        <f>+AG227-Y227</f>
        <v>564.84999999999991</v>
      </c>
      <c r="AP227" s="164">
        <f>+AO227/Y227</f>
        <v>0.21758474576271183</v>
      </c>
      <c r="AQ227" s="487"/>
      <c r="AR227" s="409">
        <f t="shared" si="178"/>
        <v>0.21758474576271181</v>
      </c>
      <c r="AS227" s="410">
        <f t="shared" si="179"/>
        <v>0.14999999999999991</v>
      </c>
      <c r="AT227" s="409">
        <f t="shared" si="172"/>
        <v>5.8823529411764719E-2</v>
      </c>
      <c r="AU227" s="410">
        <f t="shared" si="173"/>
        <v>5.8823529411764719E-2</v>
      </c>
      <c r="AV227" s="64" t="b">
        <f t="shared" si="180"/>
        <v>0</v>
      </c>
      <c r="AW227" s="415">
        <f t="shared" si="181"/>
        <v>1650</v>
      </c>
      <c r="AX227" s="415">
        <f t="shared" si="182"/>
        <v>1650</v>
      </c>
      <c r="AY227" s="415">
        <f t="shared" si="183"/>
        <v>2396.4</v>
      </c>
      <c r="AZ227" s="415">
        <f t="shared" si="184"/>
        <v>2596</v>
      </c>
      <c r="BA227" s="415">
        <f t="shared" si="185"/>
        <v>2985.3999999999996</v>
      </c>
      <c r="BB227" s="416">
        <f t="shared" si="191"/>
        <v>0</v>
      </c>
      <c r="BC227" s="416">
        <f t="shared" si="191"/>
        <v>0.45236363636363652</v>
      </c>
      <c r="BD227" s="416">
        <f t="shared" si="191"/>
        <v>8.3291604072775804E-2</v>
      </c>
      <c r="BE227" s="416">
        <f t="shared" si="191"/>
        <v>0.14999999999999991</v>
      </c>
      <c r="BF227" s="499">
        <f t="shared" si="174"/>
        <v>11</v>
      </c>
      <c r="BG227" s="499">
        <f t="shared" si="170"/>
        <v>22</v>
      </c>
      <c r="BH227" s="499">
        <f t="shared" si="171"/>
        <v>15</v>
      </c>
      <c r="BI227" s="499">
        <f t="shared" si="175"/>
        <v>17</v>
      </c>
      <c r="BJ227" s="506">
        <f t="shared" si="176"/>
        <v>18</v>
      </c>
      <c r="BK227" s="416">
        <f t="shared" si="192"/>
        <v>1</v>
      </c>
      <c r="BL227" s="416">
        <f t="shared" si="192"/>
        <v>-0.31818181818181823</v>
      </c>
      <c r="BM227" s="416">
        <f t="shared" si="192"/>
        <v>0.1333333333333333</v>
      </c>
      <c r="BN227" s="416">
        <f t="shared" si="192"/>
        <v>5.8823529411764719E-2</v>
      </c>
      <c r="BO227" s="104">
        <f t="shared" si="193"/>
        <v>54516</v>
      </c>
      <c r="BP227" s="104">
        <f t="shared" si="186"/>
        <v>62693.399999999994</v>
      </c>
      <c r="BQ227" s="103">
        <f t="shared" si="187"/>
        <v>66377.849999999991</v>
      </c>
      <c r="BR227" s="419"/>
      <c r="BS227" s="420"/>
      <c r="BU227" s="104"/>
      <c r="BV227" s="103"/>
      <c r="BW227" s="161">
        <f t="shared" si="194"/>
        <v>46728</v>
      </c>
      <c r="BX227" s="161">
        <f t="shared" si="195"/>
        <v>46728</v>
      </c>
    </row>
    <row r="228" spans="1:76" hidden="1">
      <c r="A228" s="145" t="s">
        <v>22</v>
      </c>
      <c r="B228" s="145" t="str">
        <f t="shared" si="159"/>
        <v>P110</v>
      </c>
      <c r="C228" s="146" t="s">
        <v>534</v>
      </c>
      <c r="D228" s="165" t="s">
        <v>535</v>
      </c>
      <c r="E228" s="165"/>
      <c r="F228" s="165"/>
      <c r="G228" s="165"/>
      <c r="H228" s="129">
        <v>2163</v>
      </c>
      <c r="I228" s="130">
        <v>2163</v>
      </c>
      <c r="J228" s="129">
        <v>2163</v>
      </c>
      <c r="K228" s="130">
        <v>2163</v>
      </c>
      <c r="L228" s="130"/>
      <c r="M228" s="130"/>
      <c r="N228" s="130"/>
      <c r="O228" s="148" t="s">
        <v>88</v>
      </c>
      <c r="P228" s="149">
        <v>120</v>
      </c>
      <c r="Q228" s="149">
        <v>256531.8</v>
      </c>
      <c r="R228" s="150"/>
      <c r="S228" s="151"/>
      <c r="T228" s="150"/>
      <c r="U228" s="151"/>
      <c r="V228" s="152"/>
      <c r="W228" s="153"/>
      <c r="X228" s="166"/>
      <c r="Y228" s="155" t="s">
        <v>88</v>
      </c>
      <c r="Z228" s="167"/>
      <c r="AA228" s="168"/>
      <c r="AB228" s="169"/>
      <c r="AC228" s="170"/>
      <c r="AD228" s="449"/>
      <c r="AE228" s="171"/>
      <c r="AF228" s="170"/>
      <c r="AG228" s="449"/>
      <c r="AH228" s="159">
        <f t="shared" si="188"/>
        <v>0</v>
      </c>
      <c r="AI228" s="437">
        <f t="shared" si="189"/>
        <v>0</v>
      </c>
      <c r="AJ228" s="23"/>
      <c r="AK228" s="24"/>
      <c r="AL228" s="23"/>
      <c r="AM228" s="160">
        <f t="shared" si="190"/>
        <v>0</v>
      </c>
      <c r="AN228" s="24"/>
      <c r="AO228" s="163"/>
      <c r="AP228" s="164"/>
      <c r="AQ228" s="487"/>
      <c r="AR228" s="409" t="str">
        <f t="shared" si="178"/>
        <v/>
      </c>
      <c r="AS228" s="410" t="str">
        <f t="shared" si="179"/>
        <v/>
      </c>
      <c r="AT228" s="409" t="str">
        <f t="shared" si="172"/>
        <v/>
      </c>
      <c r="AU228" s="410" t="str">
        <f t="shared" si="173"/>
        <v/>
      </c>
      <c r="AV228" s="64" t="b">
        <f t="shared" si="180"/>
        <v>1</v>
      </c>
      <c r="AW228" s="415">
        <f t="shared" si="181"/>
        <v>2137.7649999999999</v>
      </c>
      <c r="AX228" s="415" t="str">
        <f t="shared" si="182"/>
        <v/>
      </c>
      <c r="AY228" s="415" t="str">
        <f t="shared" si="183"/>
        <v/>
      </c>
      <c r="AZ228" s="415" t="str">
        <f t="shared" si="184"/>
        <v/>
      </c>
      <c r="BA228" s="415">
        <f t="shared" si="185"/>
        <v>0</v>
      </c>
      <c r="BB228" s="416" t="str">
        <f t="shared" si="191"/>
        <v/>
      </c>
      <c r="BC228" s="416" t="str">
        <f t="shared" si="191"/>
        <v/>
      </c>
      <c r="BD228" s="416" t="str">
        <f t="shared" si="191"/>
        <v/>
      </c>
      <c r="BE228" s="416" t="str">
        <f t="shared" si="191"/>
        <v/>
      </c>
      <c r="BF228" s="499">
        <f t="shared" si="174"/>
        <v>120</v>
      </c>
      <c r="BG228" s="499">
        <f t="shared" si="170"/>
        <v>0</v>
      </c>
      <c r="BH228" s="499">
        <f t="shared" si="171"/>
        <v>0</v>
      </c>
      <c r="BI228" s="499">
        <f t="shared" si="175"/>
        <v>0</v>
      </c>
      <c r="BJ228" s="506">
        <f t="shared" si="176"/>
        <v>0</v>
      </c>
      <c r="BK228" s="416">
        <f t="shared" si="192"/>
        <v>-1</v>
      </c>
      <c r="BL228" s="416" t="str">
        <f t="shared" si="192"/>
        <v/>
      </c>
      <c r="BM228" s="416" t="str">
        <f t="shared" si="192"/>
        <v/>
      </c>
      <c r="BN228" s="416" t="str">
        <f t="shared" si="192"/>
        <v/>
      </c>
      <c r="BO228" s="104" t="str">
        <f t="shared" si="193"/>
        <v/>
      </c>
      <c r="BP228" s="104">
        <f t="shared" si="186"/>
        <v>0</v>
      </c>
      <c r="BQ228" s="103">
        <f t="shared" si="187"/>
        <v>0</v>
      </c>
      <c r="BR228" s="419"/>
      <c r="BS228" s="420"/>
      <c r="BU228" s="104"/>
      <c r="BV228" s="103"/>
      <c r="BW228" s="161"/>
      <c r="BX228" s="161"/>
    </row>
    <row r="229" spans="1:76" ht="24">
      <c r="A229" s="145" t="s">
        <v>22</v>
      </c>
      <c r="B229" s="145" t="str">
        <f t="shared" si="159"/>
        <v>P110.1</v>
      </c>
      <c r="C229" s="146" t="s">
        <v>536</v>
      </c>
      <c r="D229" s="147" t="s">
        <v>537</v>
      </c>
      <c r="E229" s="147"/>
      <c r="F229" s="147"/>
      <c r="G229" s="147"/>
      <c r="H229" s="129">
        <v>0</v>
      </c>
      <c r="I229" s="130">
        <v>0</v>
      </c>
      <c r="J229" s="129"/>
      <c r="K229" s="130"/>
      <c r="L229" s="130">
        <v>2163</v>
      </c>
      <c r="M229" s="130">
        <v>2189</v>
      </c>
      <c r="N229" s="130">
        <v>2189</v>
      </c>
      <c r="O229" s="148">
        <v>2429.9</v>
      </c>
      <c r="P229" s="149">
        <v>0</v>
      </c>
      <c r="Q229" s="149">
        <v>0</v>
      </c>
      <c r="R229" s="150">
        <v>45</v>
      </c>
      <c r="S229" s="151">
        <v>86209.199999999983</v>
      </c>
      <c r="T229" s="150">
        <v>43</v>
      </c>
      <c r="U229" s="151">
        <v>82092.38</v>
      </c>
      <c r="V229" s="152">
        <v>52</v>
      </c>
      <c r="W229" s="153">
        <f>V229*O229</f>
        <v>126354.8</v>
      </c>
      <c r="X229" s="154">
        <v>52</v>
      </c>
      <c r="Y229" s="155">
        <v>2429.9</v>
      </c>
      <c r="Z229" s="138">
        <f>X229*Y229</f>
        <v>126354.8</v>
      </c>
      <c r="AA229" s="156">
        <v>44</v>
      </c>
      <c r="AB229" s="157">
        <v>93794.139999999985</v>
      </c>
      <c r="AC229" s="158">
        <v>45</v>
      </c>
      <c r="AD229" s="456">
        <v>2800</v>
      </c>
      <c r="AE229" s="159">
        <f t="shared" ref="AE229:AE232" si="206">AC229*AD229</f>
        <v>126000</v>
      </c>
      <c r="AF229" s="158">
        <v>45</v>
      </c>
      <c r="AG229" s="448">
        <v>3170.37</v>
      </c>
      <c r="AH229" s="159">
        <f t="shared" si="188"/>
        <v>142666.65</v>
      </c>
      <c r="AI229" s="437">
        <f t="shared" si="189"/>
        <v>-370.36999999999989</v>
      </c>
      <c r="AJ229" s="23">
        <f>+AF229-X229</f>
        <v>-7</v>
      </c>
      <c r="AK229" s="24">
        <f>+AJ229/X229</f>
        <v>-0.13461538461538461</v>
      </c>
      <c r="AL229" s="23">
        <f>+AF229-AA229</f>
        <v>1</v>
      </c>
      <c r="AM229" s="160">
        <f t="shared" si="190"/>
        <v>-16666.649999999994</v>
      </c>
      <c r="AN229" s="24">
        <f>+AL229/AA229</f>
        <v>2.2727272727272728E-2</v>
      </c>
      <c r="AO229" s="163">
        <f>+AG229-Y229</f>
        <v>740.4699999999998</v>
      </c>
      <c r="AP229" s="164">
        <f>+AO229/Y229</f>
        <v>0.30473270504959044</v>
      </c>
      <c r="AQ229" s="487"/>
      <c r="AR229" s="409">
        <f t="shared" si="178"/>
        <v>0.30473270504959049</v>
      </c>
      <c r="AS229" s="410">
        <f t="shared" si="179"/>
        <v>0.15231079468290876</v>
      </c>
      <c r="AT229" s="409">
        <f t="shared" si="172"/>
        <v>2.2727272727272707E-2</v>
      </c>
      <c r="AU229" s="410">
        <f t="shared" si="173"/>
        <v>2.2727272727272707E-2</v>
      </c>
      <c r="AV229" s="64" t="b">
        <f t="shared" si="180"/>
        <v>0</v>
      </c>
      <c r="AW229" s="415" t="str">
        <f t="shared" si="181"/>
        <v/>
      </c>
      <c r="AX229" s="415">
        <f t="shared" si="182"/>
        <v>1915.7599999999995</v>
      </c>
      <c r="AY229" s="415">
        <f t="shared" si="183"/>
        <v>1909.12511627907</v>
      </c>
      <c r="AZ229" s="415">
        <f t="shared" si="184"/>
        <v>2429.9</v>
      </c>
      <c r="BA229" s="415">
        <f t="shared" si="185"/>
        <v>2800</v>
      </c>
      <c r="BB229" s="416" t="str">
        <f t="shared" si="191"/>
        <v/>
      </c>
      <c r="BC229" s="416">
        <f t="shared" si="191"/>
        <v>-3.4633167625013339E-3</v>
      </c>
      <c r="BD229" s="416">
        <f t="shared" si="191"/>
        <v>0.27278195613283462</v>
      </c>
      <c r="BE229" s="416">
        <f t="shared" si="191"/>
        <v>0.15231079468290876</v>
      </c>
      <c r="BF229" s="499">
        <f t="shared" si="174"/>
        <v>0</v>
      </c>
      <c r="BG229" s="499">
        <f t="shared" si="170"/>
        <v>45</v>
      </c>
      <c r="BH229" s="499">
        <f t="shared" si="171"/>
        <v>43</v>
      </c>
      <c r="BI229" s="499">
        <f t="shared" si="175"/>
        <v>44</v>
      </c>
      <c r="BJ229" s="506">
        <f t="shared" si="176"/>
        <v>45</v>
      </c>
      <c r="BK229" s="416" t="str">
        <f t="shared" si="192"/>
        <v/>
      </c>
      <c r="BL229" s="416">
        <f t="shared" si="192"/>
        <v>-4.4444444444444398E-2</v>
      </c>
      <c r="BM229" s="416">
        <f t="shared" si="192"/>
        <v>2.3255813953488413E-2</v>
      </c>
      <c r="BN229" s="416">
        <f t="shared" si="192"/>
        <v>2.2727272727272707E-2</v>
      </c>
      <c r="BO229" s="104">
        <f t="shared" si="193"/>
        <v>126354.8</v>
      </c>
      <c r="BP229" s="104">
        <f t="shared" si="186"/>
        <v>145600</v>
      </c>
      <c r="BQ229" s="103">
        <f t="shared" si="187"/>
        <v>164859.24</v>
      </c>
      <c r="BR229" s="419"/>
      <c r="BS229" s="420"/>
      <c r="BU229" s="104"/>
      <c r="BV229" s="103"/>
      <c r="BW229" s="161">
        <f t="shared" si="194"/>
        <v>109345.5</v>
      </c>
      <c r="BX229" s="161">
        <f t="shared" si="195"/>
        <v>109345.5</v>
      </c>
    </row>
    <row r="230" spans="1:76" ht="36" hidden="1">
      <c r="A230" s="145" t="s">
        <v>22</v>
      </c>
      <c r="B230" s="145" t="str">
        <f t="shared" si="159"/>
        <v>P110.2</v>
      </c>
      <c r="C230" s="146" t="s">
        <v>538</v>
      </c>
      <c r="D230" s="175" t="s">
        <v>539</v>
      </c>
      <c r="E230" s="175" t="s">
        <v>102</v>
      </c>
      <c r="F230" s="175"/>
      <c r="G230" s="175"/>
      <c r="H230" s="129">
        <v>0</v>
      </c>
      <c r="I230" s="130">
        <v>0</v>
      </c>
      <c r="J230" s="129"/>
      <c r="K230" s="130"/>
      <c r="L230" s="130">
        <v>2812</v>
      </c>
      <c r="M230" s="130">
        <v>2812</v>
      </c>
      <c r="N230" s="130">
        <v>2812</v>
      </c>
      <c r="O230" s="148">
        <v>3115.2</v>
      </c>
      <c r="P230" s="149">
        <v>0</v>
      </c>
      <c r="Q230" s="149">
        <v>0</v>
      </c>
      <c r="R230" s="150">
        <v>94</v>
      </c>
      <c r="S230" s="151">
        <v>228165.6</v>
      </c>
      <c r="T230" s="150">
        <v>61</v>
      </c>
      <c r="U230" s="151">
        <v>177899.2</v>
      </c>
      <c r="V230" s="152">
        <v>86</v>
      </c>
      <c r="W230" s="153">
        <f>V230*O230</f>
        <v>267907.20000000001</v>
      </c>
      <c r="X230" s="154">
        <v>86</v>
      </c>
      <c r="Y230" s="155">
        <v>3115.2</v>
      </c>
      <c r="Z230" s="138">
        <f>X230*Y230</f>
        <v>267907.20000000001</v>
      </c>
      <c r="AA230" s="156">
        <v>99</v>
      </c>
      <c r="AB230" s="157">
        <v>307158.71999999997</v>
      </c>
      <c r="AC230" s="158">
        <v>74</v>
      </c>
      <c r="AD230" s="456">
        <v>3550</v>
      </c>
      <c r="AE230" s="159">
        <f t="shared" si="206"/>
        <v>262700</v>
      </c>
      <c r="AF230" s="158">
        <v>74</v>
      </c>
      <c r="AG230" s="448">
        <v>3855.67</v>
      </c>
      <c r="AH230" s="159">
        <f t="shared" si="188"/>
        <v>285319.58</v>
      </c>
      <c r="AI230" s="437">
        <f t="shared" si="189"/>
        <v>-305.67000000000007</v>
      </c>
      <c r="AJ230" s="23">
        <f>+AF230-X230</f>
        <v>-12</v>
      </c>
      <c r="AK230" s="24">
        <f>+AJ230/X230</f>
        <v>-0.13953488372093023</v>
      </c>
      <c r="AL230" s="23">
        <f>+AF230-AA230</f>
        <v>-25</v>
      </c>
      <c r="AM230" s="160">
        <f t="shared" si="190"/>
        <v>-22619.580000000016</v>
      </c>
      <c r="AN230" s="24">
        <f>+AL230/AA230</f>
        <v>-0.25252525252525254</v>
      </c>
      <c r="AO230" s="163">
        <f>+AG230-Y230</f>
        <v>740.47000000000025</v>
      </c>
      <c r="AP230" s="164">
        <f>+AO230/Y230</f>
        <v>0.2376958140729328</v>
      </c>
      <c r="AQ230" s="487"/>
      <c r="AR230" s="409">
        <f t="shared" si="178"/>
        <v>0.23769581407293283</v>
      </c>
      <c r="AS230" s="410">
        <f t="shared" si="179"/>
        <v>0.13957370313302531</v>
      </c>
      <c r="AT230" s="409">
        <f t="shared" si="172"/>
        <v>-0.25252525252525249</v>
      </c>
      <c r="AU230" s="410">
        <f t="shared" si="173"/>
        <v>-0.25252525252525249</v>
      </c>
      <c r="AV230" s="64" t="b">
        <f t="shared" si="180"/>
        <v>0</v>
      </c>
      <c r="AW230" s="415" t="str">
        <f t="shared" si="181"/>
        <v/>
      </c>
      <c r="AX230" s="415">
        <f t="shared" si="182"/>
        <v>2427.2936170212765</v>
      </c>
      <c r="AY230" s="415">
        <f t="shared" si="183"/>
        <v>2916.3803278688529</v>
      </c>
      <c r="AZ230" s="415">
        <f t="shared" si="184"/>
        <v>3115.2</v>
      </c>
      <c r="BA230" s="415">
        <f t="shared" si="185"/>
        <v>3550</v>
      </c>
      <c r="BB230" s="416" t="str">
        <f t="shared" si="191"/>
        <v/>
      </c>
      <c r="BC230" s="416">
        <f t="shared" si="191"/>
        <v>0.20149466361130774</v>
      </c>
      <c r="BD230" s="416">
        <f t="shared" si="191"/>
        <v>6.8173437542158544E-2</v>
      </c>
      <c r="BE230" s="416">
        <f t="shared" si="191"/>
        <v>0.13957370313302531</v>
      </c>
      <c r="BF230" s="499">
        <f t="shared" si="174"/>
        <v>0</v>
      </c>
      <c r="BG230" s="499">
        <f t="shared" si="170"/>
        <v>94</v>
      </c>
      <c r="BH230" s="499">
        <f t="shared" si="171"/>
        <v>61</v>
      </c>
      <c r="BI230" s="499">
        <f t="shared" si="175"/>
        <v>99</v>
      </c>
      <c r="BJ230" s="506">
        <f t="shared" si="176"/>
        <v>74</v>
      </c>
      <c r="BK230" s="416" t="str">
        <f t="shared" si="192"/>
        <v/>
      </c>
      <c r="BL230" s="416">
        <f t="shared" si="192"/>
        <v>-0.35106382978723405</v>
      </c>
      <c r="BM230" s="416">
        <f t="shared" si="192"/>
        <v>0.62295081967213117</v>
      </c>
      <c r="BN230" s="416">
        <f t="shared" si="192"/>
        <v>-0.25252525252525249</v>
      </c>
      <c r="BO230" s="104">
        <f t="shared" si="193"/>
        <v>267907.20000000001</v>
      </c>
      <c r="BP230" s="104">
        <f t="shared" si="186"/>
        <v>305300</v>
      </c>
      <c r="BQ230" s="103">
        <f t="shared" si="187"/>
        <v>331587.62</v>
      </c>
      <c r="BR230" s="419"/>
      <c r="BS230" s="420"/>
      <c r="BU230" s="104"/>
      <c r="BV230" s="103"/>
      <c r="BW230" s="161">
        <f t="shared" si="194"/>
        <v>230524.79999999999</v>
      </c>
      <c r="BX230" s="161">
        <f t="shared" si="195"/>
        <v>230524.79999999999</v>
      </c>
    </row>
    <row r="231" spans="1:76" ht="36" hidden="1">
      <c r="A231" s="145" t="s">
        <v>540</v>
      </c>
      <c r="B231" s="145" t="str">
        <f t="shared" si="159"/>
        <v>P111</v>
      </c>
      <c r="C231" s="146" t="s">
        <v>541</v>
      </c>
      <c r="D231" s="175" t="s">
        <v>542</v>
      </c>
      <c r="E231" s="175" t="s">
        <v>102</v>
      </c>
      <c r="F231" s="175"/>
      <c r="G231" s="175"/>
      <c r="H231" s="129">
        <v>125</v>
      </c>
      <c r="I231" s="130">
        <v>250</v>
      </c>
      <c r="J231" s="129">
        <v>250</v>
      </c>
      <c r="K231" s="130">
        <v>300</v>
      </c>
      <c r="L231" s="130">
        <v>300</v>
      </c>
      <c r="M231" s="130">
        <v>378</v>
      </c>
      <c r="N231" s="130">
        <v>378</v>
      </c>
      <c r="O231" s="148">
        <v>437.8</v>
      </c>
      <c r="P231" s="149">
        <v>5931</v>
      </c>
      <c r="Q231" s="149">
        <v>1298475</v>
      </c>
      <c r="R231" s="150">
        <v>7216</v>
      </c>
      <c r="S231" s="151">
        <v>2027420</v>
      </c>
      <c r="T231" s="150">
        <v>6344</v>
      </c>
      <c r="U231" s="151">
        <v>2466045.0799999996</v>
      </c>
      <c r="V231" s="152">
        <v>7216</v>
      </c>
      <c r="W231" s="153">
        <f>V231*O231</f>
        <v>3159164.8000000003</v>
      </c>
      <c r="X231" s="154">
        <v>7216</v>
      </c>
      <c r="Y231" s="155">
        <v>437.8</v>
      </c>
      <c r="Z231" s="138">
        <f>X231*Y231</f>
        <v>3159164.8000000003</v>
      </c>
      <c r="AA231" s="156">
        <v>6441</v>
      </c>
      <c r="AB231" s="157">
        <v>2799671.6399999987</v>
      </c>
      <c r="AC231" s="162">
        <v>6300</v>
      </c>
      <c r="AD231" s="448">
        <v>523.38</v>
      </c>
      <c r="AE231" s="159">
        <f t="shared" si="206"/>
        <v>3297294</v>
      </c>
      <c r="AF231" s="158">
        <v>6134</v>
      </c>
      <c r="AG231" s="448">
        <v>523.38</v>
      </c>
      <c r="AH231" s="159">
        <f t="shared" si="188"/>
        <v>3210412.92</v>
      </c>
      <c r="AI231" s="437">
        <f t="shared" si="189"/>
        <v>0</v>
      </c>
      <c r="AJ231" s="23">
        <f>+AF231-X231</f>
        <v>-1082</v>
      </c>
      <c r="AK231" s="24">
        <f>+AJ231/X231</f>
        <v>-0.14994456762749445</v>
      </c>
      <c r="AL231" s="23">
        <f>+AF231-AA231</f>
        <v>-307</v>
      </c>
      <c r="AM231" s="160">
        <f t="shared" si="190"/>
        <v>86881.080000000075</v>
      </c>
      <c r="AN231" s="24">
        <f>+AL231/AA231</f>
        <v>-4.7663406303369044E-2</v>
      </c>
      <c r="AO231" s="163">
        <f>+AG231-Y231</f>
        <v>85.579999999999984</v>
      </c>
      <c r="AP231" s="164">
        <f>+AO231/Y231</f>
        <v>0.19547738693467331</v>
      </c>
      <c r="AQ231" s="487" t="s">
        <v>1079</v>
      </c>
      <c r="AR231" s="409">
        <f t="shared" si="178"/>
        <v>0.19547738693467331</v>
      </c>
      <c r="AS231" s="410">
        <f t="shared" si="179"/>
        <v>0.19547738693467331</v>
      </c>
      <c r="AT231" s="409">
        <f t="shared" si="172"/>
        <v>-4.7663406303369071E-2</v>
      </c>
      <c r="AU231" s="410">
        <f t="shared" si="173"/>
        <v>-2.1891010712622228E-2</v>
      </c>
      <c r="AV231" s="64" t="b">
        <f t="shared" si="180"/>
        <v>0</v>
      </c>
      <c r="AW231" s="415">
        <f t="shared" si="181"/>
        <v>218.93019726858878</v>
      </c>
      <c r="AX231" s="415">
        <f t="shared" si="182"/>
        <v>280.96175166297115</v>
      </c>
      <c r="AY231" s="415">
        <f t="shared" si="183"/>
        <v>388.72085119798226</v>
      </c>
      <c r="AZ231" s="415">
        <f t="shared" si="184"/>
        <v>437.8</v>
      </c>
      <c r="BA231" s="415">
        <f t="shared" si="185"/>
        <v>523.38</v>
      </c>
      <c r="BB231" s="416">
        <f t="shared" si="191"/>
        <v>0.28333941671043483</v>
      </c>
      <c r="BC231" s="416">
        <f t="shared" si="191"/>
        <v>0.38353654508914792</v>
      </c>
      <c r="BD231" s="416">
        <f t="shared" si="191"/>
        <v>0.12625808121885629</v>
      </c>
      <c r="BE231" s="416">
        <f t="shared" si="191"/>
        <v>0.19547738693467331</v>
      </c>
      <c r="BF231" s="499">
        <f t="shared" si="174"/>
        <v>5931</v>
      </c>
      <c r="BG231" s="499">
        <f t="shared" si="170"/>
        <v>7216</v>
      </c>
      <c r="BH231" s="499">
        <f t="shared" si="171"/>
        <v>6344</v>
      </c>
      <c r="BI231" s="499">
        <f t="shared" si="175"/>
        <v>6441</v>
      </c>
      <c r="BJ231" s="415">
        <f t="shared" si="176"/>
        <v>6300</v>
      </c>
      <c r="BK231" s="416">
        <f t="shared" si="192"/>
        <v>0.21665823638509529</v>
      </c>
      <c r="BL231" s="416">
        <f t="shared" si="192"/>
        <v>-0.12084257206208426</v>
      </c>
      <c r="BM231" s="416">
        <f t="shared" si="192"/>
        <v>1.5290037831021452E-2</v>
      </c>
      <c r="BN231" s="416">
        <f t="shared" si="192"/>
        <v>-2.1891010712622228E-2</v>
      </c>
      <c r="BO231" s="104">
        <f t="shared" si="193"/>
        <v>3159164.8000000003</v>
      </c>
      <c r="BP231" s="104">
        <f t="shared" si="186"/>
        <v>3776710.08</v>
      </c>
      <c r="BQ231" s="103">
        <f t="shared" si="187"/>
        <v>3776710.08</v>
      </c>
      <c r="BR231" s="419" t="s">
        <v>1071</v>
      </c>
      <c r="BS231" s="420"/>
      <c r="BU231" s="104"/>
      <c r="BV231" s="103"/>
      <c r="BW231" s="161">
        <f t="shared" si="194"/>
        <v>2758140</v>
      </c>
      <c r="BX231" s="161">
        <f t="shared" si="195"/>
        <v>2685465.2</v>
      </c>
    </row>
    <row r="232" spans="1:76" ht="36" hidden="1">
      <c r="A232" s="145" t="s">
        <v>540</v>
      </c>
      <c r="B232" s="145" t="str">
        <f t="shared" si="159"/>
        <v>P112</v>
      </c>
      <c r="C232" s="146" t="s">
        <v>543</v>
      </c>
      <c r="D232" s="175" t="s">
        <v>544</v>
      </c>
      <c r="E232" s="175" t="s">
        <v>102</v>
      </c>
      <c r="F232" s="175"/>
      <c r="G232" s="175"/>
      <c r="H232" s="129">
        <v>980</v>
      </c>
      <c r="I232" s="130">
        <v>1200</v>
      </c>
      <c r="J232" s="129">
        <v>1200</v>
      </c>
      <c r="K232" s="130">
        <v>1320</v>
      </c>
      <c r="L232" s="130">
        <v>1320</v>
      </c>
      <c r="M232" s="130">
        <v>1661</v>
      </c>
      <c r="N232" s="130">
        <v>1661</v>
      </c>
      <c r="O232" s="148">
        <v>1849.1</v>
      </c>
      <c r="P232" s="149">
        <v>94</v>
      </c>
      <c r="Q232" s="149">
        <v>105320</v>
      </c>
      <c r="R232" s="150">
        <v>103</v>
      </c>
      <c r="S232" s="151">
        <v>129600</v>
      </c>
      <c r="T232" s="150">
        <v>58</v>
      </c>
      <c r="U232" s="151">
        <v>96466.7</v>
      </c>
      <c r="V232" s="152">
        <v>103</v>
      </c>
      <c r="W232" s="153">
        <f>V232*O232</f>
        <v>190457.3</v>
      </c>
      <c r="X232" s="154">
        <v>103</v>
      </c>
      <c r="Y232" s="155">
        <v>1849.1</v>
      </c>
      <c r="Z232" s="138">
        <f>X232*Y232</f>
        <v>190457.3</v>
      </c>
      <c r="AA232" s="156">
        <v>88</v>
      </c>
      <c r="AB232" s="157">
        <v>162350.98000000001</v>
      </c>
      <c r="AC232" s="158">
        <v>88</v>
      </c>
      <c r="AD232" s="448">
        <v>2259.9</v>
      </c>
      <c r="AE232" s="159">
        <f t="shared" si="206"/>
        <v>198871.2</v>
      </c>
      <c r="AF232" s="158">
        <v>88</v>
      </c>
      <c r="AG232" s="448">
        <v>2259.9</v>
      </c>
      <c r="AH232" s="159">
        <f t="shared" si="188"/>
        <v>198871.2</v>
      </c>
      <c r="AI232" s="437">
        <f t="shared" si="189"/>
        <v>0</v>
      </c>
      <c r="AJ232" s="23">
        <f>+AF232-X232</f>
        <v>-15</v>
      </c>
      <c r="AK232" s="24">
        <f>+AJ232/X232</f>
        <v>-0.14563106796116504</v>
      </c>
      <c r="AL232" s="23">
        <f>+AF232-AA232</f>
        <v>0</v>
      </c>
      <c r="AM232" s="160">
        <f t="shared" si="190"/>
        <v>0</v>
      </c>
      <c r="AN232" s="24">
        <f>+AL232/AA232</f>
        <v>0</v>
      </c>
      <c r="AO232" s="163">
        <f>+AG232-Y232</f>
        <v>410.80000000000018</v>
      </c>
      <c r="AP232" s="164">
        <f>+AO232/Y232</f>
        <v>0.22216213292953341</v>
      </c>
      <c r="AQ232" s="487" t="s">
        <v>1079</v>
      </c>
      <c r="AR232" s="409">
        <f t="shared" si="178"/>
        <v>0.22216213292953335</v>
      </c>
      <c r="AS232" s="410">
        <f t="shared" si="179"/>
        <v>0.22216213292953335</v>
      </c>
      <c r="AT232" s="409">
        <f t="shared" si="172"/>
        <v>0</v>
      </c>
      <c r="AU232" s="410">
        <f t="shared" si="173"/>
        <v>0</v>
      </c>
      <c r="AV232" s="64" t="b">
        <f t="shared" si="180"/>
        <v>1</v>
      </c>
      <c r="AW232" s="415">
        <f t="shared" si="181"/>
        <v>1120.4255319148936</v>
      </c>
      <c r="AX232" s="415">
        <f t="shared" si="182"/>
        <v>1258.2524271844661</v>
      </c>
      <c r="AY232" s="415">
        <f t="shared" si="183"/>
        <v>1663.2189655172413</v>
      </c>
      <c r="AZ232" s="415">
        <f t="shared" si="184"/>
        <v>1849.1</v>
      </c>
      <c r="BA232" s="415">
        <f t="shared" si="185"/>
        <v>2259.9</v>
      </c>
      <c r="BB232" s="416">
        <f t="shared" si="191"/>
        <v>0.12301299046087943</v>
      </c>
      <c r="BC232" s="416">
        <f t="shared" si="191"/>
        <v>0.32184840623669619</v>
      </c>
      <c r="BD232" s="416">
        <f t="shared" si="191"/>
        <v>0.11175980934353524</v>
      </c>
      <c r="BE232" s="416">
        <f t="shared" si="191"/>
        <v>0.22216213292953335</v>
      </c>
      <c r="BF232" s="499">
        <f t="shared" si="174"/>
        <v>94</v>
      </c>
      <c r="BG232" s="499">
        <f t="shared" si="170"/>
        <v>103</v>
      </c>
      <c r="BH232" s="499">
        <f t="shared" si="171"/>
        <v>58</v>
      </c>
      <c r="BI232" s="499">
        <f t="shared" si="175"/>
        <v>88</v>
      </c>
      <c r="BJ232" s="415">
        <f t="shared" si="176"/>
        <v>88</v>
      </c>
      <c r="BK232" s="416">
        <f t="shared" si="192"/>
        <v>9.5744680851063801E-2</v>
      </c>
      <c r="BL232" s="416">
        <f t="shared" si="192"/>
        <v>-0.43689320388349517</v>
      </c>
      <c r="BM232" s="416">
        <f t="shared" si="192"/>
        <v>0.51724137931034475</v>
      </c>
      <c r="BN232" s="416">
        <f t="shared" si="192"/>
        <v>0</v>
      </c>
      <c r="BO232" s="104">
        <f t="shared" si="193"/>
        <v>190457.3</v>
      </c>
      <c r="BP232" s="104">
        <f t="shared" si="186"/>
        <v>232769.7</v>
      </c>
      <c r="BQ232" s="103">
        <f t="shared" si="187"/>
        <v>232769.7</v>
      </c>
      <c r="BR232" s="419" t="s">
        <v>1071</v>
      </c>
      <c r="BS232" s="420"/>
      <c r="BU232" s="104"/>
      <c r="BV232" s="103"/>
      <c r="BW232" s="161">
        <f t="shared" si="194"/>
        <v>162720.79999999999</v>
      </c>
      <c r="BX232" s="161">
        <f t="shared" si="195"/>
        <v>162720.79999999999</v>
      </c>
    </row>
    <row r="233" spans="1:76" hidden="1">
      <c r="A233" s="145" t="s">
        <v>545</v>
      </c>
      <c r="B233" s="145" t="str">
        <f t="shared" si="159"/>
        <v>P113</v>
      </c>
      <c r="C233" s="146" t="s">
        <v>546</v>
      </c>
      <c r="D233" s="165" t="s">
        <v>547</v>
      </c>
      <c r="E233" s="165"/>
      <c r="F233" s="165"/>
      <c r="G233" s="165"/>
      <c r="H233" s="129">
        <v>0</v>
      </c>
      <c r="I233" s="130">
        <v>0</v>
      </c>
      <c r="J233" s="129"/>
      <c r="K233" s="130"/>
      <c r="L233" s="130"/>
      <c r="M233" s="130"/>
      <c r="N233" s="130"/>
      <c r="O233" s="148"/>
      <c r="P233" s="149">
        <v>0</v>
      </c>
      <c r="Q233" s="149">
        <v>0</v>
      </c>
      <c r="R233" s="150"/>
      <c r="S233" s="151"/>
      <c r="T233" s="150"/>
      <c r="U233" s="151"/>
      <c r="V233" s="152"/>
      <c r="W233" s="153"/>
      <c r="X233" s="166"/>
      <c r="Y233" s="155"/>
      <c r="Z233" s="167"/>
      <c r="AA233" s="168"/>
      <c r="AB233" s="169"/>
      <c r="AC233" s="170"/>
      <c r="AD233" s="449"/>
      <c r="AE233" s="171"/>
      <c r="AF233" s="170"/>
      <c r="AG233" s="449"/>
      <c r="AH233" s="159">
        <f t="shared" si="188"/>
        <v>0</v>
      </c>
      <c r="AI233" s="437">
        <f t="shared" si="189"/>
        <v>0</v>
      </c>
      <c r="AJ233" s="23"/>
      <c r="AK233" s="24"/>
      <c r="AL233" s="23"/>
      <c r="AM233" s="160">
        <f t="shared" si="190"/>
        <v>0</v>
      </c>
      <c r="AN233" s="24"/>
      <c r="AO233" s="163"/>
      <c r="AP233" s="164"/>
      <c r="AQ233" s="487"/>
      <c r="AR233" s="409" t="str">
        <f t="shared" si="178"/>
        <v/>
      </c>
      <c r="AS233" s="410" t="str">
        <f t="shared" si="179"/>
        <v/>
      </c>
      <c r="AT233" s="409" t="str">
        <f t="shared" si="172"/>
        <v/>
      </c>
      <c r="AU233" s="410" t="str">
        <f t="shared" si="173"/>
        <v/>
      </c>
      <c r="AV233" s="64" t="b">
        <f t="shared" si="180"/>
        <v>1</v>
      </c>
      <c r="AW233" s="415" t="str">
        <f t="shared" si="181"/>
        <v/>
      </c>
      <c r="AX233" s="415" t="str">
        <f t="shared" si="182"/>
        <v/>
      </c>
      <c r="AY233" s="415" t="str">
        <f t="shared" si="183"/>
        <v/>
      </c>
      <c r="AZ233" s="415">
        <f t="shared" si="184"/>
        <v>0</v>
      </c>
      <c r="BA233" s="415">
        <f t="shared" si="185"/>
        <v>0</v>
      </c>
      <c r="BB233" s="416" t="str">
        <f t="shared" si="191"/>
        <v/>
      </c>
      <c r="BC233" s="416" t="str">
        <f t="shared" si="191"/>
        <v/>
      </c>
      <c r="BD233" s="416" t="str">
        <f t="shared" si="191"/>
        <v/>
      </c>
      <c r="BE233" s="416" t="str">
        <f t="shared" si="191"/>
        <v/>
      </c>
      <c r="BF233" s="499">
        <f t="shared" si="174"/>
        <v>0</v>
      </c>
      <c r="BG233" s="499">
        <f t="shared" si="170"/>
        <v>0</v>
      </c>
      <c r="BH233" s="499">
        <f t="shared" si="171"/>
        <v>0</v>
      </c>
      <c r="BI233" s="499">
        <f t="shared" si="175"/>
        <v>0</v>
      </c>
      <c r="BJ233" s="506">
        <f t="shared" si="176"/>
        <v>0</v>
      </c>
      <c r="BK233" s="416" t="str">
        <f t="shared" si="192"/>
        <v/>
      </c>
      <c r="BL233" s="416" t="str">
        <f t="shared" si="192"/>
        <v/>
      </c>
      <c r="BM233" s="416" t="str">
        <f t="shared" si="192"/>
        <v/>
      </c>
      <c r="BN233" s="416" t="str">
        <f t="shared" si="192"/>
        <v/>
      </c>
      <c r="BO233" s="104">
        <f t="shared" si="193"/>
        <v>0</v>
      </c>
      <c r="BP233" s="104">
        <f t="shared" si="186"/>
        <v>0</v>
      </c>
      <c r="BQ233" s="103">
        <f t="shared" si="187"/>
        <v>0</v>
      </c>
      <c r="BR233" s="419"/>
      <c r="BS233" s="420"/>
      <c r="BU233" s="104"/>
      <c r="BV233" s="103"/>
      <c r="BW233" s="161">
        <f t="shared" si="194"/>
        <v>0</v>
      </c>
      <c r="BX233" s="161">
        <f t="shared" si="195"/>
        <v>0</v>
      </c>
    </row>
    <row r="234" spans="1:76" ht="36">
      <c r="A234" s="145" t="s">
        <v>545</v>
      </c>
      <c r="B234" s="145" t="str">
        <f t="shared" si="159"/>
        <v>P113.1</v>
      </c>
      <c r="C234" s="146" t="s">
        <v>548</v>
      </c>
      <c r="D234" s="147" t="s">
        <v>549</v>
      </c>
      <c r="E234" s="147"/>
      <c r="F234" s="147"/>
      <c r="G234" s="147"/>
      <c r="H234" s="129">
        <v>150</v>
      </c>
      <c r="I234" s="130">
        <v>200</v>
      </c>
      <c r="J234" s="129">
        <v>200</v>
      </c>
      <c r="K234" s="130">
        <v>200</v>
      </c>
      <c r="L234" s="130">
        <v>200</v>
      </c>
      <c r="M234" s="130">
        <v>200</v>
      </c>
      <c r="N234" s="130">
        <v>200</v>
      </c>
      <c r="O234" s="148">
        <v>242</v>
      </c>
      <c r="P234" s="149">
        <v>295</v>
      </c>
      <c r="Q234" s="149">
        <v>54030</v>
      </c>
      <c r="R234" s="150">
        <v>290</v>
      </c>
      <c r="S234" s="151">
        <v>57560</v>
      </c>
      <c r="T234" s="150">
        <v>226</v>
      </c>
      <c r="U234" s="151">
        <v>47226</v>
      </c>
      <c r="V234" s="152">
        <v>290</v>
      </c>
      <c r="W234" s="153">
        <f t="shared" ref="W234:W241" si="207">V234*O234</f>
        <v>70180</v>
      </c>
      <c r="X234" s="154">
        <v>290</v>
      </c>
      <c r="Y234" s="155">
        <v>242</v>
      </c>
      <c r="Z234" s="138">
        <f t="shared" ref="Z234:Z241" si="208">X234*Y234</f>
        <v>70180</v>
      </c>
      <c r="AA234" s="156">
        <v>223</v>
      </c>
      <c r="AB234" s="157">
        <v>52998</v>
      </c>
      <c r="AC234" s="158">
        <v>247</v>
      </c>
      <c r="AD234" s="456">
        <f>Y234*1.15</f>
        <v>278.29999999999995</v>
      </c>
      <c r="AE234" s="159">
        <f t="shared" ref="AE234:AE241" si="209">AC234*AD234</f>
        <v>68740.099999999991</v>
      </c>
      <c r="AF234" s="158">
        <v>247</v>
      </c>
      <c r="AG234" s="448">
        <v>310.47000000000003</v>
      </c>
      <c r="AH234" s="159">
        <f t="shared" si="188"/>
        <v>76686.090000000011</v>
      </c>
      <c r="AI234" s="437">
        <f t="shared" si="189"/>
        <v>-32.170000000000073</v>
      </c>
      <c r="AJ234" s="23">
        <f t="shared" ref="AJ234:AJ241" si="210">+AF234-X234</f>
        <v>-43</v>
      </c>
      <c r="AK234" s="24">
        <f t="shared" ref="AK234:AK241" si="211">+AJ234/X234</f>
        <v>-0.14827586206896551</v>
      </c>
      <c r="AL234" s="23">
        <f t="shared" ref="AL234:AL241" si="212">+AF234-AA234</f>
        <v>24</v>
      </c>
      <c r="AM234" s="160">
        <f t="shared" si="190"/>
        <v>-7945.9900000000198</v>
      </c>
      <c r="AN234" s="24">
        <f t="shared" ref="AN234:AN241" si="213">+AL234/AA234</f>
        <v>0.10762331838565023</v>
      </c>
      <c r="AO234" s="163">
        <f t="shared" ref="AO234:AO241" si="214">+AG234-Y234</f>
        <v>68.470000000000027</v>
      </c>
      <c r="AP234" s="164">
        <f t="shared" ref="AP234:AP241" si="215">+AO234/Y234</f>
        <v>0.28293388429752075</v>
      </c>
      <c r="AQ234" s="487"/>
      <c r="AR234" s="409">
        <f t="shared" si="178"/>
        <v>0.28293388429752087</v>
      </c>
      <c r="AS234" s="410">
        <f t="shared" si="179"/>
        <v>0.14999999999999991</v>
      </c>
      <c r="AT234" s="409">
        <f t="shared" si="172"/>
        <v>0.10762331838565031</v>
      </c>
      <c r="AU234" s="410">
        <f t="shared" si="173"/>
        <v>0.10762331838565031</v>
      </c>
      <c r="AV234" s="64" t="b">
        <f t="shared" si="180"/>
        <v>0</v>
      </c>
      <c r="AW234" s="415">
        <f t="shared" si="181"/>
        <v>183.15254237288136</v>
      </c>
      <c r="AX234" s="415">
        <f t="shared" si="182"/>
        <v>198.48275862068965</v>
      </c>
      <c r="AY234" s="415">
        <f t="shared" si="183"/>
        <v>208.9646017699115</v>
      </c>
      <c r="AZ234" s="415">
        <f t="shared" si="184"/>
        <v>242</v>
      </c>
      <c r="BA234" s="415">
        <f t="shared" si="185"/>
        <v>278.29999999999995</v>
      </c>
      <c r="BB234" s="416">
        <f t="shared" si="191"/>
        <v>8.3701902519034643E-2</v>
      </c>
      <c r="BC234" s="416">
        <f t="shared" si="191"/>
        <v>5.28098421347174E-2</v>
      </c>
      <c r="BD234" s="416">
        <f t="shared" si="191"/>
        <v>0.15809088214119349</v>
      </c>
      <c r="BE234" s="416">
        <f t="shared" si="191"/>
        <v>0.14999999999999991</v>
      </c>
      <c r="BF234" s="499">
        <f t="shared" si="174"/>
        <v>295</v>
      </c>
      <c r="BG234" s="499">
        <f t="shared" si="170"/>
        <v>290</v>
      </c>
      <c r="BH234" s="499">
        <f t="shared" si="171"/>
        <v>226</v>
      </c>
      <c r="BI234" s="499">
        <f t="shared" si="175"/>
        <v>223</v>
      </c>
      <c r="BJ234" s="506">
        <f t="shared" si="176"/>
        <v>247</v>
      </c>
      <c r="BK234" s="416">
        <f t="shared" si="192"/>
        <v>-1.6949152542372836E-2</v>
      </c>
      <c r="BL234" s="416">
        <f t="shared" si="192"/>
        <v>-0.22068965517241379</v>
      </c>
      <c r="BM234" s="416">
        <f t="shared" si="192"/>
        <v>-1.3274336283185861E-2</v>
      </c>
      <c r="BN234" s="416">
        <f t="shared" si="192"/>
        <v>0.10762331838565031</v>
      </c>
      <c r="BO234" s="104">
        <f t="shared" si="193"/>
        <v>70180</v>
      </c>
      <c r="BP234" s="104">
        <f t="shared" si="186"/>
        <v>80706.999999999985</v>
      </c>
      <c r="BQ234" s="103">
        <f t="shared" si="187"/>
        <v>90036.3</v>
      </c>
      <c r="BR234" s="419"/>
      <c r="BS234" s="420"/>
      <c r="BU234" s="104"/>
      <c r="BV234" s="103"/>
      <c r="BW234" s="161">
        <f t="shared" si="194"/>
        <v>59774</v>
      </c>
      <c r="BX234" s="161">
        <f t="shared" si="195"/>
        <v>59774</v>
      </c>
    </row>
    <row r="235" spans="1:76" ht="36">
      <c r="A235" s="145" t="s">
        <v>545</v>
      </c>
      <c r="B235" s="145" t="str">
        <f t="shared" si="159"/>
        <v>P113.2</v>
      </c>
      <c r="C235" s="146" t="s">
        <v>550</v>
      </c>
      <c r="D235" s="147" t="s">
        <v>551</v>
      </c>
      <c r="E235" s="147"/>
      <c r="F235" s="147"/>
      <c r="G235" s="147"/>
      <c r="H235" s="129">
        <v>340</v>
      </c>
      <c r="I235" s="130">
        <v>400</v>
      </c>
      <c r="J235" s="129">
        <v>400</v>
      </c>
      <c r="K235" s="130">
        <v>400</v>
      </c>
      <c r="L235" s="130">
        <v>400</v>
      </c>
      <c r="M235" s="130">
        <v>427</v>
      </c>
      <c r="N235" s="130">
        <v>427</v>
      </c>
      <c r="O235" s="148">
        <v>491.7</v>
      </c>
      <c r="P235" s="149">
        <v>19698</v>
      </c>
      <c r="Q235" s="149">
        <v>7470060</v>
      </c>
      <c r="R235" s="150">
        <v>20414</v>
      </c>
      <c r="S235" s="151">
        <v>8164020</v>
      </c>
      <c r="T235" s="150">
        <v>14856</v>
      </c>
      <c r="U235" s="151">
        <v>6597065.0199999986</v>
      </c>
      <c r="V235" s="152">
        <v>20414</v>
      </c>
      <c r="W235" s="153">
        <f t="shared" si="207"/>
        <v>10037563.799999999</v>
      </c>
      <c r="X235" s="154">
        <v>20414</v>
      </c>
      <c r="Y235" s="155">
        <v>491.7</v>
      </c>
      <c r="Z235" s="138">
        <f t="shared" si="208"/>
        <v>10037563.799999999</v>
      </c>
      <c r="AA235" s="156">
        <v>11328</v>
      </c>
      <c r="AB235" s="157">
        <v>5709913.5199999986</v>
      </c>
      <c r="AC235" s="158">
        <v>15000</v>
      </c>
      <c r="AD235" s="456">
        <f>Y235*1.15</f>
        <v>565.45499999999993</v>
      </c>
      <c r="AE235" s="159">
        <f t="shared" si="209"/>
        <v>8481824.9999999981</v>
      </c>
      <c r="AF235" s="158">
        <v>15000</v>
      </c>
      <c r="AG235" s="448">
        <v>628.63</v>
      </c>
      <c r="AH235" s="159">
        <f t="shared" si="188"/>
        <v>9429450</v>
      </c>
      <c r="AI235" s="437">
        <f t="shared" si="189"/>
        <v>-63.175000000000068</v>
      </c>
      <c r="AJ235" s="23">
        <f t="shared" si="210"/>
        <v>-5414</v>
      </c>
      <c r="AK235" s="24">
        <f t="shared" si="211"/>
        <v>-0.26521014989712943</v>
      </c>
      <c r="AL235" s="23">
        <f t="shared" si="212"/>
        <v>3672</v>
      </c>
      <c r="AM235" s="160">
        <f t="shared" si="190"/>
        <v>-947625.00000000186</v>
      </c>
      <c r="AN235" s="24">
        <f t="shared" si="213"/>
        <v>0.32415254237288138</v>
      </c>
      <c r="AO235" s="163">
        <f t="shared" si="214"/>
        <v>136.93</v>
      </c>
      <c r="AP235" s="164">
        <f t="shared" si="215"/>
        <v>0.27848281472442549</v>
      </c>
      <c r="AQ235" s="487"/>
      <c r="AR235" s="409">
        <f t="shared" si="178"/>
        <v>0.27848281472442538</v>
      </c>
      <c r="AS235" s="410">
        <f t="shared" si="179"/>
        <v>0.14999999999999991</v>
      </c>
      <c r="AT235" s="409">
        <f t="shared" si="172"/>
        <v>0.32415254237288127</v>
      </c>
      <c r="AU235" s="410">
        <f t="shared" si="173"/>
        <v>0.32415254237288127</v>
      </c>
      <c r="AV235" s="64" t="b">
        <f t="shared" si="180"/>
        <v>0</v>
      </c>
      <c r="AW235" s="415">
        <f t="shared" si="181"/>
        <v>379.2293633871459</v>
      </c>
      <c r="AX235" s="415">
        <f t="shared" si="182"/>
        <v>399.92260213578919</v>
      </c>
      <c r="AY235" s="415">
        <f t="shared" si="183"/>
        <v>444.06738152934832</v>
      </c>
      <c r="AZ235" s="415">
        <f t="shared" si="184"/>
        <v>491.7</v>
      </c>
      <c r="BA235" s="415">
        <f t="shared" si="185"/>
        <v>565.45499999999993</v>
      </c>
      <c r="BB235" s="416">
        <f t="shared" si="191"/>
        <v>5.4566551924720264E-2</v>
      </c>
      <c r="BC235" s="416">
        <f t="shared" si="191"/>
        <v>0.11038330706442601</v>
      </c>
      <c r="BD235" s="416">
        <f t="shared" si="191"/>
        <v>0.10726439376521424</v>
      </c>
      <c r="BE235" s="416">
        <f t="shared" si="191"/>
        <v>0.14999999999999991</v>
      </c>
      <c r="BF235" s="499">
        <f t="shared" si="174"/>
        <v>19698</v>
      </c>
      <c r="BG235" s="499">
        <f t="shared" si="170"/>
        <v>20414</v>
      </c>
      <c r="BH235" s="499">
        <f t="shared" si="171"/>
        <v>14856</v>
      </c>
      <c r="BI235" s="499">
        <f t="shared" si="175"/>
        <v>11328</v>
      </c>
      <c r="BJ235" s="506">
        <f t="shared" si="176"/>
        <v>15000</v>
      </c>
      <c r="BK235" s="416">
        <f t="shared" si="192"/>
        <v>3.6348867905371174E-2</v>
      </c>
      <c r="BL235" s="416">
        <f t="shared" si="192"/>
        <v>-0.27226413245811698</v>
      </c>
      <c r="BM235" s="416">
        <f t="shared" si="192"/>
        <v>-0.23747980613893371</v>
      </c>
      <c r="BN235" s="416">
        <f t="shared" si="192"/>
        <v>0.32415254237288127</v>
      </c>
      <c r="BO235" s="104">
        <f t="shared" si="193"/>
        <v>10037563.799999999</v>
      </c>
      <c r="BP235" s="104">
        <f t="shared" si="186"/>
        <v>11543198.369999999</v>
      </c>
      <c r="BQ235" s="103">
        <f t="shared" si="187"/>
        <v>12832852.82</v>
      </c>
      <c r="BR235" s="419"/>
      <c r="BS235" s="420"/>
      <c r="BU235" s="104"/>
      <c r="BV235" s="103"/>
      <c r="BW235" s="161">
        <f t="shared" si="194"/>
        <v>7375500</v>
      </c>
      <c r="BX235" s="161">
        <f t="shared" si="195"/>
        <v>7375500</v>
      </c>
    </row>
    <row r="236" spans="1:76" ht="24">
      <c r="A236" s="145" t="s">
        <v>552</v>
      </c>
      <c r="B236" s="145" t="str">
        <f t="shared" si="159"/>
        <v>P114</v>
      </c>
      <c r="C236" s="146" t="s">
        <v>553</v>
      </c>
      <c r="D236" s="147" t="s">
        <v>554</v>
      </c>
      <c r="E236" s="147"/>
      <c r="F236" s="147"/>
      <c r="G236" s="147"/>
      <c r="H236" s="129">
        <v>2134</v>
      </c>
      <c r="I236" s="130">
        <v>2200</v>
      </c>
      <c r="J236" s="129">
        <v>2200</v>
      </c>
      <c r="K236" s="130">
        <v>2200</v>
      </c>
      <c r="L236" s="130">
        <v>2200</v>
      </c>
      <c r="M236" s="130">
        <v>2392</v>
      </c>
      <c r="N236" s="130">
        <v>2392</v>
      </c>
      <c r="O236" s="148">
        <v>2653.2</v>
      </c>
      <c r="P236" s="149">
        <v>2189</v>
      </c>
      <c r="Q236" s="149">
        <v>4754296.8</v>
      </c>
      <c r="R236" s="150">
        <v>2224</v>
      </c>
      <c r="S236" s="151">
        <v>4884880</v>
      </c>
      <c r="T236" s="150">
        <v>2141</v>
      </c>
      <c r="U236" s="151">
        <v>5255107.72</v>
      </c>
      <c r="V236" s="152">
        <v>2224</v>
      </c>
      <c r="W236" s="153">
        <f t="shared" si="207"/>
        <v>5900716.7999999998</v>
      </c>
      <c r="X236" s="154">
        <v>2224</v>
      </c>
      <c r="Y236" s="155">
        <v>2653.2</v>
      </c>
      <c r="Z236" s="138">
        <f t="shared" si="208"/>
        <v>5900716.7999999998</v>
      </c>
      <c r="AA236" s="156">
        <v>1372</v>
      </c>
      <c r="AB236" s="157">
        <v>3640112.2800000003</v>
      </c>
      <c r="AC236" s="162">
        <v>1400</v>
      </c>
      <c r="AD236" s="456">
        <v>3150</v>
      </c>
      <c r="AE236" s="159">
        <f t="shared" si="209"/>
        <v>4410000</v>
      </c>
      <c r="AF236" s="158">
        <v>1891</v>
      </c>
      <c r="AG236" s="448">
        <v>3406.33</v>
      </c>
      <c r="AH236" s="159">
        <f t="shared" si="188"/>
        <v>6441370.0300000003</v>
      </c>
      <c r="AI236" s="437">
        <f t="shared" si="189"/>
        <v>-256.32999999999993</v>
      </c>
      <c r="AJ236" s="23">
        <f t="shared" si="210"/>
        <v>-333</v>
      </c>
      <c r="AK236" s="24">
        <f t="shared" si="211"/>
        <v>-0.14973021582733814</v>
      </c>
      <c r="AL236" s="23">
        <f t="shared" si="212"/>
        <v>519</v>
      </c>
      <c r="AM236" s="160">
        <f t="shared" si="190"/>
        <v>-2031370.0300000003</v>
      </c>
      <c r="AN236" s="24">
        <f t="shared" si="213"/>
        <v>0.3782798833819242</v>
      </c>
      <c r="AO236" s="163">
        <f t="shared" si="214"/>
        <v>753.13000000000011</v>
      </c>
      <c r="AP236" s="164">
        <f t="shared" si="215"/>
        <v>0.2838572290064828</v>
      </c>
      <c r="AQ236" s="487" t="s">
        <v>1079</v>
      </c>
      <c r="AR236" s="409">
        <f t="shared" si="178"/>
        <v>0.28385722900648269</v>
      </c>
      <c r="AS236" s="410">
        <f t="shared" si="179"/>
        <v>0.18724559023066489</v>
      </c>
      <c r="AT236" s="409">
        <f t="shared" si="172"/>
        <v>0.37827988338192431</v>
      </c>
      <c r="AU236" s="410">
        <f t="shared" si="173"/>
        <v>2.0408163265306145E-2</v>
      </c>
      <c r="AV236" s="64" t="b">
        <f t="shared" si="180"/>
        <v>0</v>
      </c>
      <c r="AW236" s="415">
        <f t="shared" si="181"/>
        <v>2171.9035175879394</v>
      </c>
      <c r="AX236" s="415">
        <f t="shared" si="182"/>
        <v>2196.4388489208632</v>
      </c>
      <c r="AY236" s="415">
        <f t="shared" si="183"/>
        <v>2454.5108453993462</v>
      </c>
      <c r="AZ236" s="415">
        <f t="shared" si="184"/>
        <v>2653.2</v>
      </c>
      <c r="BA236" s="415">
        <f t="shared" si="185"/>
        <v>3150</v>
      </c>
      <c r="BB236" s="416">
        <f t="shared" si="191"/>
        <v>1.1296694873523805E-2</v>
      </c>
      <c r="BC236" s="416">
        <f t="shared" si="191"/>
        <v>0.11749564373498345</v>
      </c>
      <c r="BD236" s="416">
        <f t="shared" si="191"/>
        <v>8.0948574732546019E-2</v>
      </c>
      <c r="BE236" s="416">
        <f t="shared" si="191"/>
        <v>0.18724559023066489</v>
      </c>
      <c r="BF236" s="499">
        <f t="shared" si="174"/>
        <v>2189</v>
      </c>
      <c r="BG236" s="499">
        <f t="shared" si="170"/>
        <v>2224</v>
      </c>
      <c r="BH236" s="499">
        <f t="shared" si="171"/>
        <v>2141</v>
      </c>
      <c r="BI236" s="499">
        <f t="shared" si="175"/>
        <v>1372</v>
      </c>
      <c r="BJ236" s="417">
        <f t="shared" si="176"/>
        <v>1400</v>
      </c>
      <c r="BK236" s="416">
        <f t="shared" si="192"/>
        <v>1.59890360895385E-2</v>
      </c>
      <c r="BL236" s="416">
        <f t="shared" si="192"/>
        <v>-3.7320143884892132E-2</v>
      </c>
      <c r="BM236" s="416">
        <f t="shared" si="192"/>
        <v>-0.35917795422699672</v>
      </c>
      <c r="BN236" s="416">
        <f t="shared" si="192"/>
        <v>2.0408163265306145E-2</v>
      </c>
      <c r="BO236" s="104">
        <f t="shared" si="193"/>
        <v>5900716.7999999998</v>
      </c>
      <c r="BP236" s="104">
        <f t="shared" si="186"/>
        <v>7005600</v>
      </c>
      <c r="BQ236" s="103">
        <f t="shared" si="187"/>
        <v>7575677.9199999999</v>
      </c>
      <c r="BR236" s="419"/>
      <c r="BS236" s="420"/>
      <c r="BU236" s="104"/>
      <c r="BV236" s="103"/>
      <c r="BW236" s="161">
        <f t="shared" si="194"/>
        <v>3714479.9999999995</v>
      </c>
      <c r="BX236" s="161">
        <f t="shared" si="195"/>
        <v>5017201.1999999993</v>
      </c>
    </row>
    <row r="237" spans="1:76" ht="15.6">
      <c r="A237" s="145" t="s">
        <v>552</v>
      </c>
      <c r="B237" s="145" t="str">
        <f t="shared" si="159"/>
        <v>P115</v>
      </c>
      <c r="C237" s="146" t="s">
        <v>555</v>
      </c>
      <c r="D237" s="147" t="s">
        <v>556</v>
      </c>
      <c r="E237" s="147"/>
      <c r="F237" s="147"/>
      <c r="G237" s="147"/>
      <c r="H237" s="129">
        <v>2284</v>
      </c>
      <c r="I237" s="130">
        <v>2500</v>
      </c>
      <c r="J237" s="129">
        <v>2500</v>
      </c>
      <c r="K237" s="130">
        <v>2500</v>
      </c>
      <c r="L237" s="130">
        <v>2500</v>
      </c>
      <c r="M237" s="130">
        <v>2800</v>
      </c>
      <c r="N237" s="130">
        <v>2800</v>
      </c>
      <c r="O237" s="148">
        <v>3102</v>
      </c>
      <c r="P237" s="149">
        <v>598</v>
      </c>
      <c r="Q237" s="149">
        <v>1450756</v>
      </c>
      <c r="R237" s="150">
        <v>585</v>
      </c>
      <c r="S237" s="151">
        <v>1459500</v>
      </c>
      <c r="T237" s="150">
        <v>551</v>
      </c>
      <c r="U237" s="151">
        <v>1566851.4</v>
      </c>
      <c r="V237" s="152">
        <v>585</v>
      </c>
      <c r="W237" s="153">
        <f t="shared" si="207"/>
        <v>1814670</v>
      </c>
      <c r="X237" s="154">
        <v>585</v>
      </c>
      <c r="Y237" s="155">
        <v>3102</v>
      </c>
      <c r="Z237" s="138">
        <f t="shared" si="208"/>
        <v>1814670</v>
      </c>
      <c r="AA237" s="156">
        <v>410</v>
      </c>
      <c r="AB237" s="157">
        <v>1266458.6000000001</v>
      </c>
      <c r="AC237" s="158">
        <v>498</v>
      </c>
      <c r="AD237" s="456">
        <v>3900</v>
      </c>
      <c r="AE237" s="159">
        <f t="shared" si="209"/>
        <v>1942200</v>
      </c>
      <c r="AF237" s="158">
        <v>498</v>
      </c>
      <c r="AG237" s="448">
        <v>4177.46</v>
      </c>
      <c r="AH237" s="159">
        <f t="shared" si="188"/>
        <v>2080375.08</v>
      </c>
      <c r="AI237" s="437">
        <f t="shared" si="189"/>
        <v>-277.46000000000004</v>
      </c>
      <c r="AJ237" s="23">
        <f t="shared" si="210"/>
        <v>-87</v>
      </c>
      <c r="AK237" s="24">
        <f t="shared" si="211"/>
        <v>-0.14871794871794872</v>
      </c>
      <c r="AL237" s="23">
        <f t="shared" si="212"/>
        <v>88</v>
      </c>
      <c r="AM237" s="160">
        <f t="shared" si="190"/>
        <v>-138175.08000000007</v>
      </c>
      <c r="AN237" s="24">
        <f t="shared" si="213"/>
        <v>0.21463414634146341</v>
      </c>
      <c r="AO237" s="163">
        <f t="shared" si="214"/>
        <v>1075.46</v>
      </c>
      <c r="AP237" s="164">
        <f t="shared" si="215"/>
        <v>0.3466989039329465</v>
      </c>
      <c r="AQ237" s="487" t="s">
        <v>1079</v>
      </c>
      <c r="AR237" s="409">
        <f t="shared" si="178"/>
        <v>0.34669890393294645</v>
      </c>
      <c r="AS237" s="410">
        <f t="shared" si="179"/>
        <v>0.25725338491295946</v>
      </c>
      <c r="AT237" s="409">
        <f t="shared" si="172"/>
        <v>0.21463414634146338</v>
      </c>
      <c r="AU237" s="410">
        <f t="shared" si="173"/>
        <v>0.21463414634146338</v>
      </c>
      <c r="AV237" s="64" t="b">
        <f t="shared" si="180"/>
        <v>0</v>
      </c>
      <c r="AW237" s="415">
        <f t="shared" si="181"/>
        <v>2426.0133779264215</v>
      </c>
      <c r="AX237" s="415">
        <f t="shared" si="182"/>
        <v>2494.8717948717949</v>
      </c>
      <c r="AY237" s="415">
        <f t="shared" si="183"/>
        <v>2843.6504537205078</v>
      </c>
      <c r="AZ237" s="415">
        <f t="shared" si="184"/>
        <v>3102</v>
      </c>
      <c r="BA237" s="415">
        <f t="shared" si="185"/>
        <v>3900</v>
      </c>
      <c r="BB237" s="416">
        <f t="shared" si="191"/>
        <v>2.8383362421615654E-2</v>
      </c>
      <c r="BC237" s="416">
        <f t="shared" si="191"/>
        <v>0.13979822913771645</v>
      </c>
      <c r="BD237" s="416">
        <f t="shared" si="191"/>
        <v>9.0851372376474337E-2</v>
      </c>
      <c r="BE237" s="416">
        <f t="shared" si="191"/>
        <v>0.25725338491295946</v>
      </c>
      <c r="BF237" s="499">
        <f t="shared" si="174"/>
        <v>598</v>
      </c>
      <c r="BG237" s="499">
        <f t="shared" si="170"/>
        <v>585</v>
      </c>
      <c r="BH237" s="499">
        <f t="shared" si="171"/>
        <v>551</v>
      </c>
      <c r="BI237" s="499">
        <f t="shared" si="175"/>
        <v>410</v>
      </c>
      <c r="BJ237" s="417">
        <f t="shared" si="176"/>
        <v>498</v>
      </c>
      <c r="BK237" s="416">
        <f t="shared" si="192"/>
        <v>-2.1739130434782594E-2</v>
      </c>
      <c r="BL237" s="416">
        <f t="shared" si="192"/>
        <v>-5.8119658119658135E-2</v>
      </c>
      <c r="BM237" s="416">
        <f t="shared" si="192"/>
        <v>-0.2558983666061706</v>
      </c>
      <c r="BN237" s="416">
        <f t="shared" si="192"/>
        <v>0.21463414634146338</v>
      </c>
      <c r="BO237" s="104">
        <f t="shared" si="193"/>
        <v>1814670</v>
      </c>
      <c r="BP237" s="104">
        <f t="shared" si="186"/>
        <v>2281500</v>
      </c>
      <c r="BQ237" s="103">
        <f t="shared" si="187"/>
        <v>2443814.1</v>
      </c>
      <c r="BR237" s="419"/>
      <c r="BS237" s="420"/>
      <c r="BU237" s="104"/>
      <c r="BV237" s="103"/>
      <c r="BW237" s="161">
        <f t="shared" si="194"/>
        <v>1544796</v>
      </c>
      <c r="BX237" s="161">
        <f t="shared" si="195"/>
        <v>1544796</v>
      </c>
    </row>
    <row r="238" spans="1:76" ht="36">
      <c r="A238" s="145" t="s">
        <v>557</v>
      </c>
      <c r="B238" s="145" t="str">
        <f t="shared" si="159"/>
        <v>P116</v>
      </c>
      <c r="C238" s="146" t="s">
        <v>558</v>
      </c>
      <c r="D238" s="147" t="s">
        <v>559</v>
      </c>
      <c r="E238" s="147"/>
      <c r="F238" s="147" t="s">
        <v>81</v>
      </c>
      <c r="G238" s="147"/>
      <c r="H238" s="129">
        <v>10100</v>
      </c>
      <c r="I238" s="130">
        <v>10100</v>
      </c>
      <c r="J238" s="129">
        <v>10100</v>
      </c>
      <c r="K238" s="130">
        <v>10100</v>
      </c>
      <c r="L238" s="130">
        <v>10100</v>
      </c>
      <c r="M238" s="130">
        <v>10250</v>
      </c>
      <c r="N238" s="130">
        <v>10250</v>
      </c>
      <c r="O238" s="194">
        <v>10270</v>
      </c>
      <c r="P238" s="149">
        <v>1576</v>
      </c>
      <c r="Q238" s="149">
        <v>15917600</v>
      </c>
      <c r="R238" s="150">
        <v>1610</v>
      </c>
      <c r="S238" s="151">
        <v>16261000</v>
      </c>
      <c r="T238" s="150">
        <v>1211</v>
      </c>
      <c r="U238" s="151">
        <v>12394715</v>
      </c>
      <c r="V238" s="152">
        <v>1610</v>
      </c>
      <c r="W238" s="153">
        <f t="shared" si="207"/>
        <v>16534700</v>
      </c>
      <c r="X238" s="154">
        <v>1610</v>
      </c>
      <c r="Y238" s="155">
        <v>10270</v>
      </c>
      <c r="Z238" s="138">
        <f t="shared" si="208"/>
        <v>16534700</v>
      </c>
      <c r="AA238" s="156">
        <v>1325</v>
      </c>
      <c r="AB238" s="157">
        <v>13597971.699999999</v>
      </c>
      <c r="AC238" s="162">
        <v>1400</v>
      </c>
      <c r="AD238" s="448">
        <v>10335</v>
      </c>
      <c r="AE238" s="159">
        <f t="shared" si="209"/>
        <v>14469000</v>
      </c>
      <c r="AF238" s="158">
        <v>1369</v>
      </c>
      <c r="AG238" s="448">
        <v>10335</v>
      </c>
      <c r="AH238" s="159">
        <f t="shared" si="188"/>
        <v>14148615</v>
      </c>
      <c r="AI238" s="437">
        <f t="shared" si="189"/>
        <v>0</v>
      </c>
      <c r="AJ238" s="23">
        <f t="shared" si="210"/>
        <v>-241</v>
      </c>
      <c r="AK238" s="24">
        <f t="shared" si="211"/>
        <v>-0.14968944099378881</v>
      </c>
      <c r="AL238" s="23">
        <f t="shared" si="212"/>
        <v>44</v>
      </c>
      <c r="AM238" s="160">
        <f t="shared" si="190"/>
        <v>320385</v>
      </c>
      <c r="AN238" s="24">
        <f t="shared" si="213"/>
        <v>3.3207547169811322E-2</v>
      </c>
      <c r="AO238" s="163">
        <f t="shared" si="214"/>
        <v>65</v>
      </c>
      <c r="AP238" s="164">
        <f t="shared" si="215"/>
        <v>6.3291139240506328E-3</v>
      </c>
      <c r="AQ238" s="487"/>
      <c r="AR238" s="409">
        <f t="shared" si="178"/>
        <v>6.3291139240506666E-3</v>
      </c>
      <c r="AS238" s="410">
        <f t="shared" si="179"/>
        <v>6.3291139240506666E-3</v>
      </c>
      <c r="AT238" s="409">
        <f t="shared" si="172"/>
        <v>3.3207547169811225E-2</v>
      </c>
      <c r="AU238" s="410">
        <f t="shared" si="173"/>
        <v>5.6603773584905648E-2</v>
      </c>
      <c r="AV238" s="64" t="b">
        <f t="shared" si="180"/>
        <v>0</v>
      </c>
      <c r="AW238" s="415">
        <f t="shared" si="181"/>
        <v>10100</v>
      </c>
      <c r="AX238" s="415">
        <f t="shared" si="182"/>
        <v>10100</v>
      </c>
      <c r="AY238" s="415">
        <f t="shared" si="183"/>
        <v>10235.107349298101</v>
      </c>
      <c r="AZ238" s="415">
        <f t="shared" si="184"/>
        <v>10270</v>
      </c>
      <c r="BA238" s="415">
        <f t="shared" si="185"/>
        <v>10335</v>
      </c>
      <c r="BB238" s="416">
        <f t="shared" si="191"/>
        <v>0</v>
      </c>
      <c r="BC238" s="416">
        <f t="shared" si="191"/>
        <v>1.3376965277039687E-2</v>
      </c>
      <c r="BD238" s="416">
        <f t="shared" si="191"/>
        <v>3.4091142878234226E-3</v>
      </c>
      <c r="BE238" s="416">
        <f t="shared" si="191"/>
        <v>6.3291139240506666E-3</v>
      </c>
      <c r="BF238" s="499">
        <f t="shared" si="174"/>
        <v>1576</v>
      </c>
      <c r="BG238" s="499">
        <f t="shared" si="170"/>
        <v>1610</v>
      </c>
      <c r="BH238" s="499">
        <f t="shared" si="171"/>
        <v>1211</v>
      </c>
      <c r="BI238" s="499">
        <f t="shared" si="175"/>
        <v>1325</v>
      </c>
      <c r="BJ238" s="506">
        <f t="shared" si="176"/>
        <v>1400</v>
      </c>
      <c r="BK238" s="416">
        <f t="shared" si="192"/>
        <v>2.1573604060913798E-2</v>
      </c>
      <c r="BL238" s="416">
        <f t="shared" si="192"/>
        <v>-0.24782608695652175</v>
      </c>
      <c r="BM238" s="416">
        <f t="shared" si="192"/>
        <v>9.4137076796036334E-2</v>
      </c>
      <c r="BN238" s="416">
        <f t="shared" si="192"/>
        <v>5.6603773584905648E-2</v>
      </c>
      <c r="BO238" s="104">
        <f t="shared" si="193"/>
        <v>16534700</v>
      </c>
      <c r="BP238" s="104">
        <f t="shared" si="186"/>
        <v>16639350</v>
      </c>
      <c r="BQ238" s="103">
        <f t="shared" si="187"/>
        <v>16639350</v>
      </c>
      <c r="BR238" s="419" t="s">
        <v>1071</v>
      </c>
      <c r="BS238" s="420"/>
      <c r="BU238" s="104"/>
      <c r="BV238" s="103"/>
      <c r="BW238" s="161">
        <f t="shared" si="194"/>
        <v>14378000</v>
      </c>
      <c r="BX238" s="161">
        <f t="shared" si="195"/>
        <v>14059630</v>
      </c>
    </row>
    <row r="239" spans="1:76" ht="48">
      <c r="A239" s="145" t="s">
        <v>557</v>
      </c>
      <c r="B239" s="145" t="str">
        <f t="shared" si="159"/>
        <v>P117</v>
      </c>
      <c r="C239" s="146" t="s">
        <v>560</v>
      </c>
      <c r="D239" s="175" t="s">
        <v>561</v>
      </c>
      <c r="E239" s="175" t="s">
        <v>102</v>
      </c>
      <c r="F239" s="175"/>
      <c r="G239" s="175"/>
      <c r="H239" s="129">
        <v>10100</v>
      </c>
      <c r="I239" s="130">
        <v>10100</v>
      </c>
      <c r="J239" s="129">
        <v>10100</v>
      </c>
      <c r="K239" s="130">
        <v>10100</v>
      </c>
      <c r="L239" s="130">
        <v>10100</v>
      </c>
      <c r="M239" s="130">
        <v>11918</v>
      </c>
      <c r="N239" s="130">
        <v>11918</v>
      </c>
      <c r="O239" s="194">
        <v>11938</v>
      </c>
      <c r="P239" s="149">
        <v>50</v>
      </c>
      <c r="Q239" s="149">
        <v>505000</v>
      </c>
      <c r="R239" s="150">
        <v>53</v>
      </c>
      <c r="S239" s="151">
        <v>535300</v>
      </c>
      <c r="T239" s="150">
        <v>52</v>
      </c>
      <c r="U239" s="151">
        <v>610926</v>
      </c>
      <c r="V239" s="152">
        <v>58</v>
      </c>
      <c r="W239" s="153">
        <f t="shared" si="207"/>
        <v>692404</v>
      </c>
      <c r="X239" s="154">
        <v>58</v>
      </c>
      <c r="Y239" s="155">
        <v>11938</v>
      </c>
      <c r="Z239" s="138">
        <f t="shared" si="208"/>
        <v>692404</v>
      </c>
      <c r="AA239" s="156">
        <v>37</v>
      </c>
      <c r="AB239" s="157">
        <v>441706</v>
      </c>
      <c r="AC239" s="158">
        <v>50</v>
      </c>
      <c r="AD239" s="448">
        <v>12200</v>
      </c>
      <c r="AE239" s="159">
        <f t="shared" si="209"/>
        <v>610000</v>
      </c>
      <c r="AF239" s="158">
        <v>50</v>
      </c>
      <c r="AG239" s="448">
        <v>12200</v>
      </c>
      <c r="AH239" s="159">
        <f t="shared" si="188"/>
        <v>610000</v>
      </c>
      <c r="AI239" s="437">
        <f t="shared" si="189"/>
        <v>0</v>
      </c>
      <c r="AJ239" s="23">
        <f t="shared" si="210"/>
        <v>-8</v>
      </c>
      <c r="AK239" s="24">
        <f t="shared" si="211"/>
        <v>-0.13793103448275862</v>
      </c>
      <c r="AL239" s="23">
        <f t="shared" si="212"/>
        <v>13</v>
      </c>
      <c r="AM239" s="160">
        <f t="shared" si="190"/>
        <v>0</v>
      </c>
      <c r="AN239" s="24">
        <f t="shared" si="213"/>
        <v>0.35135135135135137</v>
      </c>
      <c r="AO239" s="163">
        <f t="shared" si="214"/>
        <v>262</v>
      </c>
      <c r="AP239" s="164">
        <f t="shared" si="215"/>
        <v>2.194672474451332E-2</v>
      </c>
      <c r="AQ239" s="487" t="s">
        <v>1079</v>
      </c>
      <c r="AR239" s="409">
        <f t="shared" si="178"/>
        <v>2.1946724744513313E-2</v>
      </c>
      <c r="AS239" s="410">
        <f t="shared" si="179"/>
        <v>2.1946724744513313E-2</v>
      </c>
      <c r="AT239" s="409">
        <f t="shared" si="172"/>
        <v>0.35135135135135132</v>
      </c>
      <c r="AU239" s="410">
        <f t="shared" si="173"/>
        <v>0.35135135135135132</v>
      </c>
      <c r="AV239" s="64" t="b">
        <f t="shared" si="180"/>
        <v>0</v>
      </c>
      <c r="AW239" s="415">
        <f t="shared" si="181"/>
        <v>10100</v>
      </c>
      <c r="AX239" s="415">
        <f t="shared" si="182"/>
        <v>10100</v>
      </c>
      <c r="AY239" s="415">
        <f t="shared" si="183"/>
        <v>11748.576923076924</v>
      </c>
      <c r="AZ239" s="415">
        <f t="shared" si="184"/>
        <v>11938</v>
      </c>
      <c r="BA239" s="415">
        <f t="shared" si="185"/>
        <v>12200</v>
      </c>
      <c r="BB239" s="416">
        <f t="shared" si="191"/>
        <v>0</v>
      </c>
      <c r="BC239" s="416">
        <f t="shared" si="191"/>
        <v>0.16322543792840838</v>
      </c>
      <c r="BD239" s="416">
        <f t="shared" si="191"/>
        <v>1.6123065641337808E-2</v>
      </c>
      <c r="BE239" s="416">
        <f t="shared" si="191"/>
        <v>2.1946724744513313E-2</v>
      </c>
      <c r="BF239" s="499">
        <f t="shared" si="174"/>
        <v>50</v>
      </c>
      <c r="BG239" s="499">
        <f t="shared" si="170"/>
        <v>53</v>
      </c>
      <c r="BH239" s="499">
        <f t="shared" si="171"/>
        <v>52</v>
      </c>
      <c r="BI239" s="499">
        <f t="shared" si="175"/>
        <v>37</v>
      </c>
      <c r="BJ239" s="417">
        <f t="shared" si="176"/>
        <v>50</v>
      </c>
      <c r="BK239" s="416">
        <f t="shared" si="192"/>
        <v>6.0000000000000053E-2</v>
      </c>
      <c r="BL239" s="416">
        <f t="shared" si="192"/>
        <v>-1.8867924528301883E-2</v>
      </c>
      <c r="BM239" s="416">
        <f t="shared" si="192"/>
        <v>-0.28846153846153844</v>
      </c>
      <c r="BN239" s="416">
        <f t="shared" si="192"/>
        <v>0.35135135135135132</v>
      </c>
      <c r="BO239" s="104">
        <f t="shared" si="193"/>
        <v>692404</v>
      </c>
      <c r="BP239" s="104">
        <f t="shared" si="186"/>
        <v>707600</v>
      </c>
      <c r="BQ239" s="103">
        <f t="shared" si="187"/>
        <v>707600</v>
      </c>
      <c r="BR239" s="419"/>
      <c r="BS239" s="420" t="s">
        <v>1070</v>
      </c>
      <c r="BU239" s="104"/>
      <c r="BV239" s="103"/>
      <c r="BW239" s="161">
        <f t="shared" si="194"/>
        <v>596900</v>
      </c>
      <c r="BX239" s="161">
        <f t="shared" si="195"/>
        <v>596900</v>
      </c>
    </row>
    <row r="240" spans="1:76" ht="36">
      <c r="A240" s="145" t="s">
        <v>557</v>
      </c>
      <c r="B240" s="145" t="str">
        <f t="shared" si="159"/>
        <v>P118</v>
      </c>
      <c r="C240" s="146" t="s">
        <v>562</v>
      </c>
      <c r="D240" s="175" t="s">
        <v>563</v>
      </c>
      <c r="E240" s="175" t="s">
        <v>102</v>
      </c>
      <c r="F240" s="175"/>
      <c r="G240" s="175"/>
      <c r="H240" s="129">
        <v>18000</v>
      </c>
      <c r="I240" s="130">
        <v>18000</v>
      </c>
      <c r="J240" s="129">
        <v>18000</v>
      </c>
      <c r="K240" s="130">
        <v>18000</v>
      </c>
      <c r="L240" s="130">
        <v>18000</v>
      </c>
      <c r="M240" s="130">
        <v>18000</v>
      </c>
      <c r="N240" s="130">
        <v>18000</v>
      </c>
      <c r="O240" s="194">
        <v>18020</v>
      </c>
      <c r="P240" s="149">
        <v>77</v>
      </c>
      <c r="Q240" s="149">
        <v>1386000</v>
      </c>
      <c r="R240" s="150">
        <v>57</v>
      </c>
      <c r="S240" s="151">
        <v>1026000</v>
      </c>
      <c r="T240" s="150">
        <v>48</v>
      </c>
      <c r="U240" s="151">
        <v>864300</v>
      </c>
      <c r="V240" s="152">
        <v>56</v>
      </c>
      <c r="W240" s="153">
        <f t="shared" si="207"/>
        <v>1009120</v>
      </c>
      <c r="X240" s="154">
        <v>56</v>
      </c>
      <c r="Y240" s="155">
        <v>18020</v>
      </c>
      <c r="Z240" s="138">
        <f t="shared" si="208"/>
        <v>1009120</v>
      </c>
      <c r="AA240" s="156">
        <v>44</v>
      </c>
      <c r="AB240" s="157">
        <v>792880</v>
      </c>
      <c r="AC240" s="158">
        <v>48</v>
      </c>
      <c r="AD240" s="448">
        <v>18020</v>
      </c>
      <c r="AE240" s="159">
        <f t="shared" si="209"/>
        <v>864960</v>
      </c>
      <c r="AF240" s="158">
        <v>48</v>
      </c>
      <c r="AG240" s="448">
        <v>18020</v>
      </c>
      <c r="AH240" s="159">
        <f t="shared" si="188"/>
        <v>864960</v>
      </c>
      <c r="AI240" s="437">
        <f t="shared" si="189"/>
        <v>0</v>
      </c>
      <c r="AJ240" s="23">
        <f t="shared" si="210"/>
        <v>-8</v>
      </c>
      <c r="AK240" s="24">
        <f t="shared" si="211"/>
        <v>-0.14285714285714285</v>
      </c>
      <c r="AL240" s="23">
        <f t="shared" si="212"/>
        <v>4</v>
      </c>
      <c r="AM240" s="160">
        <f t="shared" si="190"/>
        <v>0</v>
      </c>
      <c r="AN240" s="24">
        <f t="shared" si="213"/>
        <v>9.0909090909090912E-2</v>
      </c>
      <c r="AO240" s="163">
        <f t="shared" si="214"/>
        <v>0</v>
      </c>
      <c r="AP240" s="164">
        <f t="shared" si="215"/>
        <v>0</v>
      </c>
      <c r="AQ240" s="487" t="s">
        <v>1079</v>
      </c>
      <c r="AR240" s="409">
        <f t="shared" si="178"/>
        <v>0</v>
      </c>
      <c r="AS240" s="410">
        <f t="shared" si="179"/>
        <v>0</v>
      </c>
      <c r="AT240" s="409">
        <f t="shared" si="172"/>
        <v>9.0909090909090828E-2</v>
      </c>
      <c r="AU240" s="410">
        <f t="shared" si="173"/>
        <v>9.0909090909090828E-2</v>
      </c>
      <c r="AV240" s="64" t="b">
        <f t="shared" si="180"/>
        <v>0</v>
      </c>
      <c r="AW240" s="415">
        <f t="shared" si="181"/>
        <v>18000</v>
      </c>
      <c r="AX240" s="415">
        <f t="shared" si="182"/>
        <v>18000</v>
      </c>
      <c r="AY240" s="415">
        <f t="shared" si="183"/>
        <v>18006.25</v>
      </c>
      <c r="AZ240" s="415">
        <f t="shared" si="184"/>
        <v>18020</v>
      </c>
      <c r="BA240" s="415">
        <f t="shared" si="185"/>
        <v>18020</v>
      </c>
      <c r="BB240" s="416">
        <f t="shared" si="191"/>
        <v>0</v>
      </c>
      <c r="BC240" s="416">
        <f t="shared" si="191"/>
        <v>3.472222222222765E-4</v>
      </c>
      <c r="BD240" s="416">
        <f t="shared" si="191"/>
        <v>7.6362374175631409E-4</v>
      </c>
      <c r="BE240" s="416">
        <f t="shared" si="191"/>
        <v>0</v>
      </c>
      <c r="BF240" s="499">
        <f t="shared" si="174"/>
        <v>77</v>
      </c>
      <c r="BG240" s="499">
        <f t="shared" si="170"/>
        <v>57</v>
      </c>
      <c r="BH240" s="499">
        <f t="shared" si="171"/>
        <v>48</v>
      </c>
      <c r="BI240" s="499">
        <f t="shared" si="175"/>
        <v>44</v>
      </c>
      <c r="BJ240" s="417">
        <f t="shared" si="176"/>
        <v>48</v>
      </c>
      <c r="BK240" s="416">
        <f t="shared" si="192"/>
        <v>-0.25974025974025972</v>
      </c>
      <c r="BL240" s="416">
        <f t="shared" si="192"/>
        <v>-0.15789473684210531</v>
      </c>
      <c r="BM240" s="416">
        <f t="shared" si="192"/>
        <v>-8.333333333333337E-2</v>
      </c>
      <c r="BN240" s="416">
        <f t="shared" si="192"/>
        <v>9.0909090909090828E-2</v>
      </c>
      <c r="BO240" s="104">
        <f t="shared" si="193"/>
        <v>1009120</v>
      </c>
      <c r="BP240" s="104">
        <f t="shared" si="186"/>
        <v>1009120</v>
      </c>
      <c r="BQ240" s="103">
        <f t="shared" si="187"/>
        <v>1009120</v>
      </c>
      <c r="BR240" s="419"/>
      <c r="BS240" s="420" t="s">
        <v>1070</v>
      </c>
      <c r="BU240" s="104"/>
      <c r="BV240" s="103"/>
      <c r="BW240" s="161">
        <f t="shared" si="194"/>
        <v>864960</v>
      </c>
      <c r="BX240" s="161">
        <f t="shared" si="195"/>
        <v>864960</v>
      </c>
    </row>
    <row r="241" spans="1:76" ht="36">
      <c r="A241" s="145" t="s">
        <v>557</v>
      </c>
      <c r="B241" s="145" t="str">
        <f t="shared" si="159"/>
        <v>P119</v>
      </c>
      <c r="C241" s="146" t="s">
        <v>564</v>
      </c>
      <c r="D241" s="172" t="s">
        <v>565</v>
      </c>
      <c r="E241" s="178" t="s">
        <v>142</v>
      </c>
      <c r="F241" s="147" t="s">
        <v>81</v>
      </c>
      <c r="G241" s="178"/>
      <c r="H241" s="129">
        <v>13500</v>
      </c>
      <c r="I241" s="130">
        <v>13500</v>
      </c>
      <c r="J241" s="129">
        <v>13500</v>
      </c>
      <c r="K241" s="130">
        <v>13500</v>
      </c>
      <c r="L241" s="130">
        <v>13500</v>
      </c>
      <c r="M241" s="130">
        <v>13500</v>
      </c>
      <c r="N241" s="130">
        <v>16500</v>
      </c>
      <c r="O241" s="194">
        <v>16500</v>
      </c>
      <c r="P241" s="149">
        <v>2702</v>
      </c>
      <c r="Q241" s="149">
        <v>36477000</v>
      </c>
      <c r="R241" s="150">
        <v>3185</v>
      </c>
      <c r="S241" s="151">
        <v>42997500</v>
      </c>
      <c r="T241" s="150">
        <v>2667</v>
      </c>
      <c r="U241" s="151">
        <v>40561500</v>
      </c>
      <c r="V241" s="152">
        <v>3106</v>
      </c>
      <c r="W241" s="153">
        <f t="shared" si="207"/>
        <v>51249000</v>
      </c>
      <c r="X241" s="154">
        <v>3106</v>
      </c>
      <c r="Y241" s="155">
        <v>16500</v>
      </c>
      <c r="Z241" s="138">
        <f t="shared" si="208"/>
        <v>51249000</v>
      </c>
      <c r="AA241" s="156">
        <v>2574</v>
      </c>
      <c r="AB241" s="157">
        <v>42427390</v>
      </c>
      <c r="AC241" s="177">
        <f>AA241</f>
        <v>2574</v>
      </c>
      <c r="AD241" s="458">
        <v>16500</v>
      </c>
      <c r="AE241" s="159">
        <f t="shared" si="209"/>
        <v>42471000</v>
      </c>
      <c r="AF241" s="158">
        <v>2641</v>
      </c>
      <c r="AG241" s="448">
        <v>16500</v>
      </c>
      <c r="AH241" s="159">
        <f t="shared" si="188"/>
        <v>43576500</v>
      </c>
      <c r="AI241" s="437">
        <f t="shared" si="189"/>
        <v>0</v>
      </c>
      <c r="AJ241" s="23">
        <f t="shared" si="210"/>
        <v>-465</v>
      </c>
      <c r="AK241" s="24">
        <f t="shared" si="211"/>
        <v>-0.1497102382485512</v>
      </c>
      <c r="AL241" s="23">
        <f t="shared" si="212"/>
        <v>67</v>
      </c>
      <c r="AM241" s="160">
        <f t="shared" si="190"/>
        <v>-1105500</v>
      </c>
      <c r="AN241" s="24">
        <f t="shared" si="213"/>
        <v>2.6029526029526028E-2</v>
      </c>
      <c r="AO241" s="163">
        <f t="shared" si="214"/>
        <v>0</v>
      </c>
      <c r="AP241" s="164">
        <f t="shared" si="215"/>
        <v>0</v>
      </c>
      <c r="AQ241" s="487"/>
      <c r="AR241" s="409">
        <f t="shared" si="178"/>
        <v>0</v>
      </c>
      <c r="AS241" s="410">
        <f t="shared" si="179"/>
        <v>0</v>
      </c>
      <c r="AT241" s="409">
        <f t="shared" si="172"/>
        <v>2.6029526029526018E-2</v>
      </c>
      <c r="AU241" s="410">
        <f t="shared" si="173"/>
        <v>0</v>
      </c>
      <c r="AV241" s="64" t="b">
        <f t="shared" si="180"/>
        <v>1</v>
      </c>
      <c r="AW241" s="415">
        <f t="shared" si="181"/>
        <v>13500</v>
      </c>
      <c r="AX241" s="415">
        <f t="shared" si="182"/>
        <v>13500</v>
      </c>
      <c r="AY241" s="415">
        <f t="shared" si="183"/>
        <v>15208.661417322835</v>
      </c>
      <c r="AZ241" s="415">
        <f t="shared" si="184"/>
        <v>16500</v>
      </c>
      <c r="BA241" s="415">
        <f t="shared" si="185"/>
        <v>16500</v>
      </c>
      <c r="BB241" s="416">
        <f t="shared" si="191"/>
        <v>0</v>
      </c>
      <c r="BC241" s="416">
        <f t="shared" si="191"/>
        <v>0.12656751239428421</v>
      </c>
      <c r="BD241" s="416">
        <f t="shared" si="191"/>
        <v>8.4908102511001671E-2</v>
      </c>
      <c r="BE241" s="416">
        <f t="shared" si="191"/>
        <v>0</v>
      </c>
      <c r="BF241" s="499">
        <f t="shared" si="174"/>
        <v>2702</v>
      </c>
      <c r="BG241" s="499">
        <f t="shared" si="170"/>
        <v>3185</v>
      </c>
      <c r="BH241" s="499">
        <f t="shared" si="171"/>
        <v>2667</v>
      </c>
      <c r="BI241" s="499">
        <f t="shared" si="175"/>
        <v>2574</v>
      </c>
      <c r="BJ241" s="506">
        <f t="shared" si="176"/>
        <v>2574</v>
      </c>
      <c r="BK241" s="416">
        <f t="shared" si="192"/>
        <v>0.17875647668393779</v>
      </c>
      <c r="BL241" s="416">
        <f t="shared" si="192"/>
        <v>-0.16263736263736261</v>
      </c>
      <c r="BM241" s="416">
        <f t="shared" si="192"/>
        <v>-3.4870641169853722E-2</v>
      </c>
      <c r="BN241" s="416">
        <f t="shared" si="192"/>
        <v>0</v>
      </c>
      <c r="BO241" s="104">
        <f t="shared" si="193"/>
        <v>51249000</v>
      </c>
      <c r="BP241" s="104">
        <f t="shared" si="186"/>
        <v>51249000</v>
      </c>
      <c r="BQ241" s="103">
        <f t="shared" si="187"/>
        <v>51249000</v>
      </c>
      <c r="BR241" s="419" t="s">
        <v>1069</v>
      </c>
      <c r="BS241" s="420"/>
      <c r="BU241" s="104"/>
      <c r="BV241" s="103"/>
      <c r="BW241" s="161">
        <f t="shared" si="194"/>
        <v>42471000</v>
      </c>
      <c r="BX241" s="161">
        <f t="shared" si="195"/>
        <v>43576500</v>
      </c>
    </row>
    <row r="242" spans="1:76" hidden="1">
      <c r="A242" s="145" t="s">
        <v>557</v>
      </c>
      <c r="B242" s="145" t="str">
        <f t="shared" si="159"/>
        <v>P120</v>
      </c>
      <c r="C242" s="146" t="s">
        <v>566</v>
      </c>
      <c r="D242" s="178" t="s">
        <v>567</v>
      </c>
      <c r="E242" s="178" t="s">
        <v>142</v>
      </c>
      <c r="F242" s="178"/>
      <c r="G242" s="178"/>
      <c r="H242" s="129">
        <v>14500</v>
      </c>
      <c r="I242" s="130">
        <v>14500</v>
      </c>
      <c r="J242" s="129"/>
      <c r="K242" s="130"/>
      <c r="L242" s="130"/>
      <c r="M242" s="130"/>
      <c r="N242" s="130"/>
      <c r="O242" s="194" t="s">
        <v>88</v>
      </c>
      <c r="P242" s="149">
        <v>880</v>
      </c>
      <c r="Q242" s="149">
        <v>12760000</v>
      </c>
      <c r="R242" s="150"/>
      <c r="S242" s="151"/>
      <c r="T242" s="150"/>
      <c r="U242" s="151"/>
      <c r="V242" s="152"/>
      <c r="W242" s="153"/>
      <c r="X242" s="166"/>
      <c r="Y242" s="155" t="s">
        <v>88</v>
      </c>
      <c r="Z242" s="167"/>
      <c r="AA242" s="168"/>
      <c r="AB242" s="169"/>
      <c r="AC242" s="170"/>
      <c r="AD242" s="449"/>
      <c r="AE242" s="171"/>
      <c r="AF242" s="170"/>
      <c r="AG242" s="449"/>
      <c r="AH242" s="159">
        <f t="shared" si="188"/>
        <v>0</v>
      </c>
      <c r="AI242" s="437">
        <f t="shared" si="189"/>
        <v>0</v>
      </c>
      <c r="AJ242" s="23"/>
      <c r="AK242" s="24"/>
      <c r="AL242" s="23"/>
      <c r="AM242" s="160">
        <f t="shared" si="190"/>
        <v>0</v>
      </c>
      <c r="AN242" s="24"/>
      <c r="AO242" s="163"/>
      <c r="AP242" s="164"/>
      <c r="AQ242" s="487"/>
      <c r="AR242" s="409" t="str">
        <f t="shared" si="178"/>
        <v/>
      </c>
      <c r="AS242" s="410" t="str">
        <f t="shared" si="179"/>
        <v/>
      </c>
      <c r="AT242" s="409" t="str">
        <f t="shared" si="172"/>
        <v/>
      </c>
      <c r="AU242" s="410" t="str">
        <f t="shared" si="173"/>
        <v/>
      </c>
      <c r="AV242" s="64" t="b">
        <f t="shared" si="180"/>
        <v>1</v>
      </c>
      <c r="AW242" s="415">
        <f t="shared" si="181"/>
        <v>14500</v>
      </c>
      <c r="AX242" s="415" t="str">
        <f t="shared" si="182"/>
        <v/>
      </c>
      <c r="AY242" s="415" t="str">
        <f t="shared" si="183"/>
        <v/>
      </c>
      <c r="AZ242" s="415" t="str">
        <f t="shared" si="184"/>
        <v/>
      </c>
      <c r="BA242" s="415">
        <f t="shared" si="185"/>
        <v>0</v>
      </c>
      <c r="BB242" s="416" t="str">
        <f t="shared" si="191"/>
        <v/>
      </c>
      <c r="BC242" s="416" t="str">
        <f t="shared" si="191"/>
        <v/>
      </c>
      <c r="BD242" s="416" t="str">
        <f t="shared" si="191"/>
        <v/>
      </c>
      <c r="BE242" s="416" t="str">
        <f t="shared" si="191"/>
        <v/>
      </c>
      <c r="BF242" s="499">
        <f t="shared" si="174"/>
        <v>880</v>
      </c>
      <c r="BG242" s="499">
        <f t="shared" si="170"/>
        <v>0</v>
      </c>
      <c r="BH242" s="499">
        <f t="shared" si="171"/>
        <v>0</v>
      </c>
      <c r="BI242" s="499">
        <f t="shared" si="175"/>
        <v>0</v>
      </c>
      <c r="BJ242" s="506">
        <f t="shared" si="176"/>
        <v>0</v>
      </c>
      <c r="BK242" s="416">
        <f t="shared" si="192"/>
        <v>-1</v>
      </c>
      <c r="BL242" s="416" t="str">
        <f t="shared" si="192"/>
        <v/>
      </c>
      <c r="BM242" s="416" t="str">
        <f t="shared" si="192"/>
        <v/>
      </c>
      <c r="BN242" s="416" t="str">
        <f t="shared" si="192"/>
        <v/>
      </c>
      <c r="BO242" s="104" t="str">
        <f t="shared" si="193"/>
        <v/>
      </c>
      <c r="BP242" s="104">
        <f t="shared" si="186"/>
        <v>0</v>
      </c>
      <c r="BQ242" s="103">
        <f t="shared" si="187"/>
        <v>0</v>
      </c>
      <c r="BR242" s="419"/>
      <c r="BS242" s="420"/>
      <c r="BU242" s="104"/>
      <c r="BV242" s="103"/>
      <c r="BW242" s="161"/>
      <c r="BX242" s="161"/>
    </row>
    <row r="243" spans="1:76" ht="24" hidden="1">
      <c r="A243" s="145" t="s">
        <v>557</v>
      </c>
      <c r="B243" s="145" t="str">
        <f t="shared" si="159"/>
        <v>P120.1</v>
      </c>
      <c r="C243" s="146" t="s">
        <v>568</v>
      </c>
      <c r="D243" s="172" t="s">
        <v>567</v>
      </c>
      <c r="E243" s="178" t="s">
        <v>142</v>
      </c>
      <c r="F243" s="178"/>
      <c r="G243" s="178"/>
      <c r="H243" s="129">
        <v>14500</v>
      </c>
      <c r="I243" s="130">
        <v>14500</v>
      </c>
      <c r="J243" s="129">
        <v>13500</v>
      </c>
      <c r="K243" s="130">
        <v>13500</v>
      </c>
      <c r="L243" s="130">
        <v>13500</v>
      </c>
      <c r="M243" s="130">
        <v>13500</v>
      </c>
      <c r="N243" s="130">
        <v>17500</v>
      </c>
      <c r="O243" s="194">
        <v>17500</v>
      </c>
      <c r="P243" s="149">
        <v>880</v>
      </c>
      <c r="Q243" s="149">
        <v>12760000</v>
      </c>
      <c r="R243" s="150">
        <v>182</v>
      </c>
      <c r="S243" s="151">
        <v>2532000</v>
      </c>
      <c r="T243" s="150">
        <v>176</v>
      </c>
      <c r="U243" s="151">
        <v>2892800</v>
      </c>
      <c r="V243" s="152">
        <v>186</v>
      </c>
      <c r="W243" s="153">
        <f t="shared" ref="W243:W263" si="216">V243*O243</f>
        <v>3255000</v>
      </c>
      <c r="X243" s="154">
        <v>186</v>
      </c>
      <c r="Y243" s="155">
        <v>17500</v>
      </c>
      <c r="Z243" s="138">
        <f t="shared" ref="Z243:Z263" si="217">X243*Y243</f>
        <v>3255000</v>
      </c>
      <c r="AA243" s="156">
        <v>201</v>
      </c>
      <c r="AB243" s="157">
        <v>3508750</v>
      </c>
      <c r="AC243" s="162">
        <f>AA243</f>
        <v>201</v>
      </c>
      <c r="AD243" s="461">
        <v>17500</v>
      </c>
      <c r="AE243" s="159">
        <f t="shared" ref="AE243:AE263" si="218">AC243*AD243</f>
        <v>3517500</v>
      </c>
      <c r="AF243" s="158">
        <v>159</v>
      </c>
      <c r="AG243" s="448">
        <v>22121.5</v>
      </c>
      <c r="AH243" s="159">
        <f t="shared" si="188"/>
        <v>3517318.5</v>
      </c>
      <c r="AI243" s="437">
        <f t="shared" si="189"/>
        <v>-4621.5</v>
      </c>
      <c r="AJ243" s="23">
        <f t="shared" ref="AJ243:AJ263" si="219">+AF243-X243</f>
        <v>-27</v>
      </c>
      <c r="AK243" s="24">
        <f t="shared" ref="AK243:AK263" si="220">+AJ243/X243</f>
        <v>-0.14516129032258066</v>
      </c>
      <c r="AL243" s="23">
        <f t="shared" ref="AL243:AL263" si="221">+AF243-AA243</f>
        <v>-42</v>
      </c>
      <c r="AM243" s="160">
        <f t="shared" si="190"/>
        <v>181.5</v>
      </c>
      <c r="AN243" s="24">
        <f t="shared" ref="AN243:AN263" si="222">+AL243/AA243</f>
        <v>-0.20895522388059701</v>
      </c>
      <c r="AO243" s="163">
        <f t="shared" ref="AO243:AO263" si="223">+AG243-Y243</f>
        <v>4621.5</v>
      </c>
      <c r="AP243" s="164">
        <f t="shared" ref="AP243:AP263" si="224">+AO243/Y243</f>
        <v>0.26408571428571431</v>
      </c>
      <c r="AQ243" s="487"/>
      <c r="AR243" s="409">
        <f t="shared" si="178"/>
        <v>0.26408571428571426</v>
      </c>
      <c r="AS243" s="410">
        <f t="shared" si="179"/>
        <v>0</v>
      </c>
      <c r="AT243" s="409">
        <f t="shared" si="172"/>
        <v>-0.20895522388059706</v>
      </c>
      <c r="AU243" s="410">
        <f t="shared" si="173"/>
        <v>0</v>
      </c>
      <c r="AV243" s="64" t="b">
        <f t="shared" si="180"/>
        <v>1</v>
      </c>
      <c r="AW243" s="415">
        <f t="shared" si="181"/>
        <v>14500</v>
      </c>
      <c r="AX243" s="415">
        <f t="shared" si="182"/>
        <v>13912.087912087913</v>
      </c>
      <c r="AY243" s="415">
        <f t="shared" si="183"/>
        <v>16436.363636363636</v>
      </c>
      <c r="AZ243" s="415">
        <f t="shared" si="184"/>
        <v>17500</v>
      </c>
      <c r="BA243" s="415">
        <f t="shared" si="185"/>
        <v>17500</v>
      </c>
      <c r="BB243" s="416">
        <f t="shared" si="191"/>
        <v>-4.0545661235316333E-2</v>
      </c>
      <c r="BC243" s="416">
        <f t="shared" si="191"/>
        <v>0.18144477954904481</v>
      </c>
      <c r="BD243" s="416">
        <f t="shared" si="191"/>
        <v>6.4712389380531032E-2</v>
      </c>
      <c r="BE243" s="416">
        <f t="shared" si="191"/>
        <v>0</v>
      </c>
      <c r="BF243" s="499">
        <f t="shared" si="174"/>
        <v>880</v>
      </c>
      <c r="BG243" s="499">
        <f t="shared" si="170"/>
        <v>182</v>
      </c>
      <c r="BH243" s="499">
        <f t="shared" si="171"/>
        <v>176</v>
      </c>
      <c r="BI243" s="499">
        <f t="shared" si="175"/>
        <v>201</v>
      </c>
      <c r="BJ243" s="506">
        <f t="shared" si="176"/>
        <v>201</v>
      </c>
      <c r="BK243" s="416">
        <f t="shared" si="192"/>
        <v>-0.79318181818181821</v>
      </c>
      <c r="BL243" s="416">
        <f t="shared" si="192"/>
        <v>-3.2967032967032961E-2</v>
      </c>
      <c r="BM243" s="416">
        <f t="shared" si="192"/>
        <v>0.14204545454545459</v>
      </c>
      <c r="BN243" s="416">
        <f t="shared" si="192"/>
        <v>0</v>
      </c>
      <c r="BO243" s="104">
        <f t="shared" si="193"/>
        <v>3255000</v>
      </c>
      <c r="BP243" s="104">
        <f t="shared" si="186"/>
        <v>3255000</v>
      </c>
      <c r="BQ243" s="103">
        <f t="shared" si="187"/>
        <v>4114599</v>
      </c>
      <c r="BR243" s="419" t="s">
        <v>1069</v>
      </c>
      <c r="BS243" s="420"/>
      <c r="BU243" s="104"/>
      <c r="BV243" s="103"/>
      <c r="BW243" s="161">
        <f t="shared" si="194"/>
        <v>3517500</v>
      </c>
      <c r="BX243" s="161">
        <f t="shared" si="195"/>
        <v>2782500</v>
      </c>
    </row>
    <row r="244" spans="1:76" ht="24" hidden="1">
      <c r="A244" s="145" t="s">
        <v>557</v>
      </c>
      <c r="B244" s="145" t="str">
        <f t="shared" si="159"/>
        <v>P120.2</v>
      </c>
      <c r="C244" s="146" t="s">
        <v>569</v>
      </c>
      <c r="D244" s="172" t="s">
        <v>570</v>
      </c>
      <c r="E244" s="178" t="s">
        <v>142</v>
      </c>
      <c r="F244" s="178"/>
      <c r="G244" s="178"/>
      <c r="H244" s="129">
        <v>0</v>
      </c>
      <c r="I244" s="130">
        <v>0</v>
      </c>
      <c r="J244" s="129">
        <v>20000</v>
      </c>
      <c r="K244" s="130">
        <v>20000</v>
      </c>
      <c r="L244" s="130">
        <v>20000</v>
      </c>
      <c r="M244" s="130">
        <v>20000</v>
      </c>
      <c r="N244" s="130">
        <v>20000</v>
      </c>
      <c r="O244" s="194">
        <v>20020</v>
      </c>
      <c r="P244" s="149">
        <v>0</v>
      </c>
      <c r="Q244" s="149">
        <v>0</v>
      </c>
      <c r="R244" s="150">
        <v>51</v>
      </c>
      <c r="S244" s="151">
        <v>974500</v>
      </c>
      <c r="T244" s="150">
        <v>89</v>
      </c>
      <c r="U244" s="151">
        <v>1774000</v>
      </c>
      <c r="V244" s="152">
        <v>94</v>
      </c>
      <c r="W244" s="153">
        <f t="shared" si="216"/>
        <v>1881880</v>
      </c>
      <c r="X244" s="154">
        <v>94</v>
      </c>
      <c r="Y244" s="155">
        <v>20020</v>
      </c>
      <c r="Z244" s="138">
        <f t="shared" si="217"/>
        <v>1881880</v>
      </c>
      <c r="AA244" s="156">
        <v>90</v>
      </c>
      <c r="AB244" s="157">
        <v>1784160</v>
      </c>
      <c r="AC244" s="162">
        <f>AA244</f>
        <v>90</v>
      </c>
      <c r="AD244" s="461">
        <v>20020</v>
      </c>
      <c r="AE244" s="159">
        <f t="shared" si="218"/>
        <v>1801800</v>
      </c>
      <c r="AF244" s="158">
        <v>80</v>
      </c>
      <c r="AG244" s="448">
        <v>26866.67</v>
      </c>
      <c r="AH244" s="159">
        <f t="shared" si="188"/>
        <v>2149333.5999999996</v>
      </c>
      <c r="AI244" s="437">
        <f t="shared" si="189"/>
        <v>-6846.6699999999983</v>
      </c>
      <c r="AJ244" s="23">
        <f t="shared" si="219"/>
        <v>-14</v>
      </c>
      <c r="AK244" s="24">
        <f t="shared" si="220"/>
        <v>-0.14893617021276595</v>
      </c>
      <c r="AL244" s="23">
        <f t="shared" si="221"/>
        <v>-10</v>
      </c>
      <c r="AM244" s="160">
        <f t="shared" si="190"/>
        <v>-347533.59999999963</v>
      </c>
      <c r="AN244" s="24">
        <f t="shared" si="222"/>
        <v>-0.1111111111111111</v>
      </c>
      <c r="AO244" s="163">
        <f t="shared" si="223"/>
        <v>6846.6699999999983</v>
      </c>
      <c r="AP244" s="164">
        <f t="shared" si="224"/>
        <v>0.34199150849150839</v>
      </c>
      <c r="AQ244" s="487"/>
      <c r="AR244" s="409">
        <f t="shared" si="178"/>
        <v>0.34199150849150839</v>
      </c>
      <c r="AS244" s="410">
        <f t="shared" si="179"/>
        <v>0</v>
      </c>
      <c r="AT244" s="409">
        <f t="shared" si="172"/>
        <v>-0.11111111111111116</v>
      </c>
      <c r="AU244" s="410">
        <f t="shared" si="173"/>
        <v>0</v>
      </c>
      <c r="AV244" s="64" t="b">
        <f t="shared" si="180"/>
        <v>1</v>
      </c>
      <c r="AW244" s="415" t="str">
        <f t="shared" si="181"/>
        <v/>
      </c>
      <c r="AX244" s="415">
        <f t="shared" si="182"/>
        <v>19107.843137254902</v>
      </c>
      <c r="AY244" s="415">
        <f t="shared" si="183"/>
        <v>19932.584269662922</v>
      </c>
      <c r="AZ244" s="415">
        <f t="shared" si="184"/>
        <v>20020</v>
      </c>
      <c r="BA244" s="415">
        <f t="shared" si="185"/>
        <v>20020</v>
      </c>
      <c r="BB244" s="416" t="str">
        <f t="shared" si="191"/>
        <v/>
      </c>
      <c r="BC244" s="416">
        <f t="shared" si="191"/>
        <v>4.3162439972097566E-2</v>
      </c>
      <c r="BD244" s="416">
        <f t="shared" si="191"/>
        <v>4.3855693348364699E-3</v>
      </c>
      <c r="BE244" s="416">
        <f t="shared" si="191"/>
        <v>0</v>
      </c>
      <c r="BF244" s="499">
        <f t="shared" si="174"/>
        <v>0</v>
      </c>
      <c r="BG244" s="499">
        <f t="shared" si="170"/>
        <v>51</v>
      </c>
      <c r="BH244" s="499">
        <f t="shared" si="171"/>
        <v>89</v>
      </c>
      <c r="BI244" s="499">
        <f t="shared" si="175"/>
        <v>90</v>
      </c>
      <c r="BJ244" s="506">
        <f t="shared" si="176"/>
        <v>90</v>
      </c>
      <c r="BK244" s="416" t="str">
        <f t="shared" si="192"/>
        <v/>
      </c>
      <c r="BL244" s="416">
        <f t="shared" si="192"/>
        <v>0.74509803921568629</v>
      </c>
      <c r="BM244" s="416">
        <f t="shared" si="192"/>
        <v>1.1235955056179803E-2</v>
      </c>
      <c r="BN244" s="416">
        <f t="shared" si="192"/>
        <v>0</v>
      </c>
      <c r="BO244" s="104">
        <f t="shared" si="193"/>
        <v>1881880</v>
      </c>
      <c r="BP244" s="104">
        <f t="shared" si="186"/>
        <v>1881880</v>
      </c>
      <c r="BQ244" s="103">
        <f t="shared" si="187"/>
        <v>2525466.98</v>
      </c>
      <c r="BR244" s="419" t="s">
        <v>1069</v>
      </c>
      <c r="BS244" s="420"/>
      <c r="BU244" s="104"/>
      <c r="BV244" s="103"/>
      <c r="BW244" s="161">
        <f t="shared" si="194"/>
        <v>1801800</v>
      </c>
      <c r="BX244" s="161">
        <f t="shared" si="195"/>
        <v>1601600</v>
      </c>
    </row>
    <row r="245" spans="1:76" ht="24">
      <c r="A245" s="145" t="s">
        <v>557</v>
      </c>
      <c r="B245" s="145" t="str">
        <f t="shared" si="159"/>
        <v>P121</v>
      </c>
      <c r="C245" s="146" t="s">
        <v>571</v>
      </c>
      <c r="D245" s="147" t="s">
        <v>572</v>
      </c>
      <c r="E245" s="147"/>
      <c r="F245" s="147"/>
      <c r="G245" s="147"/>
      <c r="H245" s="129">
        <v>3450</v>
      </c>
      <c r="I245" s="130">
        <v>3450</v>
      </c>
      <c r="J245" s="129">
        <v>3450</v>
      </c>
      <c r="K245" s="130">
        <v>3450</v>
      </c>
      <c r="L245" s="130">
        <v>3450</v>
      </c>
      <c r="M245" s="130">
        <v>3450</v>
      </c>
      <c r="N245" s="130">
        <v>3450</v>
      </c>
      <c r="O245" s="148">
        <v>3817</v>
      </c>
      <c r="P245" s="149">
        <v>1040</v>
      </c>
      <c r="Q245" s="149">
        <v>3587310</v>
      </c>
      <c r="R245" s="150">
        <v>1020</v>
      </c>
      <c r="S245" s="151">
        <v>3517620</v>
      </c>
      <c r="T245" s="150">
        <v>702</v>
      </c>
      <c r="U245" s="151">
        <v>2497839.6</v>
      </c>
      <c r="V245" s="152">
        <v>1020</v>
      </c>
      <c r="W245" s="153">
        <f t="shared" si="216"/>
        <v>3893340</v>
      </c>
      <c r="X245" s="154">
        <v>1020</v>
      </c>
      <c r="Y245" s="155">
        <v>3817</v>
      </c>
      <c r="Z245" s="138">
        <f t="shared" si="217"/>
        <v>3893340</v>
      </c>
      <c r="AA245" s="156">
        <v>534</v>
      </c>
      <c r="AB245" s="157">
        <v>2469500</v>
      </c>
      <c r="AC245" s="158">
        <v>867</v>
      </c>
      <c r="AD245" s="458">
        <v>3900</v>
      </c>
      <c r="AE245" s="159">
        <f t="shared" si="218"/>
        <v>3381300</v>
      </c>
      <c r="AF245" s="158">
        <v>867</v>
      </c>
      <c r="AG245" s="448">
        <v>4576.34</v>
      </c>
      <c r="AH245" s="159">
        <f t="shared" si="188"/>
        <v>3967686.7800000003</v>
      </c>
      <c r="AI245" s="437">
        <f t="shared" si="189"/>
        <v>-676.34000000000015</v>
      </c>
      <c r="AJ245" s="23">
        <f t="shared" si="219"/>
        <v>-153</v>
      </c>
      <c r="AK245" s="24">
        <f t="shared" si="220"/>
        <v>-0.15</v>
      </c>
      <c r="AL245" s="23">
        <f t="shared" si="221"/>
        <v>333</v>
      </c>
      <c r="AM245" s="160">
        <f t="shared" si="190"/>
        <v>-586386.78000000026</v>
      </c>
      <c r="AN245" s="24">
        <f t="shared" si="222"/>
        <v>0.6235955056179775</v>
      </c>
      <c r="AO245" s="163">
        <f t="shared" si="223"/>
        <v>759.34000000000015</v>
      </c>
      <c r="AP245" s="164">
        <f t="shared" si="224"/>
        <v>0.19893633743777839</v>
      </c>
      <c r="AQ245" s="487"/>
      <c r="AR245" s="409">
        <f t="shared" si="178"/>
        <v>0.19893633743777839</v>
      </c>
      <c r="AS245" s="410">
        <f t="shared" si="179"/>
        <v>2.174482577940795E-2</v>
      </c>
      <c r="AT245" s="409">
        <f t="shared" si="172"/>
        <v>0.62359550561797761</v>
      </c>
      <c r="AU245" s="410">
        <f t="shared" si="173"/>
        <v>0.62359550561797761</v>
      </c>
      <c r="AV245" s="64" t="b">
        <f t="shared" si="180"/>
        <v>0</v>
      </c>
      <c r="AW245" s="415">
        <f t="shared" si="181"/>
        <v>3449.3365384615386</v>
      </c>
      <c r="AX245" s="415">
        <f t="shared" si="182"/>
        <v>3448.6470588235293</v>
      </c>
      <c r="AY245" s="415">
        <f t="shared" si="183"/>
        <v>3558.1760683760685</v>
      </c>
      <c r="AZ245" s="415">
        <f t="shared" si="184"/>
        <v>3817</v>
      </c>
      <c r="BA245" s="415">
        <f t="shared" si="185"/>
        <v>3900</v>
      </c>
      <c r="BB245" s="416">
        <f t="shared" si="191"/>
        <v>-1.9988761036249247E-4</v>
      </c>
      <c r="BC245" s="416">
        <f t="shared" si="191"/>
        <v>3.1759993900304817E-2</v>
      </c>
      <c r="BD245" s="416">
        <f t="shared" si="191"/>
        <v>7.2740619533776307E-2</v>
      </c>
      <c r="BE245" s="416">
        <f t="shared" si="191"/>
        <v>2.174482577940795E-2</v>
      </c>
      <c r="BF245" s="499">
        <f t="shared" si="174"/>
        <v>1040</v>
      </c>
      <c r="BG245" s="499">
        <f t="shared" si="170"/>
        <v>1020</v>
      </c>
      <c r="BH245" s="499">
        <f t="shared" si="171"/>
        <v>702</v>
      </c>
      <c r="BI245" s="499">
        <f t="shared" si="175"/>
        <v>534</v>
      </c>
      <c r="BJ245" s="506">
        <f t="shared" si="176"/>
        <v>867</v>
      </c>
      <c r="BK245" s="416">
        <f t="shared" si="192"/>
        <v>-1.9230769230769273E-2</v>
      </c>
      <c r="BL245" s="416">
        <f t="shared" si="192"/>
        <v>-0.31176470588235294</v>
      </c>
      <c r="BM245" s="416">
        <f t="shared" si="192"/>
        <v>-0.23931623931623935</v>
      </c>
      <c r="BN245" s="416">
        <f t="shared" si="192"/>
        <v>0.62359550561797761</v>
      </c>
      <c r="BO245" s="104">
        <f t="shared" si="193"/>
        <v>3893340</v>
      </c>
      <c r="BP245" s="104">
        <f t="shared" si="186"/>
        <v>3978000</v>
      </c>
      <c r="BQ245" s="103">
        <f t="shared" si="187"/>
        <v>4667866.8</v>
      </c>
      <c r="BR245" s="419" t="s">
        <v>1069</v>
      </c>
      <c r="BS245" s="420"/>
      <c r="BU245" s="104"/>
      <c r="BV245" s="103"/>
      <c r="BW245" s="161">
        <f t="shared" si="194"/>
        <v>3309339</v>
      </c>
      <c r="BX245" s="161">
        <f t="shared" si="195"/>
        <v>3309339</v>
      </c>
    </row>
    <row r="246" spans="1:76" ht="36">
      <c r="A246" s="145" t="s">
        <v>557</v>
      </c>
      <c r="B246" s="145" t="str">
        <f t="shared" si="159"/>
        <v>P122</v>
      </c>
      <c r="C246" s="146" t="s">
        <v>573</v>
      </c>
      <c r="D246" s="175" t="s">
        <v>574</v>
      </c>
      <c r="E246" s="175" t="s">
        <v>102</v>
      </c>
      <c r="F246" s="175"/>
      <c r="G246" s="175"/>
      <c r="H246" s="129">
        <v>4500</v>
      </c>
      <c r="I246" s="130">
        <v>4500</v>
      </c>
      <c r="J246" s="129">
        <v>4500</v>
      </c>
      <c r="K246" s="130">
        <v>4500</v>
      </c>
      <c r="L246" s="130">
        <v>4500</v>
      </c>
      <c r="M246" s="130">
        <v>4500</v>
      </c>
      <c r="N246" s="130">
        <v>4500</v>
      </c>
      <c r="O246" s="148">
        <v>4972</v>
      </c>
      <c r="P246" s="149">
        <v>33</v>
      </c>
      <c r="Q246" s="149">
        <v>148500</v>
      </c>
      <c r="R246" s="150">
        <v>32</v>
      </c>
      <c r="S246" s="151">
        <v>144000</v>
      </c>
      <c r="T246" s="150">
        <v>33</v>
      </c>
      <c r="U246" s="151">
        <v>153220</v>
      </c>
      <c r="V246" s="152">
        <v>35</v>
      </c>
      <c r="W246" s="153">
        <f t="shared" si="216"/>
        <v>174020</v>
      </c>
      <c r="X246" s="154">
        <v>35</v>
      </c>
      <c r="Y246" s="155">
        <v>4972</v>
      </c>
      <c r="Z246" s="138">
        <f t="shared" si="217"/>
        <v>174020</v>
      </c>
      <c r="AA246" s="156">
        <v>23</v>
      </c>
      <c r="AB246" s="157">
        <v>114356</v>
      </c>
      <c r="AC246" s="158">
        <v>30</v>
      </c>
      <c r="AD246" s="458">
        <v>5100</v>
      </c>
      <c r="AE246" s="159">
        <f t="shared" si="218"/>
        <v>153000</v>
      </c>
      <c r="AF246" s="158">
        <v>30</v>
      </c>
      <c r="AG246" s="448">
        <v>5731.34</v>
      </c>
      <c r="AH246" s="159">
        <f t="shared" si="188"/>
        <v>171940.2</v>
      </c>
      <c r="AI246" s="437">
        <f t="shared" si="189"/>
        <v>-631.34000000000015</v>
      </c>
      <c r="AJ246" s="23">
        <f t="shared" si="219"/>
        <v>-5</v>
      </c>
      <c r="AK246" s="24">
        <f t="shared" si="220"/>
        <v>-0.14285714285714285</v>
      </c>
      <c r="AL246" s="23">
        <f t="shared" si="221"/>
        <v>7</v>
      </c>
      <c r="AM246" s="160">
        <f t="shared" si="190"/>
        <v>-18940.200000000012</v>
      </c>
      <c r="AN246" s="24">
        <f t="shared" si="222"/>
        <v>0.30434782608695654</v>
      </c>
      <c r="AO246" s="163">
        <f t="shared" si="223"/>
        <v>759.34000000000015</v>
      </c>
      <c r="AP246" s="164">
        <f t="shared" si="224"/>
        <v>0.15272325020112634</v>
      </c>
      <c r="AQ246" s="487"/>
      <c r="AR246" s="409">
        <f t="shared" si="178"/>
        <v>0.15272325020112643</v>
      </c>
      <c r="AS246" s="410">
        <f t="shared" si="179"/>
        <v>2.5744167337087731E-2</v>
      </c>
      <c r="AT246" s="409">
        <f t="shared" si="172"/>
        <v>0.30434782608695654</v>
      </c>
      <c r="AU246" s="410">
        <f t="shared" si="173"/>
        <v>0.30434782608695654</v>
      </c>
      <c r="AV246" s="64" t="b">
        <f t="shared" si="180"/>
        <v>0</v>
      </c>
      <c r="AW246" s="415">
        <f t="shared" si="181"/>
        <v>4500</v>
      </c>
      <c r="AX246" s="415">
        <f t="shared" si="182"/>
        <v>4500</v>
      </c>
      <c r="AY246" s="415">
        <f t="shared" si="183"/>
        <v>4643.030303030303</v>
      </c>
      <c r="AZ246" s="415">
        <f t="shared" si="184"/>
        <v>4972</v>
      </c>
      <c r="BA246" s="415">
        <f t="shared" si="185"/>
        <v>5100</v>
      </c>
      <c r="BB246" s="416">
        <f t="shared" si="191"/>
        <v>0</v>
      </c>
      <c r="BC246" s="416">
        <f t="shared" si="191"/>
        <v>3.1784511784511693E-2</v>
      </c>
      <c r="BD246" s="416">
        <f t="shared" si="191"/>
        <v>7.0852369142409666E-2</v>
      </c>
      <c r="BE246" s="416">
        <f t="shared" si="191"/>
        <v>2.5744167337087731E-2</v>
      </c>
      <c r="BF246" s="499">
        <f t="shared" si="174"/>
        <v>33</v>
      </c>
      <c r="BG246" s="499">
        <f t="shared" si="170"/>
        <v>32</v>
      </c>
      <c r="BH246" s="499">
        <f t="shared" si="171"/>
        <v>33</v>
      </c>
      <c r="BI246" s="499">
        <f t="shared" si="175"/>
        <v>23</v>
      </c>
      <c r="BJ246" s="506">
        <f t="shared" si="176"/>
        <v>30</v>
      </c>
      <c r="BK246" s="416">
        <f t="shared" si="192"/>
        <v>-3.0303030303030276E-2</v>
      </c>
      <c r="BL246" s="416">
        <f t="shared" si="192"/>
        <v>3.125E-2</v>
      </c>
      <c r="BM246" s="416">
        <f t="shared" si="192"/>
        <v>-0.30303030303030298</v>
      </c>
      <c r="BN246" s="416">
        <f t="shared" si="192"/>
        <v>0.30434782608695654</v>
      </c>
      <c r="BO246" s="104">
        <f t="shared" si="193"/>
        <v>174020</v>
      </c>
      <c r="BP246" s="104">
        <f t="shared" si="186"/>
        <v>178500</v>
      </c>
      <c r="BQ246" s="103">
        <f t="shared" si="187"/>
        <v>200596.9</v>
      </c>
      <c r="BR246" s="419" t="s">
        <v>1069</v>
      </c>
      <c r="BS246" s="420"/>
      <c r="BU246" s="104"/>
      <c r="BV246" s="103"/>
      <c r="BW246" s="161">
        <f t="shared" si="194"/>
        <v>149160</v>
      </c>
      <c r="BX246" s="161">
        <f t="shared" si="195"/>
        <v>149160</v>
      </c>
    </row>
    <row r="247" spans="1:76" ht="24">
      <c r="A247" s="145" t="s">
        <v>575</v>
      </c>
      <c r="B247" s="145" t="str">
        <f t="shared" si="159"/>
        <v>P123</v>
      </c>
      <c r="C247" s="146" t="s">
        <v>576</v>
      </c>
      <c r="D247" s="172" t="s">
        <v>577</v>
      </c>
      <c r="E247" s="178" t="s">
        <v>142</v>
      </c>
      <c r="F247" s="147" t="s">
        <v>81</v>
      </c>
      <c r="G247" s="178"/>
      <c r="H247" s="129">
        <v>3500</v>
      </c>
      <c r="I247" s="130">
        <v>3500</v>
      </c>
      <c r="J247" s="129">
        <v>3500</v>
      </c>
      <c r="K247" s="130">
        <v>3500</v>
      </c>
      <c r="L247" s="130">
        <v>3500</v>
      </c>
      <c r="M247" s="130">
        <v>3700</v>
      </c>
      <c r="N247" s="130">
        <v>3700</v>
      </c>
      <c r="O247" s="148">
        <v>4092</v>
      </c>
      <c r="P247" s="149">
        <v>7877</v>
      </c>
      <c r="Q247" s="149">
        <v>27568100</v>
      </c>
      <c r="R247" s="150">
        <v>8556</v>
      </c>
      <c r="S247" s="151">
        <v>29942500</v>
      </c>
      <c r="T247" s="150">
        <v>7478</v>
      </c>
      <c r="U247" s="151">
        <v>28445992.000000004</v>
      </c>
      <c r="V247" s="152">
        <v>8556</v>
      </c>
      <c r="W247" s="153">
        <f t="shared" si="216"/>
        <v>35011152</v>
      </c>
      <c r="X247" s="154">
        <v>8556</v>
      </c>
      <c r="Y247" s="155">
        <v>4092</v>
      </c>
      <c r="Z247" s="138">
        <f t="shared" si="217"/>
        <v>35011152</v>
      </c>
      <c r="AA247" s="156">
        <v>7090</v>
      </c>
      <c r="AB247" s="157">
        <v>28997027.599999998</v>
      </c>
      <c r="AC247" s="158">
        <v>7273</v>
      </c>
      <c r="AD247" s="458">
        <v>4300</v>
      </c>
      <c r="AE247" s="159">
        <f t="shared" si="218"/>
        <v>31273900</v>
      </c>
      <c r="AF247" s="158">
        <v>7273</v>
      </c>
      <c r="AG247" s="448">
        <v>5658.86</v>
      </c>
      <c r="AH247" s="159">
        <f t="shared" si="188"/>
        <v>41156888.780000001</v>
      </c>
      <c r="AI247" s="437">
        <f t="shared" si="189"/>
        <v>-1358.8599999999997</v>
      </c>
      <c r="AJ247" s="23">
        <f t="shared" si="219"/>
        <v>-1283</v>
      </c>
      <c r="AK247" s="24">
        <f t="shared" si="220"/>
        <v>-0.14995324918186068</v>
      </c>
      <c r="AL247" s="23">
        <f t="shared" si="221"/>
        <v>183</v>
      </c>
      <c r="AM247" s="160">
        <f t="shared" si="190"/>
        <v>-9882988.7800000012</v>
      </c>
      <c r="AN247" s="24">
        <f t="shared" si="222"/>
        <v>2.5811001410437236E-2</v>
      </c>
      <c r="AO247" s="163">
        <f t="shared" si="223"/>
        <v>1566.8599999999997</v>
      </c>
      <c r="AP247" s="164">
        <f t="shared" si="224"/>
        <v>0.38290811339198427</v>
      </c>
      <c r="AQ247" s="487"/>
      <c r="AR247" s="409">
        <f t="shared" si="178"/>
        <v>0.38290811339198427</v>
      </c>
      <c r="AS247" s="410">
        <f t="shared" si="179"/>
        <v>5.0830889540566915E-2</v>
      </c>
      <c r="AT247" s="409">
        <f t="shared" si="172"/>
        <v>2.5811001410437129E-2</v>
      </c>
      <c r="AU247" s="410">
        <f t="shared" si="173"/>
        <v>2.5811001410437129E-2</v>
      </c>
      <c r="AV247" s="64" t="b">
        <f t="shared" si="180"/>
        <v>0</v>
      </c>
      <c r="AW247" s="415">
        <f t="shared" si="181"/>
        <v>3499.8222673606701</v>
      </c>
      <c r="AX247" s="415">
        <f t="shared" si="182"/>
        <v>3499.5909303412809</v>
      </c>
      <c r="AY247" s="415">
        <f t="shared" si="183"/>
        <v>3803.9572078095753</v>
      </c>
      <c r="AZ247" s="415">
        <f t="shared" si="184"/>
        <v>4092</v>
      </c>
      <c r="BA247" s="415">
        <f t="shared" si="185"/>
        <v>4300</v>
      </c>
      <c r="BB247" s="416">
        <f t="shared" si="191"/>
        <v>-6.6099647843986808E-5</v>
      </c>
      <c r="BC247" s="416">
        <f t="shared" si="191"/>
        <v>8.6971958587917619E-2</v>
      </c>
      <c r="BD247" s="416">
        <f t="shared" si="191"/>
        <v>7.5721880256452101E-2</v>
      </c>
      <c r="BE247" s="416">
        <f t="shared" si="191"/>
        <v>5.0830889540566915E-2</v>
      </c>
      <c r="BF247" s="499">
        <f t="shared" si="174"/>
        <v>7877</v>
      </c>
      <c r="BG247" s="499">
        <f t="shared" si="170"/>
        <v>8556</v>
      </c>
      <c r="BH247" s="499">
        <f t="shared" si="171"/>
        <v>7478</v>
      </c>
      <c r="BI247" s="499">
        <f t="shared" si="175"/>
        <v>7090</v>
      </c>
      <c r="BJ247" s="506">
        <f t="shared" si="176"/>
        <v>7273</v>
      </c>
      <c r="BK247" s="416">
        <f t="shared" si="192"/>
        <v>8.6200330074901688E-2</v>
      </c>
      <c r="BL247" s="416">
        <f t="shared" si="192"/>
        <v>-0.12599345488546054</v>
      </c>
      <c r="BM247" s="416">
        <f t="shared" si="192"/>
        <v>-5.188553089061243E-2</v>
      </c>
      <c r="BN247" s="416">
        <f t="shared" si="192"/>
        <v>2.5811001410437129E-2</v>
      </c>
      <c r="BO247" s="104">
        <f t="shared" si="193"/>
        <v>35011152</v>
      </c>
      <c r="BP247" s="104">
        <f t="shared" si="186"/>
        <v>36790800</v>
      </c>
      <c r="BQ247" s="103">
        <f t="shared" si="187"/>
        <v>48417206.159999996</v>
      </c>
      <c r="BR247" s="419" t="s">
        <v>1069</v>
      </c>
      <c r="BS247" s="420"/>
      <c r="BU247" s="104"/>
      <c r="BV247" s="103"/>
      <c r="BW247" s="161">
        <f t="shared" si="194"/>
        <v>29761116</v>
      </c>
      <c r="BX247" s="161">
        <f t="shared" si="195"/>
        <v>29761116</v>
      </c>
    </row>
    <row r="248" spans="1:76" ht="24">
      <c r="A248" s="145" t="s">
        <v>575</v>
      </c>
      <c r="B248" s="145" t="str">
        <f t="shared" si="159"/>
        <v>P124</v>
      </c>
      <c r="C248" s="146" t="s">
        <v>578</v>
      </c>
      <c r="D248" s="147" t="s">
        <v>579</v>
      </c>
      <c r="E248" s="147"/>
      <c r="F248" s="147"/>
      <c r="G248" s="147"/>
      <c r="H248" s="129">
        <v>1919</v>
      </c>
      <c r="I248" s="130">
        <v>1919</v>
      </c>
      <c r="J248" s="129">
        <v>1919</v>
      </c>
      <c r="K248" s="130">
        <v>1919</v>
      </c>
      <c r="L248" s="130">
        <v>1919</v>
      </c>
      <c r="M248" s="130">
        <v>1986</v>
      </c>
      <c r="N248" s="130">
        <v>1986</v>
      </c>
      <c r="O248" s="148">
        <v>2206.6</v>
      </c>
      <c r="P248" s="149">
        <v>5435</v>
      </c>
      <c r="Q248" s="149">
        <v>10428229.800000001</v>
      </c>
      <c r="R248" s="150">
        <v>5839</v>
      </c>
      <c r="S248" s="151">
        <v>11203122</v>
      </c>
      <c r="T248" s="150">
        <v>4878</v>
      </c>
      <c r="U248" s="151">
        <v>10005384.960000001</v>
      </c>
      <c r="V248" s="152">
        <v>5839</v>
      </c>
      <c r="W248" s="153">
        <f t="shared" si="216"/>
        <v>12884337.4</v>
      </c>
      <c r="X248" s="154">
        <v>5839</v>
      </c>
      <c r="Y248" s="155">
        <v>2206.6</v>
      </c>
      <c r="Z248" s="138">
        <f t="shared" si="217"/>
        <v>12884337.4</v>
      </c>
      <c r="AA248" s="156">
        <v>4225</v>
      </c>
      <c r="AB248" s="157">
        <v>9413283.4800000004</v>
      </c>
      <c r="AC248" s="162">
        <v>4964</v>
      </c>
      <c r="AD248" s="458">
        <v>2500</v>
      </c>
      <c r="AE248" s="159">
        <f t="shared" si="218"/>
        <v>12410000</v>
      </c>
      <c r="AF248" s="158">
        <v>4964</v>
      </c>
      <c r="AG248" s="448">
        <v>2983.11</v>
      </c>
      <c r="AH248" s="159">
        <f t="shared" si="188"/>
        <v>14808158.040000001</v>
      </c>
      <c r="AI248" s="437">
        <f t="shared" si="189"/>
        <v>-483.11000000000013</v>
      </c>
      <c r="AJ248" s="23">
        <f t="shared" si="219"/>
        <v>-875</v>
      </c>
      <c r="AK248" s="24">
        <f t="shared" si="220"/>
        <v>-0.14985442712793287</v>
      </c>
      <c r="AL248" s="23">
        <f t="shared" si="221"/>
        <v>739</v>
      </c>
      <c r="AM248" s="160">
        <f t="shared" si="190"/>
        <v>-2398158.040000001</v>
      </c>
      <c r="AN248" s="24">
        <f t="shared" si="222"/>
        <v>0.17491124260355029</v>
      </c>
      <c r="AO248" s="163">
        <f t="shared" si="223"/>
        <v>776.51000000000022</v>
      </c>
      <c r="AP248" s="164">
        <f t="shared" si="224"/>
        <v>0.35190338076679067</v>
      </c>
      <c r="AQ248" s="487"/>
      <c r="AR248" s="409">
        <f t="shared" si="178"/>
        <v>0.35190338076679062</v>
      </c>
      <c r="AS248" s="410">
        <f t="shared" si="179"/>
        <v>0.13296474213722465</v>
      </c>
      <c r="AT248" s="409">
        <f t="shared" si="172"/>
        <v>0.1749112426035504</v>
      </c>
      <c r="AU248" s="410">
        <f t="shared" si="173"/>
        <v>0.1749112426035504</v>
      </c>
      <c r="AV248" s="64" t="b">
        <f t="shared" si="180"/>
        <v>0</v>
      </c>
      <c r="AW248" s="415">
        <f t="shared" si="181"/>
        <v>1918.7175344986201</v>
      </c>
      <c r="AX248" s="415">
        <f t="shared" si="182"/>
        <v>1918.6713478335332</v>
      </c>
      <c r="AY248" s="415">
        <f t="shared" si="183"/>
        <v>2051.1244280442806</v>
      </c>
      <c r="AZ248" s="415">
        <f t="shared" si="184"/>
        <v>2206.6</v>
      </c>
      <c r="BA248" s="415">
        <f t="shared" si="185"/>
        <v>2500</v>
      </c>
      <c r="BB248" s="416">
        <f t="shared" si="191"/>
        <v>-2.4071633399125325E-5</v>
      </c>
      <c r="BC248" s="416">
        <f t="shared" si="191"/>
        <v>6.9033751069617288E-2</v>
      </c>
      <c r="BD248" s="416">
        <f t="shared" si="191"/>
        <v>7.5800165913855855E-2</v>
      </c>
      <c r="BE248" s="416">
        <f t="shared" si="191"/>
        <v>0.13296474213722465</v>
      </c>
      <c r="BF248" s="499">
        <f t="shared" si="174"/>
        <v>5435</v>
      </c>
      <c r="BG248" s="499">
        <f t="shared" si="170"/>
        <v>5839</v>
      </c>
      <c r="BH248" s="499">
        <f t="shared" si="171"/>
        <v>4878</v>
      </c>
      <c r="BI248" s="499">
        <f t="shared" si="175"/>
        <v>4225</v>
      </c>
      <c r="BJ248" s="506">
        <f t="shared" si="176"/>
        <v>4964</v>
      </c>
      <c r="BK248" s="416">
        <f t="shared" si="192"/>
        <v>7.4333026678932823E-2</v>
      </c>
      <c r="BL248" s="416">
        <f t="shared" si="192"/>
        <v>-0.16458297653707832</v>
      </c>
      <c r="BM248" s="416">
        <f t="shared" si="192"/>
        <v>-0.1338663386633866</v>
      </c>
      <c r="BN248" s="416">
        <f t="shared" si="192"/>
        <v>0.1749112426035504</v>
      </c>
      <c r="BO248" s="104">
        <f t="shared" si="193"/>
        <v>12884337.4</v>
      </c>
      <c r="BP248" s="104">
        <f t="shared" si="186"/>
        <v>14597500</v>
      </c>
      <c r="BQ248" s="103">
        <f t="shared" si="187"/>
        <v>17418379.289999999</v>
      </c>
      <c r="BR248" s="419" t="s">
        <v>1069</v>
      </c>
      <c r="BS248" s="420"/>
      <c r="BU248" s="104"/>
      <c r="BV248" s="103"/>
      <c r="BW248" s="161">
        <f t="shared" si="194"/>
        <v>10953562.4</v>
      </c>
      <c r="BX248" s="161">
        <f t="shared" si="195"/>
        <v>10953562.4</v>
      </c>
    </row>
    <row r="249" spans="1:76" hidden="1">
      <c r="A249" s="145" t="s">
        <v>575</v>
      </c>
      <c r="B249" s="145" t="str">
        <f t="shared" si="159"/>
        <v>P125</v>
      </c>
      <c r="C249" s="146" t="s">
        <v>580</v>
      </c>
      <c r="D249" s="172" t="s">
        <v>581</v>
      </c>
      <c r="E249" s="178" t="s">
        <v>142</v>
      </c>
      <c r="F249" s="178"/>
      <c r="G249" s="178"/>
      <c r="H249" s="129">
        <v>1709</v>
      </c>
      <c r="I249" s="130">
        <v>1709</v>
      </c>
      <c r="J249" s="129">
        <v>1709</v>
      </c>
      <c r="K249" s="130">
        <v>1709</v>
      </c>
      <c r="L249" s="130">
        <v>1709</v>
      </c>
      <c r="M249" s="130">
        <v>1886</v>
      </c>
      <c r="N249" s="130">
        <v>1886</v>
      </c>
      <c r="O249" s="148">
        <v>2096.6</v>
      </c>
      <c r="P249" s="149">
        <v>584</v>
      </c>
      <c r="Q249" s="149">
        <v>998056</v>
      </c>
      <c r="R249" s="150">
        <v>641</v>
      </c>
      <c r="S249" s="151">
        <v>1095469</v>
      </c>
      <c r="T249" s="150">
        <v>552</v>
      </c>
      <c r="U249" s="151">
        <v>1072892.4000000001</v>
      </c>
      <c r="V249" s="152">
        <v>641</v>
      </c>
      <c r="W249" s="153">
        <f t="shared" si="216"/>
        <v>1343920.5999999999</v>
      </c>
      <c r="X249" s="154">
        <v>641</v>
      </c>
      <c r="Y249" s="155">
        <v>2096.6</v>
      </c>
      <c r="Z249" s="138">
        <f t="shared" si="217"/>
        <v>1343920.5999999999</v>
      </c>
      <c r="AA249" s="156">
        <v>545</v>
      </c>
      <c r="AB249" s="157">
        <v>1142647</v>
      </c>
      <c r="AC249" s="158">
        <v>580</v>
      </c>
      <c r="AD249" s="458">
        <v>2350</v>
      </c>
      <c r="AE249" s="159">
        <f t="shared" si="218"/>
        <v>1363000</v>
      </c>
      <c r="AF249" s="158">
        <v>545</v>
      </c>
      <c r="AG249" s="448">
        <v>2776.08</v>
      </c>
      <c r="AH249" s="159">
        <f t="shared" si="188"/>
        <v>1512963.5999999999</v>
      </c>
      <c r="AI249" s="437">
        <f t="shared" si="189"/>
        <v>-426.07999999999993</v>
      </c>
      <c r="AJ249" s="23">
        <f t="shared" si="219"/>
        <v>-96</v>
      </c>
      <c r="AK249" s="24">
        <f t="shared" si="220"/>
        <v>-0.14976599063962559</v>
      </c>
      <c r="AL249" s="23">
        <f t="shared" si="221"/>
        <v>0</v>
      </c>
      <c r="AM249" s="160">
        <f t="shared" si="190"/>
        <v>-149963.59999999986</v>
      </c>
      <c r="AN249" s="24">
        <f t="shared" si="222"/>
        <v>0</v>
      </c>
      <c r="AO249" s="163">
        <f t="shared" si="223"/>
        <v>679.48</v>
      </c>
      <c r="AP249" s="164">
        <f t="shared" si="224"/>
        <v>0.32408661642659548</v>
      </c>
      <c r="AQ249" s="487"/>
      <c r="AR249" s="409">
        <f t="shared" si="178"/>
        <v>0.32408661642659542</v>
      </c>
      <c r="AS249" s="410">
        <f t="shared" si="179"/>
        <v>0.1208623485643423</v>
      </c>
      <c r="AT249" s="409">
        <f t="shared" si="172"/>
        <v>0</v>
      </c>
      <c r="AU249" s="410">
        <f t="shared" si="173"/>
        <v>6.4220183486238591E-2</v>
      </c>
      <c r="AV249" s="64" t="b">
        <f t="shared" si="180"/>
        <v>0</v>
      </c>
      <c r="AW249" s="415">
        <f t="shared" si="181"/>
        <v>1709</v>
      </c>
      <c r="AX249" s="415">
        <f t="shared" si="182"/>
        <v>1709</v>
      </c>
      <c r="AY249" s="415">
        <f t="shared" si="183"/>
        <v>1943.6456521739133</v>
      </c>
      <c r="AZ249" s="415">
        <f t="shared" si="184"/>
        <v>2096.6</v>
      </c>
      <c r="BA249" s="415">
        <f t="shared" si="185"/>
        <v>2350</v>
      </c>
      <c r="BB249" s="416">
        <f t="shared" si="191"/>
        <v>0</v>
      </c>
      <c r="BC249" s="416">
        <f t="shared" si="191"/>
        <v>0.13729997201516286</v>
      </c>
      <c r="BD249" s="416">
        <f t="shared" si="191"/>
        <v>7.8694564338418038E-2</v>
      </c>
      <c r="BE249" s="416">
        <f t="shared" si="191"/>
        <v>0.1208623485643423</v>
      </c>
      <c r="BF249" s="499">
        <f t="shared" si="174"/>
        <v>584</v>
      </c>
      <c r="BG249" s="499">
        <f t="shared" si="170"/>
        <v>641</v>
      </c>
      <c r="BH249" s="499">
        <f t="shared" si="171"/>
        <v>552</v>
      </c>
      <c r="BI249" s="499">
        <f t="shared" si="175"/>
        <v>545</v>
      </c>
      <c r="BJ249" s="506">
        <f t="shared" si="176"/>
        <v>580</v>
      </c>
      <c r="BK249" s="416">
        <f t="shared" si="192"/>
        <v>9.7602739726027288E-2</v>
      </c>
      <c r="BL249" s="416">
        <f t="shared" si="192"/>
        <v>-0.13884555382215291</v>
      </c>
      <c r="BM249" s="416">
        <f t="shared" si="192"/>
        <v>-1.26811594202898E-2</v>
      </c>
      <c r="BN249" s="416">
        <f t="shared" si="192"/>
        <v>6.4220183486238591E-2</v>
      </c>
      <c r="BO249" s="104">
        <f t="shared" si="193"/>
        <v>1343920.5999999999</v>
      </c>
      <c r="BP249" s="104">
        <f t="shared" si="186"/>
        <v>1506350</v>
      </c>
      <c r="BQ249" s="103">
        <f t="shared" si="187"/>
        <v>1779467.28</v>
      </c>
      <c r="BR249" s="419" t="s">
        <v>1069</v>
      </c>
      <c r="BS249" s="420"/>
      <c r="BU249" s="104"/>
      <c r="BV249" s="103"/>
      <c r="BW249" s="161">
        <f t="shared" si="194"/>
        <v>1216028</v>
      </c>
      <c r="BX249" s="161">
        <f t="shared" si="195"/>
        <v>1142647</v>
      </c>
    </row>
    <row r="250" spans="1:76" ht="36">
      <c r="A250" s="145" t="s">
        <v>575</v>
      </c>
      <c r="B250" s="145" t="str">
        <f t="shared" si="159"/>
        <v>P126</v>
      </c>
      <c r="C250" s="146" t="s">
        <v>582</v>
      </c>
      <c r="D250" s="147" t="s">
        <v>583</v>
      </c>
      <c r="E250" s="147"/>
      <c r="F250" s="147"/>
      <c r="G250" s="147"/>
      <c r="H250" s="129">
        <v>1100</v>
      </c>
      <c r="I250" s="130">
        <v>1100</v>
      </c>
      <c r="J250" s="129">
        <v>1100</v>
      </c>
      <c r="K250" s="130">
        <v>1100</v>
      </c>
      <c r="L250" s="130">
        <v>1100</v>
      </c>
      <c r="M250" s="130">
        <v>1197</v>
      </c>
      <c r="N250" s="130">
        <v>1197</v>
      </c>
      <c r="O250" s="148">
        <v>1338.7</v>
      </c>
      <c r="P250" s="149">
        <v>1925</v>
      </c>
      <c r="Q250" s="149">
        <v>2117500</v>
      </c>
      <c r="R250" s="150">
        <v>1919</v>
      </c>
      <c r="S250" s="151">
        <v>2110240</v>
      </c>
      <c r="T250" s="150">
        <v>1593.5</v>
      </c>
      <c r="U250" s="151">
        <v>1961638.46</v>
      </c>
      <c r="V250" s="152">
        <v>1919</v>
      </c>
      <c r="W250" s="153">
        <f t="shared" si="216"/>
        <v>2568965.3000000003</v>
      </c>
      <c r="X250" s="154">
        <v>1919</v>
      </c>
      <c r="Y250" s="155">
        <v>1338.7</v>
      </c>
      <c r="Z250" s="138">
        <f t="shared" si="217"/>
        <v>2568965.3000000003</v>
      </c>
      <c r="AA250" s="156">
        <v>1613</v>
      </c>
      <c r="AB250" s="157">
        <v>2168808.64</v>
      </c>
      <c r="AC250" s="158">
        <v>1632</v>
      </c>
      <c r="AD250" s="456">
        <f>Y250*1.25</f>
        <v>1673.375</v>
      </c>
      <c r="AE250" s="159">
        <f t="shared" si="218"/>
        <v>2730948</v>
      </c>
      <c r="AF250" s="158">
        <v>1632</v>
      </c>
      <c r="AG250" s="448">
        <v>2492.12</v>
      </c>
      <c r="AH250" s="159">
        <f t="shared" si="188"/>
        <v>4067139.84</v>
      </c>
      <c r="AI250" s="437">
        <f t="shared" si="189"/>
        <v>-818.74499999999989</v>
      </c>
      <c r="AJ250" s="23">
        <f t="shared" si="219"/>
        <v>-287</v>
      </c>
      <c r="AK250" s="24">
        <f t="shared" si="220"/>
        <v>-0.14955706096925481</v>
      </c>
      <c r="AL250" s="23">
        <f t="shared" si="221"/>
        <v>19</v>
      </c>
      <c r="AM250" s="160">
        <f t="shared" si="190"/>
        <v>-1336191.8399999999</v>
      </c>
      <c r="AN250" s="24">
        <f t="shared" si="222"/>
        <v>1.1779293242405457E-2</v>
      </c>
      <c r="AO250" s="163">
        <f t="shared" si="223"/>
        <v>1153.4199999999998</v>
      </c>
      <c r="AP250" s="164">
        <f t="shared" si="224"/>
        <v>0.86159707178606093</v>
      </c>
      <c r="AQ250" s="487"/>
      <c r="AR250" s="409">
        <f t="shared" si="178"/>
        <v>0.86159707178606104</v>
      </c>
      <c r="AS250" s="410">
        <f t="shared" si="179"/>
        <v>0.25</v>
      </c>
      <c r="AT250" s="409">
        <f t="shared" si="172"/>
        <v>1.1779293242405453E-2</v>
      </c>
      <c r="AU250" s="410">
        <f t="shared" si="173"/>
        <v>1.1779293242405453E-2</v>
      </c>
      <c r="AV250" s="64" t="b">
        <f t="shared" si="180"/>
        <v>0</v>
      </c>
      <c r="AW250" s="415">
        <f t="shared" si="181"/>
        <v>1100</v>
      </c>
      <c r="AX250" s="415">
        <f t="shared" si="182"/>
        <v>1099.656070870245</v>
      </c>
      <c r="AY250" s="415">
        <f t="shared" si="183"/>
        <v>1231.025076874804</v>
      </c>
      <c r="AZ250" s="415">
        <f t="shared" si="184"/>
        <v>1338.7</v>
      </c>
      <c r="BA250" s="415">
        <f t="shared" si="185"/>
        <v>1673.375</v>
      </c>
      <c r="BB250" s="416">
        <f t="shared" si="191"/>
        <v>-3.1266284523179255E-4</v>
      </c>
      <c r="BC250" s="416">
        <f t="shared" si="191"/>
        <v>0.11946372096195157</v>
      </c>
      <c r="BD250" s="416">
        <f t="shared" si="191"/>
        <v>8.7467692696033161E-2</v>
      </c>
      <c r="BE250" s="416">
        <f t="shared" si="191"/>
        <v>0.25</v>
      </c>
      <c r="BF250" s="499">
        <f t="shared" si="174"/>
        <v>1925</v>
      </c>
      <c r="BG250" s="499">
        <f t="shared" si="170"/>
        <v>1919</v>
      </c>
      <c r="BH250" s="499">
        <f t="shared" si="171"/>
        <v>1593.5</v>
      </c>
      <c r="BI250" s="499">
        <f t="shared" si="175"/>
        <v>1613</v>
      </c>
      <c r="BJ250" s="506">
        <f t="shared" si="176"/>
        <v>1632</v>
      </c>
      <c r="BK250" s="416">
        <f t="shared" si="192"/>
        <v>-3.1168831168830735E-3</v>
      </c>
      <c r="BL250" s="416">
        <f t="shared" si="192"/>
        <v>-0.16961959353830125</v>
      </c>
      <c r="BM250" s="416">
        <f t="shared" si="192"/>
        <v>1.2237213680577286E-2</v>
      </c>
      <c r="BN250" s="416">
        <f t="shared" si="192"/>
        <v>1.1779293242405453E-2</v>
      </c>
      <c r="BO250" s="104">
        <f t="shared" si="193"/>
        <v>2568965.3000000003</v>
      </c>
      <c r="BP250" s="104">
        <f t="shared" si="186"/>
        <v>3211206.625</v>
      </c>
      <c r="BQ250" s="103">
        <f t="shared" si="187"/>
        <v>4782378.2799999993</v>
      </c>
      <c r="BR250" s="419"/>
      <c r="BS250" s="420"/>
      <c r="BU250" s="104"/>
      <c r="BV250" s="103"/>
      <c r="BW250" s="161">
        <f t="shared" si="194"/>
        <v>2184758.4</v>
      </c>
      <c r="BX250" s="161">
        <f t="shared" si="195"/>
        <v>2184758.4</v>
      </c>
    </row>
    <row r="251" spans="1:76">
      <c r="A251" s="145" t="s">
        <v>575</v>
      </c>
      <c r="B251" s="145" t="str">
        <f t="shared" si="159"/>
        <v>P127</v>
      </c>
      <c r="C251" s="146" t="s">
        <v>584</v>
      </c>
      <c r="D251" s="147" t="s">
        <v>585</v>
      </c>
      <c r="E251" s="147"/>
      <c r="F251" s="147"/>
      <c r="G251" s="147"/>
      <c r="H251" s="129">
        <v>475</v>
      </c>
      <c r="I251" s="130">
        <v>520</v>
      </c>
      <c r="J251" s="129">
        <v>520</v>
      </c>
      <c r="K251" s="130">
        <v>520</v>
      </c>
      <c r="L251" s="130">
        <v>520</v>
      </c>
      <c r="M251" s="130">
        <v>544</v>
      </c>
      <c r="N251" s="130">
        <v>544</v>
      </c>
      <c r="O251" s="148">
        <v>620.4</v>
      </c>
      <c r="P251" s="149">
        <v>7042</v>
      </c>
      <c r="Q251" s="149">
        <v>3547225</v>
      </c>
      <c r="R251" s="150">
        <v>7042</v>
      </c>
      <c r="S251" s="151">
        <v>3658498</v>
      </c>
      <c r="T251" s="150">
        <v>5535</v>
      </c>
      <c r="U251" s="151">
        <v>3125412.16</v>
      </c>
      <c r="V251" s="152">
        <v>7042</v>
      </c>
      <c r="W251" s="153">
        <f t="shared" si="216"/>
        <v>4368856.8</v>
      </c>
      <c r="X251" s="154">
        <v>7042</v>
      </c>
      <c r="Y251" s="155">
        <v>620.4</v>
      </c>
      <c r="Z251" s="138">
        <f t="shared" si="217"/>
        <v>4368856.8</v>
      </c>
      <c r="AA251" s="156">
        <v>4391</v>
      </c>
      <c r="AB251" s="157">
        <v>2721175.6799999997</v>
      </c>
      <c r="AC251" s="158">
        <v>5986</v>
      </c>
      <c r="AD251" s="456">
        <f>Y251*1.25</f>
        <v>775.5</v>
      </c>
      <c r="AE251" s="159">
        <f t="shared" si="218"/>
        <v>4642143</v>
      </c>
      <c r="AF251" s="158">
        <v>5986</v>
      </c>
      <c r="AG251" s="448">
        <v>955.84</v>
      </c>
      <c r="AH251" s="159">
        <f t="shared" si="188"/>
        <v>5721658.2400000002</v>
      </c>
      <c r="AI251" s="437">
        <f t="shared" si="189"/>
        <v>-180.34000000000003</v>
      </c>
      <c r="AJ251" s="23">
        <f t="shared" si="219"/>
        <v>-1056</v>
      </c>
      <c r="AK251" s="24">
        <f t="shared" si="220"/>
        <v>-0.14995739846634479</v>
      </c>
      <c r="AL251" s="23">
        <f t="shared" si="221"/>
        <v>1595</v>
      </c>
      <c r="AM251" s="160">
        <f t="shared" si="190"/>
        <v>-1079515.2400000002</v>
      </c>
      <c r="AN251" s="24">
        <f t="shared" si="222"/>
        <v>0.36324299703939877</v>
      </c>
      <c r="AO251" s="163">
        <f t="shared" si="223"/>
        <v>335.44000000000005</v>
      </c>
      <c r="AP251" s="164">
        <f t="shared" si="224"/>
        <v>0.54068343004513231</v>
      </c>
      <c r="AQ251" s="487"/>
      <c r="AR251" s="409">
        <f t="shared" si="178"/>
        <v>0.5406834300451322</v>
      </c>
      <c r="AS251" s="410">
        <f t="shared" si="179"/>
        <v>0.25</v>
      </c>
      <c r="AT251" s="409">
        <f t="shared" si="172"/>
        <v>0.36324299703939866</v>
      </c>
      <c r="AU251" s="410">
        <f t="shared" si="173"/>
        <v>0.36324299703939866</v>
      </c>
      <c r="AV251" s="64" t="b">
        <f t="shared" si="180"/>
        <v>0</v>
      </c>
      <c r="AW251" s="415">
        <f t="shared" si="181"/>
        <v>503.72408406702641</v>
      </c>
      <c r="AX251" s="415">
        <f t="shared" si="182"/>
        <v>519.52541891508099</v>
      </c>
      <c r="AY251" s="415">
        <f t="shared" si="183"/>
        <v>564.66344354110208</v>
      </c>
      <c r="AZ251" s="415">
        <f t="shared" si="184"/>
        <v>620.4</v>
      </c>
      <c r="BA251" s="415">
        <f t="shared" si="185"/>
        <v>775.5</v>
      </c>
      <c r="BB251" s="416">
        <f t="shared" si="191"/>
        <v>3.1369027902092617E-2</v>
      </c>
      <c r="BC251" s="416">
        <f t="shared" si="191"/>
        <v>8.6883187968516129E-2</v>
      </c>
      <c r="BD251" s="416">
        <f t="shared" si="191"/>
        <v>9.8707570140124989E-2</v>
      </c>
      <c r="BE251" s="416">
        <f t="shared" si="191"/>
        <v>0.25</v>
      </c>
      <c r="BF251" s="499">
        <f t="shared" si="174"/>
        <v>7042</v>
      </c>
      <c r="BG251" s="499">
        <f t="shared" si="170"/>
        <v>7042</v>
      </c>
      <c r="BH251" s="499">
        <f t="shared" si="171"/>
        <v>5535</v>
      </c>
      <c r="BI251" s="499">
        <f t="shared" si="175"/>
        <v>4391</v>
      </c>
      <c r="BJ251" s="506">
        <f t="shared" si="176"/>
        <v>5986</v>
      </c>
      <c r="BK251" s="416">
        <f t="shared" si="192"/>
        <v>0</v>
      </c>
      <c r="BL251" s="416">
        <f t="shared" si="192"/>
        <v>-0.21400170406134622</v>
      </c>
      <c r="BM251" s="416">
        <f t="shared" si="192"/>
        <v>-0.20668473351400185</v>
      </c>
      <c r="BN251" s="416">
        <f t="shared" si="192"/>
        <v>0.36324299703939866</v>
      </c>
      <c r="BO251" s="104">
        <f t="shared" si="193"/>
        <v>4368856.8</v>
      </c>
      <c r="BP251" s="104">
        <f t="shared" si="186"/>
        <v>5461071</v>
      </c>
      <c r="BQ251" s="103">
        <f t="shared" si="187"/>
        <v>6731025.2800000003</v>
      </c>
      <c r="BR251" s="419"/>
      <c r="BS251" s="420"/>
      <c r="BU251" s="104"/>
      <c r="BV251" s="103"/>
      <c r="BW251" s="161">
        <f t="shared" si="194"/>
        <v>3713714.4</v>
      </c>
      <c r="BX251" s="161">
        <f t="shared" si="195"/>
        <v>3713714.4</v>
      </c>
    </row>
    <row r="252" spans="1:76" ht="24" hidden="1">
      <c r="A252" s="145" t="s">
        <v>575</v>
      </c>
      <c r="B252" s="145" t="str">
        <f t="shared" si="159"/>
        <v>P128</v>
      </c>
      <c r="C252" s="146" t="s">
        <v>586</v>
      </c>
      <c r="D252" s="172" t="s">
        <v>587</v>
      </c>
      <c r="E252" s="178" t="s">
        <v>142</v>
      </c>
      <c r="F252" s="178"/>
      <c r="G252" s="178"/>
      <c r="H252" s="129">
        <v>330</v>
      </c>
      <c r="I252" s="130">
        <v>330</v>
      </c>
      <c r="J252" s="129">
        <v>330</v>
      </c>
      <c r="K252" s="130">
        <v>330</v>
      </c>
      <c r="L252" s="130">
        <v>330</v>
      </c>
      <c r="M252" s="130">
        <v>415</v>
      </c>
      <c r="N252" s="130">
        <v>415</v>
      </c>
      <c r="O252" s="148">
        <v>478.5</v>
      </c>
      <c r="P252" s="149">
        <v>1</v>
      </c>
      <c r="Q252" s="149">
        <v>330</v>
      </c>
      <c r="R252" s="150">
        <v>1</v>
      </c>
      <c r="S252" s="151">
        <v>330</v>
      </c>
      <c r="T252" s="150">
        <v>0</v>
      </c>
      <c r="U252" s="151">
        <v>0</v>
      </c>
      <c r="V252" s="152">
        <v>1</v>
      </c>
      <c r="W252" s="153">
        <f t="shared" si="216"/>
        <v>478.5</v>
      </c>
      <c r="X252" s="154">
        <v>1</v>
      </c>
      <c r="Y252" s="155">
        <v>478.5</v>
      </c>
      <c r="Z252" s="138">
        <f t="shared" si="217"/>
        <v>478.5</v>
      </c>
      <c r="AA252" s="156">
        <v>1</v>
      </c>
      <c r="AB252" s="157">
        <v>478.5</v>
      </c>
      <c r="AC252" s="158">
        <v>1</v>
      </c>
      <c r="AD252" s="456">
        <f>Y252*1.17</f>
        <v>559.84499999999991</v>
      </c>
      <c r="AE252" s="159">
        <f t="shared" si="218"/>
        <v>559.84499999999991</v>
      </c>
      <c r="AF252" s="158">
        <v>1</v>
      </c>
      <c r="AG252" s="448">
        <v>591.47</v>
      </c>
      <c r="AH252" s="159">
        <f t="shared" si="188"/>
        <v>591.47</v>
      </c>
      <c r="AI252" s="437">
        <f t="shared" si="189"/>
        <v>-31.625000000000114</v>
      </c>
      <c r="AJ252" s="23">
        <f t="shared" si="219"/>
        <v>0</v>
      </c>
      <c r="AK252" s="24">
        <f t="shared" si="220"/>
        <v>0</v>
      </c>
      <c r="AL252" s="23">
        <f t="shared" si="221"/>
        <v>0</v>
      </c>
      <c r="AM252" s="160">
        <f t="shared" si="190"/>
        <v>-31.625000000000114</v>
      </c>
      <c r="AN252" s="24">
        <f t="shared" si="222"/>
        <v>0</v>
      </c>
      <c r="AO252" s="163">
        <f t="shared" si="223"/>
        <v>112.97000000000003</v>
      </c>
      <c r="AP252" s="164">
        <f t="shared" si="224"/>
        <v>0.23609195402298858</v>
      </c>
      <c r="AQ252" s="487"/>
      <c r="AR252" s="409">
        <f t="shared" si="178"/>
        <v>0.23609195402298866</v>
      </c>
      <c r="AS252" s="410">
        <f t="shared" si="179"/>
        <v>0.16999999999999993</v>
      </c>
      <c r="AT252" s="409">
        <f t="shared" si="172"/>
        <v>0</v>
      </c>
      <c r="AU252" s="410">
        <f t="shared" si="173"/>
        <v>0</v>
      </c>
      <c r="AV252" s="64" t="b">
        <f t="shared" si="180"/>
        <v>1</v>
      </c>
      <c r="AW252" s="415">
        <f t="shared" si="181"/>
        <v>330</v>
      </c>
      <c r="AX252" s="415">
        <f t="shared" si="182"/>
        <v>330</v>
      </c>
      <c r="AY252" s="415" t="str">
        <f t="shared" si="183"/>
        <v/>
      </c>
      <c r="AZ252" s="415">
        <f t="shared" si="184"/>
        <v>478.5</v>
      </c>
      <c r="BA252" s="415">
        <f t="shared" si="185"/>
        <v>559.84499999999991</v>
      </c>
      <c r="BB252" s="416">
        <f t="shared" si="191"/>
        <v>0</v>
      </c>
      <c r="BC252" s="416" t="str">
        <f t="shared" si="191"/>
        <v/>
      </c>
      <c r="BD252" s="416" t="str">
        <f t="shared" si="191"/>
        <v/>
      </c>
      <c r="BE252" s="416">
        <f t="shared" si="191"/>
        <v>0.16999999999999993</v>
      </c>
      <c r="BF252" s="499">
        <f t="shared" si="174"/>
        <v>1</v>
      </c>
      <c r="BG252" s="499">
        <f t="shared" si="170"/>
        <v>1</v>
      </c>
      <c r="BH252" s="499">
        <f t="shared" si="171"/>
        <v>0</v>
      </c>
      <c r="BI252" s="499">
        <f t="shared" si="175"/>
        <v>1</v>
      </c>
      <c r="BJ252" s="506">
        <f t="shared" si="176"/>
        <v>1</v>
      </c>
      <c r="BK252" s="416">
        <f t="shared" si="192"/>
        <v>0</v>
      </c>
      <c r="BL252" s="416">
        <f t="shared" si="192"/>
        <v>-1</v>
      </c>
      <c r="BM252" s="416" t="str">
        <f t="shared" si="192"/>
        <v/>
      </c>
      <c r="BN252" s="416">
        <f t="shared" si="192"/>
        <v>0</v>
      </c>
      <c r="BO252" s="104">
        <f t="shared" si="193"/>
        <v>478.5</v>
      </c>
      <c r="BP252" s="104">
        <f t="shared" si="186"/>
        <v>559.84499999999991</v>
      </c>
      <c r="BQ252" s="103">
        <f t="shared" si="187"/>
        <v>591.47</v>
      </c>
      <c r="BR252" s="419"/>
      <c r="BS252" s="420"/>
      <c r="BU252" s="104"/>
      <c r="BV252" s="103"/>
      <c r="BW252" s="161">
        <f t="shared" si="194"/>
        <v>478.5</v>
      </c>
      <c r="BX252" s="161">
        <f t="shared" si="195"/>
        <v>478.5</v>
      </c>
    </row>
    <row r="253" spans="1:76">
      <c r="A253" s="145" t="s">
        <v>575</v>
      </c>
      <c r="B253" s="145" t="str">
        <f t="shared" si="159"/>
        <v>P129</v>
      </c>
      <c r="C253" s="146" t="s">
        <v>588</v>
      </c>
      <c r="D253" s="147" t="s">
        <v>589</v>
      </c>
      <c r="E253" s="147"/>
      <c r="F253" s="147"/>
      <c r="G253" s="147" t="s">
        <v>157</v>
      </c>
      <c r="H253" s="129">
        <v>333</v>
      </c>
      <c r="I253" s="130">
        <v>400</v>
      </c>
      <c r="J253" s="129">
        <v>400</v>
      </c>
      <c r="K253" s="130">
        <v>400</v>
      </c>
      <c r="L253" s="130">
        <v>400</v>
      </c>
      <c r="M253" s="130">
        <v>460</v>
      </c>
      <c r="N253" s="130">
        <v>460</v>
      </c>
      <c r="O253" s="148">
        <v>528</v>
      </c>
      <c r="P253" s="149">
        <v>254</v>
      </c>
      <c r="Q253" s="149">
        <v>93158</v>
      </c>
      <c r="R253" s="150">
        <v>197</v>
      </c>
      <c r="S253" s="151">
        <v>78720</v>
      </c>
      <c r="T253" s="150">
        <v>93</v>
      </c>
      <c r="U253" s="151">
        <v>44064</v>
      </c>
      <c r="V253" s="152">
        <v>194</v>
      </c>
      <c r="W253" s="153">
        <f t="shared" si="216"/>
        <v>102432</v>
      </c>
      <c r="X253" s="154">
        <v>194</v>
      </c>
      <c r="Y253" s="155">
        <v>528</v>
      </c>
      <c r="Z253" s="138">
        <f t="shared" si="217"/>
        <v>102432</v>
      </c>
      <c r="AA253" s="156">
        <v>88</v>
      </c>
      <c r="AB253" s="157">
        <v>46464</v>
      </c>
      <c r="AC253" s="158">
        <v>165</v>
      </c>
      <c r="AD253" s="456">
        <f>Y253*1.17</f>
        <v>617.76</v>
      </c>
      <c r="AE253" s="159">
        <f t="shared" si="218"/>
        <v>101930.4</v>
      </c>
      <c r="AF253" s="158">
        <v>165</v>
      </c>
      <c r="AG253" s="448">
        <v>632.41</v>
      </c>
      <c r="AH253" s="159">
        <f t="shared" si="188"/>
        <v>104347.65</v>
      </c>
      <c r="AI253" s="437">
        <f t="shared" si="189"/>
        <v>-14.649999999999977</v>
      </c>
      <c r="AJ253" s="23">
        <f t="shared" si="219"/>
        <v>-29</v>
      </c>
      <c r="AK253" s="24">
        <f t="shared" si="220"/>
        <v>-0.14948453608247422</v>
      </c>
      <c r="AL253" s="23">
        <f t="shared" si="221"/>
        <v>77</v>
      </c>
      <c r="AM253" s="160">
        <f t="shared" si="190"/>
        <v>-2417.25</v>
      </c>
      <c r="AN253" s="24">
        <f t="shared" si="222"/>
        <v>0.875</v>
      </c>
      <c r="AO253" s="163">
        <f t="shared" si="223"/>
        <v>104.40999999999997</v>
      </c>
      <c r="AP253" s="164">
        <f t="shared" si="224"/>
        <v>0.19774621212121207</v>
      </c>
      <c r="AQ253" s="487"/>
      <c r="AR253" s="409">
        <f t="shared" si="178"/>
        <v>0.19774621212121213</v>
      </c>
      <c r="AS253" s="410">
        <f t="shared" si="179"/>
        <v>0.16999999999999993</v>
      </c>
      <c r="AT253" s="409">
        <f t="shared" si="172"/>
        <v>0.875</v>
      </c>
      <c r="AU253" s="410">
        <f t="shared" si="173"/>
        <v>0.875</v>
      </c>
      <c r="AV253" s="64" t="b">
        <f t="shared" si="180"/>
        <v>0</v>
      </c>
      <c r="AW253" s="415">
        <f t="shared" si="181"/>
        <v>366.76377952755905</v>
      </c>
      <c r="AX253" s="415">
        <f t="shared" si="182"/>
        <v>399.59390862944161</v>
      </c>
      <c r="AY253" s="415">
        <f t="shared" si="183"/>
        <v>473.80645161290323</v>
      </c>
      <c r="AZ253" s="415">
        <f t="shared" si="184"/>
        <v>528</v>
      </c>
      <c r="BA253" s="415">
        <f t="shared" si="185"/>
        <v>617.76</v>
      </c>
      <c r="BB253" s="416">
        <f t="shared" si="191"/>
        <v>8.9513007920717147E-2</v>
      </c>
      <c r="BC253" s="416">
        <f t="shared" si="191"/>
        <v>0.1857199055861527</v>
      </c>
      <c r="BD253" s="416">
        <f t="shared" si="191"/>
        <v>0.1143790849673203</v>
      </c>
      <c r="BE253" s="416">
        <f t="shared" si="191"/>
        <v>0.16999999999999993</v>
      </c>
      <c r="BF253" s="499">
        <f t="shared" si="174"/>
        <v>254</v>
      </c>
      <c r="BG253" s="499">
        <f t="shared" si="170"/>
        <v>197</v>
      </c>
      <c r="BH253" s="499">
        <f t="shared" si="171"/>
        <v>93</v>
      </c>
      <c r="BI253" s="499">
        <f t="shared" si="175"/>
        <v>88</v>
      </c>
      <c r="BJ253" s="506">
        <f t="shared" si="176"/>
        <v>165</v>
      </c>
      <c r="BK253" s="416">
        <f t="shared" si="192"/>
        <v>-0.22440944881889768</v>
      </c>
      <c r="BL253" s="416">
        <f t="shared" si="192"/>
        <v>-0.52791878172588835</v>
      </c>
      <c r="BM253" s="416">
        <f t="shared" si="192"/>
        <v>-5.3763440860215006E-2</v>
      </c>
      <c r="BN253" s="416">
        <f t="shared" si="192"/>
        <v>0.875</v>
      </c>
      <c r="BO253" s="104">
        <f t="shared" si="193"/>
        <v>102432</v>
      </c>
      <c r="BP253" s="104">
        <f t="shared" si="186"/>
        <v>119845.44</v>
      </c>
      <c r="BQ253" s="103">
        <f t="shared" si="187"/>
        <v>122687.54</v>
      </c>
      <c r="BR253" s="419"/>
      <c r="BS253" s="420"/>
      <c r="BU253" s="104"/>
      <c r="BV253" s="103"/>
      <c r="BW253" s="161">
        <f t="shared" si="194"/>
        <v>87120</v>
      </c>
      <c r="BX253" s="161">
        <f t="shared" si="195"/>
        <v>87120</v>
      </c>
    </row>
    <row r="254" spans="1:76" ht="24">
      <c r="A254" s="145" t="s">
        <v>590</v>
      </c>
      <c r="B254" s="145" t="str">
        <f t="shared" si="159"/>
        <v>P130</v>
      </c>
      <c r="C254" s="146" t="s">
        <v>591</v>
      </c>
      <c r="D254" s="147" t="s">
        <v>592</v>
      </c>
      <c r="E254" s="147"/>
      <c r="F254" s="147"/>
      <c r="G254" s="147" t="s">
        <v>157</v>
      </c>
      <c r="H254" s="129">
        <v>300</v>
      </c>
      <c r="I254" s="130">
        <v>300</v>
      </c>
      <c r="J254" s="129">
        <v>300</v>
      </c>
      <c r="K254" s="130">
        <v>300</v>
      </c>
      <c r="L254" s="130">
        <v>300</v>
      </c>
      <c r="M254" s="130">
        <v>330</v>
      </c>
      <c r="N254" s="130">
        <v>330</v>
      </c>
      <c r="O254" s="148">
        <v>385</v>
      </c>
      <c r="P254" s="149">
        <v>5195</v>
      </c>
      <c r="Q254" s="149">
        <v>1553220</v>
      </c>
      <c r="R254" s="150">
        <v>5523</v>
      </c>
      <c r="S254" s="151">
        <v>1650050</v>
      </c>
      <c r="T254" s="150">
        <v>4313</v>
      </c>
      <c r="U254" s="151">
        <v>1482688</v>
      </c>
      <c r="V254" s="152">
        <v>5523</v>
      </c>
      <c r="W254" s="153">
        <f t="shared" si="216"/>
        <v>2126355</v>
      </c>
      <c r="X254" s="154">
        <v>5523</v>
      </c>
      <c r="Y254" s="155">
        <v>385</v>
      </c>
      <c r="Z254" s="138">
        <f t="shared" si="217"/>
        <v>2126355</v>
      </c>
      <c r="AA254" s="156">
        <v>3931</v>
      </c>
      <c r="AB254" s="157">
        <v>1505042</v>
      </c>
      <c r="AC254" s="158">
        <v>4695</v>
      </c>
      <c r="AD254" s="456">
        <f>Y254*1.15</f>
        <v>442.74999999999994</v>
      </c>
      <c r="AE254" s="159">
        <f t="shared" si="218"/>
        <v>2078711.2499999998</v>
      </c>
      <c r="AF254" s="158">
        <v>4695</v>
      </c>
      <c r="AG254" s="448">
        <v>600</v>
      </c>
      <c r="AH254" s="159">
        <f t="shared" si="188"/>
        <v>2817000</v>
      </c>
      <c r="AI254" s="437">
        <f t="shared" si="189"/>
        <v>-157.25000000000006</v>
      </c>
      <c r="AJ254" s="23">
        <f t="shared" si="219"/>
        <v>-828</v>
      </c>
      <c r="AK254" s="24">
        <f t="shared" si="220"/>
        <v>-0.1499185225420967</v>
      </c>
      <c r="AL254" s="23">
        <f t="shared" si="221"/>
        <v>764</v>
      </c>
      <c r="AM254" s="160">
        <f t="shared" si="190"/>
        <v>-738288.75000000023</v>
      </c>
      <c r="AN254" s="24">
        <f t="shared" si="222"/>
        <v>0.19435258204019334</v>
      </c>
      <c r="AO254" s="163">
        <f t="shared" si="223"/>
        <v>215</v>
      </c>
      <c r="AP254" s="164">
        <f t="shared" si="224"/>
        <v>0.55844155844155841</v>
      </c>
      <c r="AQ254" s="487"/>
      <c r="AR254" s="409">
        <f t="shared" si="178"/>
        <v>0.55844155844155852</v>
      </c>
      <c r="AS254" s="410">
        <f t="shared" si="179"/>
        <v>0.14999999999999991</v>
      </c>
      <c r="AT254" s="409">
        <f t="shared" si="172"/>
        <v>0.19435258204019323</v>
      </c>
      <c r="AU254" s="410">
        <f t="shared" si="173"/>
        <v>0.19435258204019323</v>
      </c>
      <c r="AV254" s="64" t="b">
        <f t="shared" si="180"/>
        <v>0</v>
      </c>
      <c r="AW254" s="415">
        <f t="shared" si="181"/>
        <v>298.98363811357075</v>
      </c>
      <c r="AX254" s="415">
        <f t="shared" si="182"/>
        <v>298.75973202969402</v>
      </c>
      <c r="AY254" s="415">
        <f t="shared" si="183"/>
        <v>343.77185253883607</v>
      </c>
      <c r="AZ254" s="415">
        <f t="shared" si="184"/>
        <v>385</v>
      </c>
      <c r="BA254" s="415">
        <f t="shared" si="185"/>
        <v>442.74999999999994</v>
      </c>
      <c r="BB254" s="416">
        <f t="shared" si="191"/>
        <v>-7.4889075967321528E-4</v>
      </c>
      <c r="BC254" s="416">
        <f t="shared" si="191"/>
        <v>0.15066327782309119</v>
      </c>
      <c r="BD254" s="416">
        <f t="shared" si="191"/>
        <v>0.11992880498122327</v>
      </c>
      <c r="BE254" s="416">
        <f t="shared" si="191"/>
        <v>0.14999999999999991</v>
      </c>
      <c r="BF254" s="499">
        <f t="shared" si="174"/>
        <v>5195</v>
      </c>
      <c r="BG254" s="499">
        <f t="shared" si="170"/>
        <v>5523</v>
      </c>
      <c r="BH254" s="499">
        <f t="shared" si="171"/>
        <v>4313</v>
      </c>
      <c r="BI254" s="499">
        <f t="shared" si="175"/>
        <v>3931</v>
      </c>
      <c r="BJ254" s="506">
        <f t="shared" si="176"/>
        <v>4695</v>
      </c>
      <c r="BK254" s="416">
        <f t="shared" si="192"/>
        <v>6.3137632338787331E-2</v>
      </c>
      <c r="BL254" s="416">
        <f t="shared" si="192"/>
        <v>-0.21908383125113162</v>
      </c>
      <c r="BM254" s="416">
        <f t="shared" si="192"/>
        <v>-8.8569441224205847E-2</v>
      </c>
      <c r="BN254" s="416">
        <f t="shared" si="192"/>
        <v>0.19435258204019323</v>
      </c>
      <c r="BO254" s="104">
        <f t="shared" si="193"/>
        <v>2126355</v>
      </c>
      <c r="BP254" s="104">
        <f t="shared" si="186"/>
        <v>2445308.2499999995</v>
      </c>
      <c r="BQ254" s="103">
        <f t="shared" si="187"/>
        <v>3313800</v>
      </c>
      <c r="BR254" s="419"/>
      <c r="BS254" s="420"/>
      <c r="BU254" s="104"/>
      <c r="BV254" s="103"/>
      <c r="BW254" s="161">
        <f t="shared" si="194"/>
        <v>1807575</v>
      </c>
      <c r="BX254" s="161">
        <f t="shared" si="195"/>
        <v>1807575</v>
      </c>
    </row>
    <row r="255" spans="1:76" hidden="1">
      <c r="A255" s="145" t="s">
        <v>590</v>
      </c>
      <c r="B255" s="145" t="str">
        <f t="shared" si="159"/>
        <v>P131</v>
      </c>
      <c r="C255" s="146" t="s">
        <v>593</v>
      </c>
      <c r="D255" s="147" t="s">
        <v>594</v>
      </c>
      <c r="E255" s="147"/>
      <c r="F255" s="147"/>
      <c r="G255" s="147" t="s">
        <v>157</v>
      </c>
      <c r="H255" s="129">
        <v>410</v>
      </c>
      <c r="I255" s="130">
        <v>410</v>
      </c>
      <c r="J255" s="129">
        <v>410</v>
      </c>
      <c r="K255" s="130">
        <v>410</v>
      </c>
      <c r="L255" s="130">
        <v>410</v>
      </c>
      <c r="M255" s="130">
        <v>584</v>
      </c>
      <c r="N255" s="130">
        <v>584</v>
      </c>
      <c r="O255" s="148">
        <v>664.4</v>
      </c>
      <c r="P255" s="149">
        <v>1486</v>
      </c>
      <c r="Q255" s="149">
        <v>607948</v>
      </c>
      <c r="R255" s="150">
        <v>1445</v>
      </c>
      <c r="S255" s="151">
        <v>591728</v>
      </c>
      <c r="T255" s="150">
        <v>1585</v>
      </c>
      <c r="U255" s="151">
        <v>947439.67999999993</v>
      </c>
      <c r="V255" s="152">
        <v>1672</v>
      </c>
      <c r="W255" s="153">
        <f t="shared" si="216"/>
        <v>1110876.8</v>
      </c>
      <c r="X255" s="154">
        <v>1672</v>
      </c>
      <c r="Y255" s="155">
        <v>664.4</v>
      </c>
      <c r="Z255" s="138">
        <f t="shared" si="217"/>
        <v>1110876.8</v>
      </c>
      <c r="AA255" s="156">
        <v>1516</v>
      </c>
      <c r="AB255" s="157">
        <v>1004174.1599999999</v>
      </c>
      <c r="AC255" s="162">
        <f>AA255</f>
        <v>1516</v>
      </c>
      <c r="AD255" s="456">
        <f>Y255*1.15</f>
        <v>764.06</v>
      </c>
      <c r="AE255" s="159">
        <f t="shared" si="218"/>
        <v>1158314.96</v>
      </c>
      <c r="AF255" s="158">
        <v>1422</v>
      </c>
      <c r="AG255" s="448">
        <v>870.19</v>
      </c>
      <c r="AH255" s="159">
        <f t="shared" si="188"/>
        <v>1237410.1800000002</v>
      </c>
      <c r="AI255" s="437">
        <f t="shared" si="189"/>
        <v>-106.13000000000011</v>
      </c>
      <c r="AJ255" s="23">
        <f t="shared" si="219"/>
        <v>-250</v>
      </c>
      <c r="AK255" s="24">
        <f t="shared" si="220"/>
        <v>-0.14952153110047847</v>
      </c>
      <c r="AL255" s="23">
        <f t="shared" si="221"/>
        <v>-94</v>
      </c>
      <c r="AM255" s="160">
        <f t="shared" si="190"/>
        <v>-79095.220000000205</v>
      </c>
      <c r="AN255" s="24">
        <f t="shared" si="222"/>
        <v>-6.2005277044854881E-2</v>
      </c>
      <c r="AO255" s="163">
        <f t="shared" si="223"/>
        <v>205.79000000000008</v>
      </c>
      <c r="AP255" s="164">
        <f t="shared" si="224"/>
        <v>0.30973810957254677</v>
      </c>
      <c r="AQ255" s="487"/>
      <c r="AR255" s="409">
        <f t="shared" si="178"/>
        <v>0.30973810957254688</v>
      </c>
      <c r="AS255" s="410">
        <f t="shared" si="179"/>
        <v>0.14999999999999991</v>
      </c>
      <c r="AT255" s="409">
        <f t="shared" si="172"/>
        <v>-6.2005277044854923E-2</v>
      </c>
      <c r="AU255" s="410">
        <f t="shared" si="173"/>
        <v>0</v>
      </c>
      <c r="AV255" s="64" t="b">
        <f t="shared" si="180"/>
        <v>1</v>
      </c>
      <c r="AW255" s="415">
        <f t="shared" si="181"/>
        <v>409.11709286675637</v>
      </c>
      <c r="AX255" s="415">
        <f t="shared" si="182"/>
        <v>409.50034602076124</v>
      </c>
      <c r="AY255" s="415">
        <f t="shared" si="183"/>
        <v>597.75374132492107</v>
      </c>
      <c r="AZ255" s="415">
        <f t="shared" si="184"/>
        <v>664.4</v>
      </c>
      <c r="BA255" s="415">
        <f t="shared" si="185"/>
        <v>764.06</v>
      </c>
      <c r="BB255" s="416">
        <f t="shared" si="191"/>
        <v>9.3678108465078402E-4</v>
      </c>
      <c r="BC255" s="416">
        <f t="shared" si="191"/>
        <v>0.45971486259651551</v>
      </c>
      <c r="BD255" s="416">
        <f t="shared" si="191"/>
        <v>0.1114945069642852</v>
      </c>
      <c r="BE255" s="416">
        <f t="shared" si="191"/>
        <v>0.14999999999999991</v>
      </c>
      <c r="BF255" s="499">
        <f t="shared" si="174"/>
        <v>1486</v>
      </c>
      <c r="BG255" s="499">
        <f t="shared" si="170"/>
        <v>1445</v>
      </c>
      <c r="BH255" s="499">
        <f t="shared" si="171"/>
        <v>1585</v>
      </c>
      <c r="BI255" s="499">
        <f t="shared" si="175"/>
        <v>1516</v>
      </c>
      <c r="BJ255" s="506">
        <f t="shared" si="176"/>
        <v>1516</v>
      </c>
      <c r="BK255" s="416">
        <f t="shared" si="192"/>
        <v>-2.7590847913862682E-2</v>
      </c>
      <c r="BL255" s="416">
        <f t="shared" si="192"/>
        <v>9.6885813148788857E-2</v>
      </c>
      <c r="BM255" s="416">
        <f t="shared" si="192"/>
        <v>-4.3533123028391185E-2</v>
      </c>
      <c r="BN255" s="416">
        <f t="shared" si="192"/>
        <v>0</v>
      </c>
      <c r="BO255" s="104">
        <f t="shared" si="193"/>
        <v>1110876.8</v>
      </c>
      <c r="BP255" s="104">
        <f t="shared" si="186"/>
        <v>1277508.3199999998</v>
      </c>
      <c r="BQ255" s="103">
        <f t="shared" si="187"/>
        <v>1454957.6800000002</v>
      </c>
      <c r="BR255" s="419"/>
      <c r="BS255" s="420"/>
      <c r="BU255" s="104"/>
      <c r="BV255" s="103"/>
      <c r="BW255" s="161">
        <f t="shared" si="194"/>
        <v>1007230.4</v>
      </c>
      <c r="BX255" s="161">
        <f t="shared" si="195"/>
        <v>944776.79999999993</v>
      </c>
    </row>
    <row r="256" spans="1:76" ht="15.6">
      <c r="A256" s="145" t="s">
        <v>590</v>
      </c>
      <c r="B256" s="145" t="str">
        <f t="shared" si="159"/>
        <v>P132</v>
      </c>
      <c r="C256" s="146" t="s">
        <v>595</v>
      </c>
      <c r="D256" s="147" t="s">
        <v>596</v>
      </c>
      <c r="E256" s="147"/>
      <c r="F256" s="147"/>
      <c r="G256" s="147" t="s">
        <v>157</v>
      </c>
      <c r="H256" s="129">
        <v>1000</v>
      </c>
      <c r="I256" s="130">
        <v>1000</v>
      </c>
      <c r="J256" s="129">
        <v>1000</v>
      </c>
      <c r="K256" s="130">
        <v>1000</v>
      </c>
      <c r="L256" s="130">
        <v>1000</v>
      </c>
      <c r="M256" s="130">
        <v>1060</v>
      </c>
      <c r="N256" s="130">
        <v>1060</v>
      </c>
      <c r="O256" s="148">
        <v>1188</v>
      </c>
      <c r="P256" s="149">
        <v>566</v>
      </c>
      <c r="Q256" s="149">
        <v>565800</v>
      </c>
      <c r="R256" s="150">
        <v>603</v>
      </c>
      <c r="S256" s="151">
        <v>601873</v>
      </c>
      <c r="T256" s="150">
        <v>519</v>
      </c>
      <c r="U256" s="151">
        <v>567338.4</v>
      </c>
      <c r="V256" s="152">
        <v>603</v>
      </c>
      <c r="W256" s="153">
        <f t="shared" si="216"/>
        <v>716364</v>
      </c>
      <c r="X256" s="154">
        <v>603</v>
      </c>
      <c r="Y256" s="155">
        <v>1188</v>
      </c>
      <c r="Z256" s="138">
        <f t="shared" si="217"/>
        <v>716364</v>
      </c>
      <c r="AA256" s="156">
        <v>253</v>
      </c>
      <c r="AB256" s="157">
        <v>300088.8</v>
      </c>
      <c r="AC256" s="158">
        <v>513</v>
      </c>
      <c r="AD256" s="448">
        <v>1200</v>
      </c>
      <c r="AE256" s="159">
        <f t="shared" si="218"/>
        <v>615600</v>
      </c>
      <c r="AF256" s="158">
        <v>513</v>
      </c>
      <c r="AG256" s="448">
        <v>1200</v>
      </c>
      <c r="AH256" s="159">
        <f t="shared" si="188"/>
        <v>615600</v>
      </c>
      <c r="AI256" s="437">
        <f t="shared" si="189"/>
        <v>0</v>
      </c>
      <c r="AJ256" s="23">
        <f t="shared" si="219"/>
        <v>-90</v>
      </c>
      <c r="AK256" s="24">
        <f t="shared" si="220"/>
        <v>-0.14925373134328357</v>
      </c>
      <c r="AL256" s="23">
        <f t="shared" si="221"/>
        <v>260</v>
      </c>
      <c r="AM256" s="160">
        <f t="shared" si="190"/>
        <v>0</v>
      </c>
      <c r="AN256" s="24">
        <f t="shared" si="222"/>
        <v>1.0276679841897234</v>
      </c>
      <c r="AO256" s="163">
        <f t="shared" si="223"/>
        <v>12</v>
      </c>
      <c r="AP256" s="164">
        <f t="shared" si="224"/>
        <v>1.0101010101010102E-2</v>
      </c>
      <c r="AQ256" s="487" t="s">
        <v>1079</v>
      </c>
      <c r="AR256" s="409">
        <f t="shared" si="178"/>
        <v>1.0101010101010166E-2</v>
      </c>
      <c r="AS256" s="410">
        <f t="shared" si="179"/>
        <v>1.0101010101010166E-2</v>
      </c>
      <c r="AT256" s="409">
        <f t="shared" si="172"/>
        <v>1.0276679841897232</v>
      </c>
      <c r="AU256" s="410">
        <f t="shared" si="173"/>
        <v>1.0276679841897232</v>
      </c>
      <c r="AV256" s="64" t="b">
        <f t="shared" si="180"/>
        <v>0</v>
      </c>
      <c r="AW256" s="415">
        <f t="shared" si="181"/>
        <v>999.64664310954061</v>
      </c>
      <c r="AX256" s="415">
        <f t="shared" si="182"/>
        <v>998.13101160862357</v>
      </c>
      <c r="AY256" s="415">
        <f t="shared" si="183"/>
        <v>1093.1375722543353</v>
      </c>
      <c r="AZ256" s="415">
        <f t="shared" si="184"/>
        <v>1188</v>
      </c>
      <c r="BA256" s="415">
        <f t="shared" si="185"/>
        <v>1200</v>
      </c>
      <c r="BB256" s="416">
        <f t="shared" si="191"/>
        <v>-1.5161672490615619E-3</v>
      </c>
      <c r="BC256" s="416">
        <f t="shared" si="191"/>
        <v>9.5184459295173829E-2</v>
      </c>
      <c r="BD256" s="416">
        <f t="shared" si="191"/>
        <v>8.677995355153123E-2</v>
      </c>
      <c r="BE256" s="416">
        <f t="shared" si="191"/>
        <v>1.0101010101010166E-2</v>
      </c>
      <c r="BF256" s="499">
        <f t="shared" si="174"/>
        <v>566</v>
      </c>
      <c r="BG256" s="499">
        <f t="shared" si="170"/>
        <v>603</v>
      </c>
      <c r="BH256" s="499">
        <f t="shared" si="171"/>
        <v>519</v>
      </c>
      <c r="BI256" s="499">
        <f t="shared" si="175"/>
        <v>253</v>
      </c>
      <c r="BJ256" s="417">
        <f t="shared" si="176"/>
        <v>513</v>
      </c>
      <c r="BK256" s="416">
        <f t="shared" si="192"/>
        <v>6.5371024734982353E-2</v>
      </c>
      <c r="BL256" s="416">
        <f t="shared" si="192"/>
        <v>-0.13930348258706471</v>
      </c>
      <c r="BM256" s="416">
        <f t="shared" si="192"/>
        <v>-0.51252408477842004</v>
      </c>
      <c r="BN256" s="416">
        <f t="shared" si="192"/>
        <v>1.0276679841897232</v>
      </c>
      <c r="BO256" s="104">
        <f t="shared" si="193"/>
        <v>716364</v>
      </c>
      <c r="BP256" s="104">
        <f t="shared" si="186"/>
        <v>723600</v>
      </c>
      <c r="BQ256" s="103">
        <f t="shared" si="187"/>
        <v>723600</v>
      </c>
      <c r="BR256" s="419"/>
      <c r="BS256" s="420" t="s">
        <v>1070</v>
      </c>
      <c r="BU256" s="104"/>
      <c r="BV256" s="103"/>
      <c r="BW256" s="161">
        <f t="shared" si="194"/>
        <v>609444</v>
      </c>
      <c r="BX256" s="161">
        <f t="shared" si="195"/>
        <v>609444</v>
      </c>
    </row>
    <row r="257" spans="1:76" ht="24" hidden="1">
      <c r="A257" s="145" t="s">
        <v>590</v>
      </c>
      <c r="B257" s="145" t="str">
        <f t="shared" si="159"/>
        <v>P133</v>
      </c>
      <c r="C257" s="146" t="s">
        <v>597</v>
      </c>
      <c r="D257" s="147" t="s">
        <v>598</v>
      </c>
      <c r="E257" s="147"/>
      <c r="F257" s="147"/>
      <c r="G257" s="147"/>
      <c r="H257" s="129">
        <v>273</v>
      </c>
      <c r="I257" s="130">
        <v>273</v>
      </c>
      <c r="J257" s="129">
        <v>273</v>
      </c>
      <c r="K257" s="130">
        <v>273</v>
      </c>
      <c r="L257" s="130">
        <v>273</v>
      </c>
      <c r="M257" s="130">
        <v>280</v>
      </c>
      <c r="N257" s="130">
        <v>280</v>
      </c>
      <c r="O257" s="148">
        <v>330</v>
      </c>
      <c r="P257" s="149">
        <v>14540</v>
      </c>
      <c r="Q257" s="149">
        <v>3948453.600000001</v>
      </c>
      <c r="R257" s="150">
        <v>15113</v>
      </c>
      <c r="S257" s="151">
        <v>4097200.600000001</v>
      </c>
      <c r="T257" s="150">
        <v>12309</v>
      </c>
      <c r="U257" s="151">
        <v>3622106.2</v>
      </c>
      <c r="V257" s="152">
        <v>13407</v>
      </c>
      <c r="W257" s="153">
        <f t="shared" si="216"/>
        <v>4424310</v>
      </c>
      <c r="X257" s="154">
        <v>13407</v>
      </c>
      <c r="Y257" s="155">
        <v>330</v>
      </c>
      <c r="Z257" s="138">
        <f t="shared" si="217"/>
        <v>4424310</v>
      </c>
      <c r="AA257" s="156">
        <v>10385</v>
      </c>
      <c r="AB257" s="157">
        <v>3367254</v>
      </c>
      <c r="AC257" s="162">
        <f>AA257*1.05</f>
        <v>10904.25</v>
      </c>
      <c r="AD257" s="456">
        <f>Y257*1.15</f>
        <v>379.49999999999994</v>
      </c>
      <c r="AE257" s="159">
        <f t="shared" si="218"/>
        <v>4138162.8749999995</v>
      </c>
      <c r="AF257" s="158">
        <v>10000</v>
      </c>
      <c r="AG257" s="448">
        <v>400.03</v>
      </c>
      <c r="AH257" s="159">
        <f t="shared" si="188"/>
        <v>4000299.9999999995</v>
      </c>
      <c r="AI257" s="437">
        <f t="shared" si="189"/>
        <v>-20.53000000000003</v>
      </c>
      <c r="AJ257" s="23">
        <f t="shared" si="219"/>
        <v>-3407</v>
      </c>
      <c r="AK257" s="24">
        <f t="shared" si="220"/>
        <v>-0.25412098157678825</v>
      </c>
      <c r="AL257" s="23">
        <f t="shared" si="221"/>
        <v>-385</v>
      </c>
      <c r="AM257" s="160">
        <f t="shared" si="190"/>
        <v>137862.875</v>
      </c>
      <c r="AN257" s="24">
        <f t="shared" si="222"/>
        <v>-3.7072701011073662E-2</v>
      </c>
      <c r="AO257" s="163">
        <f t="shared" si="223"/>
        <v>70.029999999999973</v>
      </c>
      <c r="AP257" s="164">
        <f t="shared" si="224"/>
        <v>0.21221212121212113</v>
      </c>
      <c r="AQ257" s="487"/>
      <c r="AR257" s="409">
        <f t="shared" si="178"/>
        <v>0.21221212121212107</v>
      </c>
      <c r="AS257" s="410">
        <f t="shared" si="179"/>
        <v>0.14999999999999991</v>
      </c>
      <c r="AT257" s="409">
        <f t="shared" si="172"/>
        <v>-3.7072701011073628E-2</v>
      </c>
      <c r="AU257" s="410">
        <f t="shared" si="173"/>
        <v>5.0000000000000044E-2</v>
      </c>
      <c r="AV257" s="64" t="b">
        <f t="shared" si="180"/>
        <v>0</v>
      </c>
      <c r="AW257" s="415">
        <f t="shared" si="181"/>
        <v>271.55801925722153</v>
      </c>
      <c r="AX257" s="415">
        <f t="shared" si="182"/>
        <v>271.10438695163111</v>
      </c>
      <c r="AY257" s="415">
        <f t="shared" si="183"/>
        <v>294.26486310829478</v>
      </c>
      <c r="AZ257" s="415">
        <f t="shared" si="184"/>
        <v>330</v>
      </c>
      <c r="BA257" s="415">
        <f t="shared" si="185"/>
        <v>379.49999999999994</v>
      </c>
      <c r="BB257" s="416">
        <f t="shared" si="191"/>
        <v>-1.6704802415012932E-3</v>
      </c>
      <c r="BC257" s="416">
        <f t="shared" si="191"/>
        <v>8.5430104680658703E-2</v>
      </c>
      <c r="BD257" s="416">
        <f t="shared" si="191"/>
        <v>0.1214386811739534</v>
      </c>
      <c r="BE257" s="416">
        <f t="shared" si="191"/>
        <v>0.14999999999999991</v>
      </c>
      <c r="BF257" s="499">
        <f t="shared" si="174"/>
        <v>14540</v>
      </c>
      <c r="BG257" s="499">
        <f t="shared" si="170"/>
        <v>15113</v>
      </c>
      <c r="BH257" s="499">
        <f t="shared" si="171"/>
        <v>12309</v>
      </c>
      <c r="BI257" s="499">
        <f t="shared" si="175"/>
        <v>10385</v>
      </c>
      <c r="BJ257" s="506">
        <f t="shared" si="176"/>
        <v>10904.25</v>
      </c>
      <c r="BK257" s="416">
        <f t="shared" si="192"/>
        <v>3.9408528198074277E-2</v>
      </c>
      <c r="BL257" s="416">
        <f t="shared" si="192"/>
        <v>-0.18553563157546482</v>
      </c>
      <c r="BM257" s="416">
        <f t="shared" si="192"/>
        <v>-0.15630839223332516</v>
      </c>
      <c r="BN257" s="416">
        <f t="shared" si="192"/>
        <v>5.0000000000000044E-2</v>
      </c>
      <c r="BO257" s="104">
        <f t="shared" si="193"/>
        <v>4424310</v>
      </c>
      <c r="BP257" s="104">
        <f t="shared" si="186"/>
        <v>5087956.4999999991</v>
      </c>
      <c r="BQ257" s="103">
        <f t="shared" si="187"/>
        <v>5363202.21</v>
      </c>
      <c r="BR257" s="419"/>
      <c r="BS257" s="420"/>
      <c r="BU257" s="104"/>
      <c r="BV257" s="103"/>
      <c r="BW257" s="161">
        <f t="shared" si="194"/>
        <v>3598402.5</v>
      </c>
      <c r="BX257" s="161">
        <f t="shared" si="195"/>
        <v>3300000</v>
      </c>
    </row>
    <row r="258" spans="1:76" ht="24">
      <c r="A258" s="145" t="s">
        <v>590</v>
      </c>
      <c r="B258" s="145" t="str">
        <f t="shared" si="159"/>
        <v>P134</v>
      </c>
      <c r="C258" s="146" t="s">
        <v>599</v>
      </c>
      <c r="D258" s="147" t="s">
        <v>600</v>
      </c>
      <c r="E258" s="147"/>
      <c r="F258" s="147"/>
      <c r="G258" s="147"/>
      <c r="H258" s="129">
        <v>249</v>
      </c>
      <c r="I258" s="130">
        <v>249</v>
      </c>
      <c r="J258" s="129">
        <v>249</v>
      </c>
      <c r="K258" s="130">
        <v>249</v>
      </c>
      <c r="L258" s="130">
        <v>249</v>
      </c>
      <c r="M258" s="130">
        <v>256</v>
      </c>
      <c r="N258" s="130">
        <v>256</v>
      </c>
      <c r="O258" s="148">
        <v>303.60000000000002</v>
      </c>
      <c r="P258" s="149">
        <v>5386</v>
      </c>
      <c r="Q258" s="149">
        <v>1326921</v>
      </c>
      <c r="R258" s="150">
        <v>5980</v>
      </c>
      <c r="S258" s="151">
        <v>1460440.4000000001</v>
      </c>
      <c r="T258" s="150">
        <v>5164</v>
      </c>
      <c r="U258" s="151">
        <v>1361581.56</v>
      </c>
      <c r="V258" s="152">
        <v>5980</v>
      </c>
      <c r="W258" s="153">
        <f t="shared" si="216"/>
        <v>1815528.0000000002</v>
      </c>
      <c r="X258" s="154">
        <v>5980</v>
      </c>
      <c r="Y258" s="155">
        <v>303.60000000000002</v>
      </c>
      <c r="Z258" s="138">
        <f t="shared" si="217"/>
        <v>1815528.0000000002</v>
      </c>
      <c r="AA258" s="156">
        <v>4386</v>
      </c>
      <c r="AB258" s="157">
        <v>1288708.1600000001</v>
      </c>
      <c r="AC258" s="158">
        <v>5083</v>
      </c>
      <c r="AD258" s="456">
        <f>Y258*1.15</f>
        <v>349.14</v>
      </c>
      <c r="AE258" s="159">
        <f t="shared" si="218"/>
        <v>1774678.6199999999</v>
      </c>
      <c r="AF258" s="158">
        <v>5083</v>
      </c>
      <c r="AG258" s="448">
        <v>373.63</v>
      </c>
      <c r="AH258" s="159">
        <f t="shared" si="188"/>
        <v>1899161.29</v>
      </c>
      <c r="AI258" s="437">
        <f t="shared" si="189"/>
        <v>-24.490000000000009</v>
      </c>
      <c r="AJ258" s="23">
        <f t="shared" si="219"/>
        <v>-897</v>
      </c>
      <c r="AK258" s="24">
        <f t="shared" si="220"/>
        <v>-0.15</v>
      </c>
      <c r="AL258" s="23">
        <f t="shared" si="221"/>
        <v>697</v>
      </c>
      <c r="AM258" s="160">
        <f t="shared" si="190"/>
        <v>-124482.67000000016</v>
      </c>
      <c r="AN258" s="24">
        <f t="shared" si="222"/>
        <v>0.15891472868217055</v>
      </c>
      <c r="AO258" s="163">
        <f t="shared" si="223"/>
        <v>70.029999999999973</v>
      </c>
      <c r="AP258" s="164">
        <f t="shared" si="224"/>
        <v>0.23066534914360989</v>
      </c>
      <c r="AQ258" s="487"/>
      <c r="AR258" s="409">
        <f t="shared" si="178"/>
        <v>0.23066534914360992</v>
      </c>
      <c r="AS258" s="410">
        <f t="shared" si="179"/>
        <v>0.14999999999999991</v>
      </c>
      <c r="AT258" s="409">
        <f t="shared" si="172"/>
        <v>0.1589147286821706</v>
      </c>
      <c r="AU258" s="410">
        <f t="shared" si="173"/>
        <v>0.1589147286821706</v>
      </c>
      <c r="AV258" s="64" t="b">
        <f t="shared" si="180"/>
        <v>0</v>
      </c>
      <c r="AW258" s="415">
        <f t="shared" si="181"/>
        <v>246.36483475677682</v>
      </c>
      <c r="AX258" s="415">
        <f t="shared" si="182"/>
        <v>244.2208026755853</v>
      </c>
      <c r="AY258" s="415">
        <f t="shared" si="183"/>
        <v>263.66800154918667</v>
      </c>
      <c r="AZ258" s="415">
        <f t="shared" si="184"/>
        <v>303.60000000000002</v>
      </c>
      <c r="BA258" s="415">
        <f t="shared" si="185"/>
        <v>349.14</v>
      </c>
      <c r="BB258" s="416">
        <f t="shared" si="191"/>
        <v>-8.7026709120568979E-3</v>
      </c>
      <c r="BC258" s="416">
        <f t="shared" si="191"/>
        <v>7.9629575615777437E-2</v>
      </c>
      <c r="BD258" s="416">
        <f t="shared" si="191"/>
        <v>0.15144802636721977</v>
      </c>
      <c r="BE258" s="416">
        <f t="shared" si="191"/>
        <v>0.14999999999999991</v>
      </c>
      <c r="BF258" s="499">
        <f t="shared" si="174"/>
        <v>5386</v>
      </c>
      <c r="BG258" s="499">
        <f t="shared" si="170"/>
        <v>5980</v>
      </c>
      <c r="BH258" s="499">
        <f t="shared" si="171"/>
        <v>5164</v>
      </c>
      <c r="BI258" s="499">
        <f t="shared" si="175"/>
        <v>4386</v>
      </c>
      <c r="BJ258" s="506">
        <f t="shared" si="176"/>
        <v>5083</v>
      </c>
      <c r="BK258" s="416">
        <f t="shared" si="192"/>
        <v>0.11028592647604896</v>
      </c>
      <c r="BL258" s="416">
        <f t="shared" si="192"/>
        <v>-0.13645484949832776</v>
      </c>
      <c r="BM258" s="416">
        <f t="shared" si="192"/>
        <v>-0.15065840433772271</v>
      </c>
      <c r="BN258" s="416">
        <f t="shared" si="192"/>
        <v>0.1589147286821706</v>
      </c>
      <c r="BO258" s="104">
        <f t="shared" si="193"/>
        <v>1815528.0000000002</v>
      </c>
      <c r="BP258" s="104">
        <f t="shared" si="186"/>
        <v>2087857.2</v>
      </c>
      <c r="BQ258" s="103">
        <f t="shared" si="187"/>
        <v>2234307.4</v>
      </c>
      <c r="BR258" s="419"/>
      <c r="BS258" s="420"/>
      <c r="BU258" s="104"/>
      <c r="BV258" s="103"/>
      <c r="BW258" s="161">
        <f t="shared" si="194"/>
        <v>1543198.8</v>
      </c>
      <c r="BX258" s="161">
        <f t="shared" si="195"/>
        <v>1543198.8</v>
      </c>
    </row>
    <row r="259" spans="1:76" ht="24" hidden="1">
      <c r="A259" s="145" t="s">
        <v>590</v>
      </c>
      <c r="B259" s="145" t="str">
        <f t="shared" si="159"/>
        <v>P135</v>
      </c>
      <c r="C259" s="146" t="s">
        <v>601</v>
      </c>
      <c r="D259" s="147" t="s">
        <v>602</v>
      </c>
      <c r="E259" s="147"/>
      <c r="F259" s="147"/>
      <c r="G259" s="147" t="s">
        <v>157</v>
      </c>
      <c r="H259" s="129">
        <v>700</v>
      </c>
      <c r="I259" s="130">
        <v>700</v>
      </c>
      <c r="J259" s="129">
        <v>700</v>
      </c>
      <c r="K259" s="130">
        <v>700</v>
      </c>
      <c r="L259" s="130">
        <v>700</v>
      </c>
      <c r="M259" s="130">
        <v>1000</v>
      </c>
      <c r="N259" s="130">
        <v>1000</v>
      </c>
      <c r="O259" s="148">
        <v>1122</v>
      </c>
      <c r="P259" s="149">
        <v>2825</v>
      </c>
      <c r="Q259" s="149">
        <v>1969800</v>
      </c>
      <c r="R259" s="150">
        <v>2739</v>
      </c>
      <c r="S259" s="151">
        <v>1908620</v>
      </c>
      <c r="T259" s="150">
        <v>2553</v>
      </c>
      <c r="U259" s="151">
        <v>2600430</v>
      </c>
      <c r="V259" s="152">
        <v>2739</v>
      </c>
      <c r="W259" s="153">
        <f t="shared" si="216"/>
        <v>3073158</v>
      </c>
      <c r="X259" s="154">
        <v>2739</v>
      </c>
      <c r="Y259" s="155">
        <v>1122</v>
      </c>
      <c r="Z259" s="138">
        <f t="shared" si="217"/>
        <v>3073158</v>
      </c>
      <c r="AA259" s="156">
        <v>2389</v>
      </c>
      <c r="AB259" s="157">
        <v>2665198.8000000003</v>
      </c>
      <c r="AC259" s="162">
        <f>AA259</f>
        <v>2389</v>
      </c>
      <c r="AD259" s="448">
        <v>1249.98</v>
      </c>
      <c r="AE259" s="159">
        <f t="shared" si="218"/>
        <v>2986202.22</v>
      </c>
      <c r="AF259" s="158">
        <v>2329</v>
      </c>
      <c r="AG259" s="448">
        <v>1249.98</v>
      </c>
      <c r="AH259" s="159">
        <f t="shared" si="188"/>
        <v>2911203.42</v>
      </c>
      <c r="AI259" s="437">
        <f t="shared" si="189"/>
        <v>0</v>
      </c>
      <c r="AJ259" s="23">
        <f t="shared" si="219"/>
        <v>-410</v>
      </c>
      <c r="AK259" s="24">
        <f t="shared" si="220"/>
        <v>-0.14968966776195691</v>
      </c>
      <c r="AL259" s="23">
        <f t="shared" si="221"/>
        <v>-60</v>
      </c>
      <c r="AM259" s="160">
        <f t="shared" si="190"/>
        <v>74998.800000000279</v>
      </c>
      <c r="AN259" s="24">
        <f t="shared" si="222"/>
        <v>-2.5115110925073254E-2</v>
      </c>
      <c r="AO259" s="163">
        <f t="shared" si="223"/>
        <v>127.98000000000002</v>
      </c>
      <c r="AP259" s="164">
        <f t="shared" si="224"/>
        <v>0.11406417112299466</v>
      </c>
      <c r="AQ259" s="487"/>
      <c r="AR259" s="409">
        <f t="shared" si="178"/>
        <v>0.11406417112299461</v>
      </c>
      <c r="AS259" s="410">
        <f t="shared" si="179"/>
        <v>0.11406417112299461</v>
      </c>
      <c r="AT259" s="409">
        <f t="shared" si="172"/>
        <v>-2.5115110925073236E-2</v>
      </c>
      <c r="AU259" s="410">
        <f t="shared" si="173"/>
        <v>0</v>
      </c>
      <c r="AV259" s="64" t="b">
        <f t="shared" si="180"/>
        <v>1</v>
      </c>
      <c r="AW259" s="415">
        <f t="shared" si="181"/>
        <v>697.27433628318579</v>
      </c>
      <c r="AX259" s="415">
        <f t="shared" si="182"/>
        <v>696.83096020445419</v>
      </c>
      <c r="AY259" s="415">
        <f t="shared" si="183"/>
        <v>1018.5781433607521</v>
      </c>
      <c r="AZ259" s="415">
        <f t="shared" si="184"/>
        <v>1122</v>
      </c>
      <c r="BA259" s="415">
        <f t="shared" si="185"/>
        <v>1249.98</v>
      </c>
      <c r="BB259" s="416">
        <f t="shared" si="191"/>
        <v>-6.3587035354695232E-4</v>
      </c>
      <c r="BC259" s="416">
        <f t="shared" si="191"/>
        <v>0.46172917325874185</v>
      </c>
      <c r="BD259" s="416">
        <f t="shared" si="191"/>
        <v>0.10153551528016513</v>
      </c>
      <c r="BE259" s="416">
        <f t="shared" si="191"/>
        <v>0.11406417112299461</v>
      </c>
      <c r="BF259" s="499">
        <f t="shared" si="174"/>
        <v>2825</v>
      </c>
      <c r="BG259" s="499">
        <f t="shared" si="170"/>
        <v>2739</v>
      </c>
      <c r="BH259" s="499">
        <f t="shared" si="171"/>
        <v>2553</v>
      </c>
      <c r="BI259" s="499">
        <f t="shared" si="175"/>
        <v>2389</v>
      </c>
      <c r="BJ259" s="506">
        <f t="shared" si="176"/>
        <v>2389</v>
      </c>
      <c r="BK259" s="416">
        <f t="shared" si="192"/>
        <v>-3.0442477876106211E-2</v>
      </c>
      <c r="BL259" s="416">
        <f t="shared" si="192"/>
        <v>-6.7907995618838979E-2</v>
      </c>
      <c r="BM259" s="416">
        <f t="shared" si="192"/>
        <v>-6.423815119467291E-2</v>
      </c>
      <c r="BN259" s="416">
        <f t="shared" si="192"/>
        <v>0</v>
      </c>
      <c r="BO259" s="104">
        <f t="shared" si="193"/>
        <v>3073158</v>
      </c>
      <c r="BP259" s="104">
        <f t="shared" si="186"/>
        <v>3423695.22</v>
      </c>
      <c r="BQ259" s="103">
        <f t="shared" si="187"/>
        <v>3423695.22</v>
      </c>
      <c r="BR259" s="419" t="s">
        <v>1071</v>
      </c>
      <c r="BS259" s="420"/>
      <c r="BU259" s="104"/>
      <c r="BV259" s="103"/>
      <c r="BW259" s="161">
        <f t="shared" si="194"/>
        <v>2680458</v>
      </c>
      <c r="BX259" s="161">
        <f t="shared" si="195"/>
        <v>2613138</v>
      </c>
    </row>
    <row r="260" spans="1:76" ht="24" hidden="1">
      <c r="A260" s="145" t="s">
        <v>545</v>
      </c>
      <c r="B260" s="145" t="str">
        <f t="shared" si="159"/>
        <v>P136</v>
      </c>
      <c r="C260" s="146" t="s">
        <v>603</v>
      </c>
      <c r="D260" s="147" t="s">
        <v>604</v>
      </c>
      <c r="E260" s="147"/>
      <c r="F260" s="147" t="s">
        <v>81</v>
      </c>
      <c r="G260" s="147" t="s">
        <v>157</v>
      </c>
      <c r="H260" s="129">
        <v>2950</v>
      </c>
      <c r="I260" s="130">
        <v>2950</v>
      </c>
      <c r="J260" s="129">
        <v>2950</v>
      </c>
      <c r="K260" s="130">
        <v>2950</v>
      </c>
      <c r="L260" s="130">
        <v>2950</v>
      </c>
      <c r="M260" s="130">
        <v>2950</v>
      </c>
      <c r="N260" s="130">
        <v>2950</v>
      </c>
      <c r="O260" s="148">
        <v>3267</v>
      </c>
      <c r="P260" s="149">
        <v>2532</v>
      </c>
      <c r="Q260" s="149">
        <v>7464090</v>
      </c>
      <c r="R260" s="150">
        <v>3294</v>
      </c>
      <c r="S260" s="151">
        <v>9711990</v>
      </c>
      <c r="T260" s="150">
        <v>3574</v>
      </c>
      <c r="U260" s="151">
        <v>10928232.6</v>
      </c>
      <c r="V260" s="152">
        <v>3631</v>
      </c>
      <c r="W260" s="153">
        <f t="shared" si="216"/>
        <v>11862477</v>
      </c>
      <c r="X260" s="154">
        <v>3631</v>
      </c>
      <c r="Y260" s="155">
        <v>3267</v>
      </c>
      <c r="Z260" s="138">
        <f t="shared" si="217"/>
        <v>11862477</v>
      </c>
      <c r="AA260" s="156">
        <v>4246</v>
      </c>
      <c r="AB260" s="157">
        <v>13856653.799999997</v>
      </c>
      <c r="AC260" s="162">
        <v>3300</v>
      </c>
      <c r="AD260" s="456">
        <v>3400</v>
      </c>
      <c r="AE260" s="159">
        <f t="shared" si="218"/>
        <v>11220000</v>
      </c>
      <c r="AF260" s="158">
        <v>3087</v>
      </c>
      <c r="AG260" s="448">
        <v>3590</v>
      </c>
      <c r="AH260" s="159">
        <f t="shared" si="188"/>
        <v>11082330</v>
      </c>
      <c r="AI260" s="437">
        <f t="shared" si="189"/>
        <v>-190</v>
      </c>
      <c r="AJ260" s="23">
        <f t="shared" si="219"/>
        <v>-544</v>
      </c>
      <c r="AK260" s="24">
        <f t="shared" si="220"/>
        <v>-0.14982098595428256</v>
      </c>
      <c r="AL260" s="23">
        <f t="shared" si="221"/>
        <v>-1159</v>
      </c>
      <c r="AM260" s="160">
        <f t="shared" si="190"/>
        <v>137670</v>
      </c>
      <c r="AN260" s="24">
        <f t="shared" si="222"/>
        <v>-0.27296278850682998</v>
      </c>
      <c r="AO260" s="163">
        <f t="shared" si="223"/>
        <v>323</v>
      </c>
      <c r="AP260" s="164">
        <f t="shared" si="224"/>
        <v>9.8867462503826137E-2</v>
      </c>
      <c r="AQ260" s="487"/>
      <c r="AR260" s="409">
        <f t="shared" si="178"/>
        <v>9.8867462503826165E-2</v>
      </c>
      <c r="AS260" s="410">
        <f t="shared" si="179"/>
        <v>4.0710131619222434E-2</v>
      </c>
      <c r="AT260" s="409">
        <f t="shared" si="172"/>
        <v>-0.27296278850682998</v>
      </c>
      <c r="AU260" s="410">
        <f t="shared" si="173"/>
        <v>-0.22279792746113991</v>
      </c>
      <c r="AV260" s="64" t="b">
        <f t="shared" si="180"/>
        <v>0</v>
      </c>
      <c r="AW260" s="415">
        <f t="shared" si="181"/>
        <v>2947.9028436018957</v>
      </c>
      <c r="AX260" s="415">
        <f t="shared" si="182"/>
        <v>2948.3879781420765</v>
      </c>
      <c r="AY260" s="415">
        <f t="shared" si="183"/>
        <v>3057.7035814213764</v>
      </c>
      <c r="AZ260" s="415">
        <f t="shared" si="184"/>
        <v>3267</v>
      </c>
      <c r="BA260" s="415">
        <f t="shared" si="185"/>
        <v>3400</v>
      </c>
      <c r="BB260" s="416">
        <f t="shared" si="191"/>
        <v>1.6456937895137358E-4</v>
      </c>
      <c r="BC260" s="416">
        <f t="shared" si="191"/>
        <v>3.7076397031093888E-2</v>
      </c>
      <c r="BD260" s="416">
        <f t="shared" si="191"/>
        <v>6.8448890811493301E-2</v>
      </c>
      <c r="BE260" s="416">
        <f t="shared" si="191"/>
        <v>4.0710131619222434E-2</v>
      </c>
      <c r="BF260" s="499">
        <f t="shared" si="174"/>
        <v>2532</v>
      </c>
      <c r="BG260" s="499">
        <f t="shared" si="170"/>
        <v>3294</v>
      </c>
      <c r="BH260" s="499">
        <f t="shared" si="171"/>
        <v>3574</v>
      </c>
      <c r="BI260" s="499">
        <f t="shared" si="175"/>
        <v>4246</v>
      </c>
      <c r="BJ260" s="506">
        <f t="shared" si="176"/>
        <v>3300</v>
      </c>
      <c r="BK260" s="416">
        <f t="shared" si="192"/>
        <v>0.30094786729857814</v>
      </c>
      <c r="BL260" s="416">
        <f t="shared" si="192"/>
        <v>8.5003035822707851E-2</v>
      </c>
      <c r="BM260" s="416">
        <f t="shared" si="192"/>
        <v>0.18802462227196415</v>
      </c>
      <c r="BN260" s="416">
        <f t="shared" si="192"/>
        <v>-0.22279792746113991</v>
      </c>
      <c r="BO260" s="104">
        <f t="shared" si="193"/>
        <v>11862477</v>
      </c>
      <c r="BP260" s="104">
        <f t="shared" si="186"/>
        <v>12345400</v>
      </c>
      <c r="BQ260" s="103">
        <f t="shared" si="187"/>
        <v>13035290</v>
      </c>
      <c r="BR260" s="419"/>
      <c r="BS260" s="420"/>
      <c r="BU260" s="104"/>
      <c r="BV260" s="103"/>
      <c r="BW260" s="161">
        <f t="shared" si="194"/>
        <v>10781100</v>
      </c>
      <c r="BX260" s="161">
        <f t="shared" si="195"/>
        <v>10085229</v>
      </c>
    </row>
    <row r="261" spans="1:76" ht="24" hidden="1">
      <c r="A261" s="145" t="s">
        <v>545</v>
      </c>
      <c r="B261" s="145" t="str">
        <f t="shared" si="159"/>
        <v>P137</v>
      </c>
      <c r="C261" s="146" t="s">
        <v>605</v>
      </c>
      <c r="D261" s="172" t="s">
        <v>606</v>
      </c>
      <c r="E261" s="178" t="s">
        <v>142</v>
      </c>
      <c r="F261" s="147" t="s">
        <v>81</v>
      </c>
      <c r="G261" s="178" t="s">
        <v>157</v>
      </c>
      <c r="H261" s="129">
        <v>1500</v>
      </c>
      <c r="I261" s="130">
        <v>1500</v>
      </c>
      <c r="J261" s="129">
        <v>1500</v>
      </c>
      <c r="K261" s="130">
        <v>1500</v>
      </c>
      <c r="L261" s="130">
        <v>1500</v>
      </c>
      <c r="M261" s="130">
        <v>1500</v>
      </c>
      <c r="N261" s="130">
        <v>1500</v>
      </c>
      <c r="O261" s="148">
        <v>1672</v>
      </c>
      <c r="P261" s="149">
        <v>8943</v>
      </c>
      <c r="Q261" s="149">
        <v>13410900</v>
      </c>
      <c r="R261" s="150">
        <v>11308</v>
      </c>
      <c r="S261" s="151">
        <v>16955100</v>
      </c>
      <c r="T261" s="150">
        <v>11400</v>
      </c>
      <c r="U261" s="151">
        <v>17759010.399999999</v>
      </c>
      <c r="V261" s="152">
        <v>11696</v>
      </c>
      <c r="W261" s="153">
        <f t="shared" si="216"/>
        <v>19555712</v>
      </c>
      <c r="X261" s="154">
        <v>11696</v>
      </c>
      <c r="Y261" s="155">
        <v>1672</v>
      </c>
      <c r="Z261" s="138">
        <f t="shared" si="217"/>
        <v>19555712</v>
      </c>
      <c r="AA261" s="156">
        <v>10900</v>
      </c>
      <c r="AB261" s="157">
        <v>18212269.600000001</v>
      </c>
      <c r="AC261" s="162">
        <f>AA261</f>
        <v>10900</v>
      </c>
      <c r="AD261" s="456">
        <v>1800</v>
      </c>
      <c r="AE261" s="159">
        <f t="shared" si="218"/>
        <v>19620000</v>
      </c>
      <c r="AF261" s="158">
        <v>8500</v>
      </c>
      <c r="AG261" s="448">
        <v>1835</v>
      </c>
      <c r="AH261" s="159">
        <f t="shared" si="188"/>
        <v>15597500</v>
      </c>
      <c r="AI261" s="437">
        <f t="shared" si="189"/>
        <v>-35</v>
      </c>
      <c r="AJ261" s="23">
        <f t="shared" si="219"/>
        <v>-3196</v>
      </c>
      <c r="AK261" s="24">
        <f t="shared" si="220"/>
        <v>-0.27325581395348836</v>
      </c>
      <c r="AL261" s="23">
        <f t="shared" si="221"/>
        <v>-2400</v>
      </c>
      <c r="AM261" s="160">
        <f t="shared" si="190"/>
        <v>4022500</v>
      </c>
      <c r="AN261" s="24">
        <f t="shared" si="222"/>
        <v>-0.22018348623853212</v>
      </c>
      <c r="AO261" s="163">
        <f t="shared" si="223"/>
        <v>163</v>
      </c>
      <c r="AP261" s="164">
        <f t="shared" si="224"/>
        <v>9.7488038277511957E-2</v>
      </c>
      <c r="AQ261" s="487"/>
      <c r="AR261" s="409">
        <f t="shared" si="178"/>
        <v>9.7488038277512068E-2</v>
      </c>
      <c r="AS261" s="410">
        <f t="shared" si="179"/>
        <v>7.6555023923444931E-2</v>
      </c>
      <c r="AT261" s="409">
        <f t="shared" si="172"/>
        <v>-0.22018348623853212</v>
      </c>
      <c r="AU261" s="410">
        <f t="shared" si="173"/>
        <v>0</v>
      </c>
      <c r="AV261" s="64" t="b">
        <f t="shared" si="180"/>
        <v>1</v>
      </c>
      <c r="AW261" s="415">
        <f t="shared" si="181"/>
        <v>1499.5974505199597</v>
      </c>
      <c r="AX261" s="415">
        <f t="shared" si="182"/>
        <v>1499.3898125221083</v>
      </c>
      <c r="AY261" s="415">
        <f t="shared" si="183"/>
        <v>1557.8079298245614</v>
      </c>
      <c r="AZ261" s="415">
        <f t="shared" si="184"/>
        <v>1672</v>
      </c>
      <c r="BA261" s="415">
        <f t="shared" si="185"/>
        <v>1800</v>
      </c>
      <c r="BB261" s="416">
        <f t="shared" si="191"/>
        <v>-1.384624905700349E-4</v>
      </c>
      <c r="BC261" s="416">
        <f t="shared" si="191"/>
        <v>3.8961260650550056E-2</v>
      </c>
      <c r="BD261" s="416">
        <f t="shared" si="191"/>
        <v>7.330304846265534E-2</v>
      </c>
      <c r="BE261" s="416">
        <f t="shared" si="191"/>
        <v>7.6555023923444931E-2</v>
      </c>
      <c r="BF261" s="499">
        <f t="shared" si="174"/>
        <v>8943</v>
      </c>
      <c r="BG261" s="499">
        <f t="shared" si="170"/>
        <v>11308</v>
      </c>
      <c r="BH261" s="499">
        <f t="shared" si="171"/>
        <v>11400</v>
      </c>
      <c r="BI261" s="499">
        <f t="shared" si="175"/>
        <v>10900</v>
      </c>
      <c r="BJ261" s="506">
        <f t="shared" si="176"/>
        <v>10900</v>
      </c>
      <c r="BK261" s="416">
        <f t="shared" si="192"/>
        <v>0.26445264452644524</v>
      </c>
      <c r="BL261" s="416">
        <f t="shared" si="192"/>
        <v>8.1358330385568056E-3</v>
      </c>
      <c r="BM261" s="416">
        <f t="shared" si="192"/>
        <v>-4.3859649122807043E-2</v>
      </c>
      <c r="BN261" s="416">
        <f t="shared" si="192"/>
        <v>0</v>
      </c>
      <c r="BO261" s="104">
        <f t="shared" si="193"/>
        <v>19555712</v>
      </c>
      <c r="BP261" s="104">
        <f t="shared" si="186"/>
        <v>21052800</v>
      </c>
      <c r="BQ261" s="103">
        <f t="shared" si="187"/>
        <v>21462160</v>
      </c>
      <c r="BR261" s="419"/>
      <c r="BS261" s="420"/>
      <c r="BU261" s="104"/>
      <c r="BV261" s="103"/>
      <c r="BW261" s="161">
        <f t="shared" si="194"/>
        <v>18224800</v>
      </c>
      <c r="BX261" s="161">
        <f t="shared" si="195"/>
        <v>14212000</v>
      </c>
    </row>
    <row r="262" spans="1:76" ht="24">
      <c r="A262" s="145" t="s">
        <v>545</v>
      </c>
      <c r="B262" s="145" t="str">
        <f t="shared" si="159"/>
        <v>P138</v>
      </c>
      <c r="C262" s="146" t="s">
        <v>607</v>
      </c>
      <c r="D262" s="172" t="s">
        <v>608</v>
      </c>
      <c r="E262" s="178" t="s">
        <v>142</v>
      </c>
      <c r="F262" s="178"/>
      <c r="G262" s="178" t="s">
        <v>157</v>
      </c>
      <c r="H262" s="129">
        <v>650</v>
      </c>
      <c r="I262" s="130">
        <v>650</v>
      </c>
      <c r="J262" s="129">
        <v>650</v>
      </c>
      <c r="K262" s="130">
        <v>650</v>
      </c>
      <c r="L262" s="130">
        <v>650</v>
      </c>
      <c r="M262" s="130">
        <v>650</v>
      </c>
      <c r="N262" s="130">
        <v>650</v>
      </c>
      <c r="O262" s="148">
        <v>737</v>
      </c>
      <c r="P262" s="149">
        <v>13477</v>
      </c>
      <c r="Q262" s="149">
        <v>8758620</v>
      </c>
      <c r="R262" s="150">
        <v>13268</v>
      </c>
      <c r="S262" s="151">
        <v>8622510</v>
      </c>
      <c r="T262" s="150">
        <v>8463</v>
      </c>
      <c r="U262" s="151">
        <v>5712141.7999999989</v>
      </c>
      <c r="V262" s="152">
        <v>13268</v>
      </c>
      <c r="W262" s="153">
        <f t="shared" si="216"/>
        <v>9778516</v>
      </c>
      <c r="X262" s="154">
        <v>13268</v>
      </c>
      <c r="Y262" s="155">
        <v>737</v>
      </c>
      <c r="Z262" s="138">
        <f t="shared" si="217"/>
        <v>9778516</v>
      </c>
      <c r="AA262" s="156">
        <v>7437</v>
      </c>
      <c r="AB262" s="157">
        <v>5478944.9999999991</v>
      </c>
      <c r="AC262" s="158">
        <v>10550</v>
      </c>
      <c r="AD262" s="456">
        <v>830</v>
      </c>
      <c r="AE262" s="159">
        <f t="shared" si="218"/>
        <v>8756500</v>
      </c>
      <c r="AF262" s="158">
        <v>10550</v>
      </c>
      <c r="AG262" s="448">
        <v>855.89</v>
      </c>
      <c r="AH262" s="159">
        <f t="shared" si="188"/>
        <v>9029639.5</v>
      </c>
      <c r="AI262" s="437">
        <f t="shared" si="189"/>
        <v>-25.889999999999986</v>
      </c>
      <c r="AJ262" s="23">
        <f t="shared" si="219"/>
        <v>-2718</v>
      </c>
      <c r="AK262" s="24">
        <f t="shared" si="220"/>
        <v>-0.20485378353934278</v>
      </c>
      <c r="AL262" s="23">
        <f t="shared" si="221"/>
        <v>3113</v>
      </c>
      <c r="AM262" s="160">
        <f t="shared" si="190"/>
        <v>-273139.5</v>
      </c>
      <c r="AN262" s="24">
        <f t="shared" si="222"/>
        <v>0.41858276186634397</v>
      </c>
      <c r="AO262" s="163">
        <f t="shared" si="223"/>
        <v>118.88999999999999</v>
      </c>
      <c r="AP262" s="164">
        <f t="shared" si="224"/>
        <v>0.16131614654002713</v>
      </c>
      <c r="AQ262" s="487"/>
      <c r="AR262" s="409">
        <f t="shared" si="178"/>
        <v>0.16131614654002702</v>
      </c>
      <c r="AS262" s="410">
        <f t="shared" si="179"/>
        <v>0.12618724559023065</v>
      </c>
      <c r="AT262" s="409">
        <f t="shared" si="172"/>
        <v>0.41858276186634402</v>
      </c>
      <c r="AU262" s="410">
        <f t="shared" si="173"/>
        <v>0.41858276186634402</v>
      </c>
      <c r="AV262" s="64" t="b">
        <f t="shared" si="180"/>
        <v>0</v>
      </c>
      <c r="AW262" s="415">
        <f t="shared" si="181"/>
        <v>649.89389329969583</v>
      </c>
      <c r="AX262" s="415">
        <f t="shared" si="182"/>
        <v>649.87262586674706</v>
      </c>
      <c r="AY262" s="415">
        <f t="shared" si="183"/>
        <v>674.95472054826882</v>
      </c>
      <c r="AZ262" s="415">
        <f t="shared" si="184"/>
        <v>737</v>
      </c>
      <c r="BA262" s="415">
        <f t="shared" si="185"/>
        <v>830</v>
      </c>
      <c r="BB262" s="416">
        <f t="shared" si="191"/>
        <v>-3.2724469591127736E-5</v>
      </c>
      <c r="BC262" s="416">
        <f t="shared" si="191"/>
        <v>3.8595401134290386E-2</v>
      </c>
      <c r="BD262" s="416">
        <f t="shared" si="191"/>
        <v>9.1925098918237858E-2</v>
      </c>
      <c r="BE262" s="416">
        <f t="shared" si="191"/>
        <v>0.12618724559023065</v>
      </c>
      <c r="BF262" s="499">
        <f t="shared" si="174"/>
        <v>13477</v>
      </c>
      <c r="BG262" s="499">
        <f t="shared" ref="BG262:BG325" si="225">R262</f>
        <v>13268</v>
      </c>
      <c r="BH262" s="499">
        <f t="shared" ref="BH262:BH325" si="226">T262</f>
        <v>8463</v>
      </c>
      <c r="BI262" s="499">
        <f t="shared" si="175"/>
        <v>7437</v>
      </c>
      <c r="BJ262" s="506">
        <f t="shared" si="176"/>
        <v>10550</v>
      </c>
      <c r="BK262" s="416">
        <f t="shared" si="192"/>
        <v>-1.5507902352155489E-2</v>
      </c>
      <c r="BL262" s="416">
        <f t="shared" si="192"/>
        <v>-0.36214953271028039</v>
      </c>
      <c r="BM262" s="416">
        <f t="shared" si="192"/>
        <v>-0.12123360510457282</v>
      </c>
      <c r="BN262" s="416">
        <f t="shared" si="192"/>
        <v>0.41858276186634402</v>
      </c>
      <c r="BO262" s="104">
        <f t="shared" si="193"/>
        <v>9778516</v>
      </c>
      <c r="BP262" s="104">
        <f t="shared" si="186"/>
        <v>11012440</v>
      </c>
      <c r="BQ262" s="103">
        <f t="shared" si="187"/>
        <v>11355948.52</v>
      </c>
      <c r="BR262" s="419"/>
      <c r="BS262" s="420"/>
      <c r="BU262" s="104"/>
      <c r="BV262" s="103"/>
      <c r="BW262" s="161">
        <f t="shared" si="194"/>
        <v>7775350</v>
      </c>
      <c r="BX262" s="161">
        <f t="shared" si="195"/>
        <v>7775350</v>
      </c>
    </row>
    <row r="263" spans="1:76" ht="24">
      <c r="A263" s="145" t="s">
        <v>545</v>
      </c>
      <c r="B263" s="145" t="str">
        <f t="shared" ref="B263:B334" si="227">+"P"&amp;C263</f>
        <v>P139</v>
      </c>
      <c r="C263" s="146" t="s">
        <v>609</v>
      </c>
      <c r="D263" s="147" t="s">
        <v>610</v>
      </c>
      <c r="E263" s="147"/>
      <c r="F263" s="147"/>
      <c r="G263" s="147"/>
      <c r="H263" s="129">
        <v>450</v>
      </c>
      <c r="I263" s="130">
        <v>450</v>
      </c>
      <c r="J263" s="129">
        <v>450</v>
      </c>
      <c r="K263" s="130">
        <v>450</v>
      </c>
      <c r="L263" s="130">
        <v>450</v>
      </c>
      <c r="M263" s="130">
        <v>486</v>
      </c>
      <c r="N263" s="130">
        <v>486</v>
      </c>
      <c r="O263" s="148">
        <v>556.6</v>
      </c>
      <c r="P263" s="149">
        <v>4907</v>
      </c>
      <c r="Q263" s="149">
        <v>2208060</v>
      </c>
      <c r="R263" s="150">
        <v>4888</v>
      </c>
      <c r="S263" s="151">
        <v>2199420</v>
      </c>
      <c r="T263" s="150">
        <v>3422</v>
      </c>
      <c r="U263" s="151">
        <v>1720605.12</v>
      </c>
      <c r="V263" s="152">
        <v>4888</v>
      </c>
      <c r="W263" s="153">
        <f t="shared" si="216"/>
        <v>2720660.8000000003</v>
      </c>
      <c r="X263" s="154">
        <v>4888</v>
      </c>
      <c r="Y263" s="155">
        <v>556.6</v>
      </c>
      <c r="Z263" s="138">
        <f t="shared" si="217"/>
        <v>2720660.8000000003</v>
      </c>
      <c r="AA263" s="156">
        <v>2684</v>
      </c>
      <c r="AB263" s="157">
        <v>1494229.4800000002</v>
      </c>
      <c r="AC263" s="158">
        <v>4155</v>
      </c>
      <c r="AD263" s="456">
        <v>650</v>
      </c>
      <c r="AE263" s="159">
        <f t="shared" si="218"/>
        <v>2700750</v>
      </c>
      <c r="AF263" s="158">
        <v>4155</v>
      </c>
      <c r="AG263" s="448">
        <v>710.65</v>
      </c>
      <c r="AH263" s="159">
        <f t="shared" si="188"/>
        <v>2952750.75</v>
      </c>
      <c r="AI263" s="437">
        <f t="shared" si="189"/>
        <v>-60.649999999999977</v>
      </c>
      <c r="AJ263" s="23">
        <f t="shared" si="219"/>
        <v>-733</v>
      </c>
      <c r="AK263" s="24">
        <f t="shared" si="220"/>
        <v>-0.14995908346972175</v>
      </c>
      <c r="AL263" s="23">
        <f t="shared" si="221"/>
        <v>1471</v>
      </c>
      <c r="AM263" s="160">
        <f t="shared" si="190"/>
        <v>-252000.75</v>
      </c>
      <c r="AN263" s="24">
        <f t="shared" si="222"/>
        <v>0.54806259314456041</v>
      </c>
      <c r="AO263" s="163">
        <f t="shared" si="223"/>
        <v>154.04999999999995</v>
      </c>
      <c r="AP263" s="164">
        <f t="shared" si="224"/>
        <v>0.27676967301473221</v>
      </c>
      <c r="AQ263" s="487"/>
      <c r="AR263" s="409">
        <f t="shared" si="178"/>
        <v>0.27676967301473221</v>
      </c>
      <c r="AS263" s="410">
        <f t="shared" si="179"/>
        <v>0.16780452748832198</v>
      </c>
      <c r="AT263" s="409">
        <f t="shared" ref="AT263:AT326" si="228">IFERROR(AF263/AA263-1,"")</f>
        <v>0.54806259314456041</v>
      </c>
      <c r="AU263" s="410">
        <f t="shared" ref="AU263:AU326" si="229">IFERROR(AC263/AA263-1,"")</f>
        <v>0.54806259314456041</v>
      </c>
      <c r="AV263" s="64" t="b">
        <f t="shared" si="180"/>
        <v>0</v>
      </c>
      <c r="AW263" s="415">
        <f t="shared" si="181"/>
        <v>449.98165885469734</v>
      </c>
      <c r="AX263" s="415">
        <f t="shared" si="182"/>
        <v>449.96317512274959</v>
      </c>
      <c r="AY263" s="415">
        <f t="shared" si="183"/>
        <v>502.80687317358274</v>
      </c>
      <c r="AZ263" s="415">
        <f t="shared" si="184"/>
        <v>556.6</v>
      </c>
      <c r="BA263" s="415">
        <f t="shared" si="185"/>
        <v>650</v>
      </c>
      <c r="BB263" s="416">
        <f t="shared" si="191"/>
        <v>-4.1076634089476372E-5</v>
      </c>
      <c r="BC263" s="416">
        <f t="shared" si="191"/>
        <v>0.11744005059173435</v>
      </c>
      <c r="BD263" s="416">
        <f t="shared" si="191"/>
        <v>0.10698566327641745</v>
      </c>
      <c r="BE263" s="416">
        <f t="shared" si="191"/>
        <v>0.16780452748832198</v>
      </c>
      <c r="BF263" s="499">
        <f t="shared" ref="BF263:BF326" si="230">P263</f>
        <v>4907</v>
      </c>
      <c r="BG263" s="499">
        <f t="shared" si="225"/>
        <v>4888</v>
      </c>
      <c r="BH263" s="499">
        <f t="shared" si="226"/>
        <v>3422</v>
      </c>
      <c r="BI263" s="499">
        <f t="shared" ref="BI263:BI326" si="231">AA263</f>
        <v>2684</v>
      </c>
      <c r="BJ263" s="506">
        <f t="shared" ref="BJ263:BJ326" si="232">AC263</f>
        <v>4155</v>
      </c>
      <c r="BK263" s="416">
        <f t="shared" si="192"/>
        <v>-3.8720195638882737E-3</v>
      </c>
      <c r="BL263" s="416">
        <f t="shared" si="192"/>
        <v>-0.29991816693944351</v>
      </c>
      <c r="BM263" s="416">
        <f t="shared" si="192"/>
        <v>-0.21566335476329634</v>
      </c>
      <c r="BN263" s="416">
        <f t="shared" si="192"/>
        <v>0.54806259314456041</v>
      </c>
      <c r="BO263" s="104">
        <f t="shared" si="193"/>
        <v>2720660.8000000003</v>
      </c>
      <c r="BP263" s="104">
        <f t="shared" si="186"/>
        <v>3177200</v>
      </c>
      <c r="BQ263" s="103">
        <f t="shared" si="187"/>
        <v>3473657.1999999997</v>
      </c>
      <c r="BR263" s="419"/>
      <c r="BS263" s="420"/>
      <c r="BU263" s="104"/>
      <c r="BV263" s="103"/>
      <c r="BW263" s="161">
        <f t="shared" si="194"/>
        <v>2312673</v>
      </c>
      <c r="BX263" s="161">
        <f t="shared" si="195"/>
        <v>2312673</v>
      </c>
    </row>
    <row r="264" spans="1:76" hidden="1">
      <c r="A264" s="145" t="s">
        <v>545</v>
      </c>
      <c r="B264" s="145" t="str">
        <f t="shared" si="227"/>
        <v>P140</v>
      </c>
      <c r="C264" s="197" t="s">
        <v>611</v>
      </c>
      <c r="D264" s="198" t="s">
        <v>612</v>
      </c>
      <c r="E264" s="198"/>
      <c r="F264" s="198"/>
      <c r="G264" s="198"/>
      <c r="H264" s="129">
        <v>150</v>
      </c>
      <c r="I264" s="130">
        <v>150</v>
      </c>
      <c r="J264" s="129">
        <v>150</v>
      </c>
      <c r="K264" s="130">
        <v>150</v>
      </c>
      <c r="L264" s="130"/>
      <c r="M264" s="130"/>
      <c r="N264" s="130"/>
      <c r="O264" s="148" t="s">
        <v>88</v>
      </c>
      <c r="P264" s="149">
        <v>1270</v>
      </c>
      <c r="Q264" s="149">
        <v>190410</v>
      </c>
      <c r="R264" s="150"/>
      <c r="S264" s="151"/>
      <c r="T264" s="150"/>
      <c r="U264" s="151"/>
      <c r="V264" s="152"/>
      <c r="W264" s="153"/>
      <c r="X264" s="166"/>
      <c r="Y264" s="155" t="s">
        <v>88</v>
      </c>
      <c r="Z264" s="167"/>
      <c r="AA264" s="168"/>
      <c r="AB264" s="169"/>
      <c r="AC264" s="170"/>
      <c r="AD264" s="449"/>
      <c r="AE264" s="171"/>
      <c r="AF264" s="170"/>
      <c r="AG264" s="449"/>
      <c r="AH264" s="159">
        <f t="shared" si="188"/>
        <v>0</v>
      </c>
      <c r="AI264" s="437">
        <f t="shared" si="189"/>
        <v>0</v>
      </c>
      <c r="AJ264" s="23"/>
      <c r="AK264" s="24"/>
      <c r="AL264" s="23"/>
      <c r="AM264" s="160">
        <f t="shared" si="190"/>
        <v>0</v>
      </c>
      <c r="AN264" s="24"/>
      <c r="AO264" s="163"/>
      <c r="AP264" s="164"/>
      <c r="AQ264" s="487"/>
      <c r="AR264" s="409" t="str">
        <f t="shared" si="178"/>
        <v/>
      </c>
      <c r="AS264" s="410" t="str">
        <f t="shared" si="179"/>
        <v/>
      </c>
      <c r="AT264" s="409" t="str">
        <f t="shared" si="228"/>
        <v/>
      </c>
      <c r="AU264" s="410" t="str">
        <f t="shared" si="229"/>
        <v/>
      </c>
      <c r="AV264" s="64" t="b">
        <f t="shared" si="180"/>
        <v>1</v>
      </c>
      <c r="AW264" s="415">
        <f t="shared" si="181"/>
        <v>149.9291338582677</v>
      </c>
      <c r="AX264" s="415" t="str">
        <f t="shared" si="182"/>
        <v/>
      </c>
      <c r="AY264" s="415" t="str">
        <f t="shared" si="183"/>
        <v/>
      </c>
      <c r="AZ264" s="415" t="str">
        <f t="shared" si="184"/>
        <v/>
      </c>
      <c r="BA264" s="415">
        <f t="shared" si="185"/>
        <v>0</v>
      </c>
      <c r="BB264" s="416" t="str">
        <f t="shared" si="191"/>
        <v/>
      </c>
      <c r="BC264" s="416" t="str">
        <f t="shared" si="191"/>
        <v/>
      </c>
      <c r="BD264" s="416" t="str">
        <f t="shared" si="191"/>
        <v/>
      </c>
      <c r="BE264" s="416" t="str">
        <f t="shared" si="191"/>
        <v/>
      </c>
      <c r="BF264" s="499">
        <f t="shared" si="230"/>
        <v>1270</v>
      </c>
      <c r="BG264" s="499">
        <f t="shared" si="225"/>
        <v>0</v>
      </c>
      <c r="BH264" s="499">
        <f t="shared" si="226"/>
        <v>0</v>
      </c>
      <c r="BI264" s="499">
        <f t="shared" si="231"/>
        <v>0</v>
      </c>
      <c r="BJ264" s="506">
        <f t="shared" si="232"/>
        <v>0</v>
      </c>
      <c r="BK264" s="416">
        <f t="shared" si="192"/>
        <v>-1</v>
      </c>
      <c r="BL264" s="416" t="str">
        <f t="shared" si="192"/>
        <v/>
      </c>
      <c r="BM264" s="416" t="str">
        <f t="shared" si="192"/>
        <v/>
      </c>
      <c r="BN264" s="416" t="str">
        <f t="shared" si="192"/>
        <v/>
      </c>
      <c r="BO264" s="104" t="str">
        <f t="shared" si="193"/>
        <v/>
      </c>
      <c r="BP264" s="104">
        <f t="shared" si="186"/>
        <v>0</v>
      </c>
      <c r="BQ264" s="103">
        <f t="shared" si="187"/>
        <v>0</v>
      </c>
      <c r="BR264" s="419"/>
      <c r="BS264" s="420"/>
      <c r="BU264" s="104"/>
      <c r="BV264" s="103"/>
      <c r="BW264" s="161"/>
      <c r="BX264" s="161"/>
    </row>
    <row r="265" spans="1:76" ht="24">
      <c r="A265" s="145" t="s">
        <v>545</v>
      </c>
      <c r="B265" s="145" t="str">
        <f t="shared" si="227"/>
        <v>P140.1</v>
      </c>
      <c r="C265" s="197" t="s">
        <v>613</v>
      </c>
      <c r="D265" s="199" t="s">
        <v>614</v>
      </c>
      <c r="E265" s="199"/>
      <c r="F265" s="199"/>
      <c r="G265" s="199"/>
      <c r="H265" s="129">
        <v>0</v>
      </c>
      <c r="I265" s="130">
        <v>0</v>
      </c>
      <c r="J265" s="129"/>
      <c r="K265" s="130"/>
      <c r="L265" s="130">
        <v>150</v>
      </c>
      <c r="M265" s="130">
        <v>159</v>
      </c>
      <c r="N265" s="130">
        <v>159</v>
      </c>
      <c r="O265" s="148">
        <v>196.9</v>
      </c>
      <c r="P265" s="149">
        <v>0</v>
      </c>
      <c r="Q265" s="149">
        <v>0</v>
      </c>
      <c r="R265" s="150">
        <v>686</v>
      </c>
      <c r="S265" s="151">
        <v>102780</v>
      </c>
      <c r="T265" s="150">
        <v>345</v>
      </c>
      <c r="U265" s="151">
        <v>58120.04</v>
      </c>
      <c r="V265" s="152">
        <v>645</v>
      </c>
      <c r="W265" s="153">
        <f t="shared" ref="W265:W293" si="233">V265*O265</f>
        <v>127000.5</v>
      </c>
      <c r="X265" s="154">
        <v>645</v>
      </c>
      <c r="Y265" s="155">
        <v>196.9</v>
      </c>
      <c r="Z265" s="138">
        <f t="shared" ref="Z265:Z293" si="234">X265*Y265</f>
        <v>127000.5</v>
      </c>
      <c r="AA265" s="156">
        <v>239</v>
      </c>
      <c r="AB265" s="157">
        <v>47261.74</v>
      </c>
      <c r="AC265" s="158">
        <v>549</v>
      </c>
      <c r="AD265" s="456">
        <v>220</v>
      </c>
      <c r="AE265" s="159">
        <f t="shared" ref="AE265:AE318" si="235">AC265*AD265</f>
        <v>120780</v>
      </c>
      <c r="AF265" s="158">
        <v>549</v>
      </c>
      <c r="AG265" s="448">
        <v>249.57</v>
      </c>
      <c r="AH265" s="159">
        <f t="shared" si="188"/>
        <v>137013.93</v>
      </c>
      <c r="AI265" s="437">
        <f t="shared" si="189"/>
        <v>-29.569999999999993</v>
      </c>
      <c r="AJ265" s="23">
        <f t="shared" ref="AJ265:AJ318" si="236">+AF265-X265</f>
        <v>-96</v>
      </c>
      <c r="AK265" s="24">
        <f t="shared" ref="AK265:AK318" si="237">+AJ265/X265</f>
        <v>-0.14883720930232558</v>
      </c>
      <c r="AL265" s="23">
        <f t="shared" ref="AL265:AL318" si="238">+AF265-AA265</f>
        <v>310</v>
      </c>
      <c r="AM265" s="160">
        <f t="shared" si="190"/>
        <v>-16233.929999999993</v>
      </c>
      <c r="AN265" s="24">
        <f t="shared" ref="AN265:AN293" si="239">+AL265/AA265</f>
        <v>1.2970711297071129</v>
      </c>
      <c r="AO265" s="163">
        <f t="shared" ref="AO265:AO318" si="240">+AG265-Y265</f>
        <v>52.669999999999987</v>
      </c>
      <c r="AP265" s="164">
        <f t="shared" ref="AP265:AP318" si="241">+AO265/Y265</f>
        <v>0.26749619095987803</v>
      </c>
      <c r="AQ265" s="487"/>
      <c r="AR265" s="409">
        <f t="shared" ref="AR265:AR328" si="242">IFERROR(AG265/Y265-1,"")</f>
        <v>0.26749619095987809</v>
      </c>
      <c r="AS265" s="410">
        <f t="shared" ref="AS265:AS328" si="243">IFERROR(AD265/Y265-1,"")</f>
        <v>0.11731843575418988</v>
      </c>
      <c r="AT265" s="409">
        <f t="shared" si="228"/>
        <v>1.2970711297071129</v>
      </c>
      <c r="AU265" s="410">
        <f t="shared" si="229"/>
        <v>1.2970711297071129</v>
      </c>
      <c r="AV265" s="64" t="b">
        <f t="shared" ref="AV265:AV328" si="244">AC265=AA265</f>
        <v>0</v>
      </c>
      <c r="AW265" s="415" t="str">
        <f t="shared" ref="AW265:AW328" si="245">IFERROR(Q265/P265,"")</f>
        <v/>
      </c>
      <c r="AX265" s="415">
        <f t="shared" ref="AX265:AX328" si="246">IFERROR(S265/R265,"")</f>
        <v>149.82507288629736</v>
      </c>
      <c r="AY265" s="415">
        <f t="shared" ref="AY265:AY328" si="247">IFERROR(U265/T265,"")</f>
        <v>168.46388405797103</v>
      </c>
      <c r="AZ265" s="415">
        <f t="shared" ref="AZ265:AZ328" si="248">Y265</f>
        <v>196.9</v>
      </c>
      <c r="BA265" s="415">
        <f t="shared" ref="BA265:BA328" si="249">AD265</f>
        <v>220</v>
      </c>
      <c r="BB265" s="416" t="str">
        <f t="shared" si="191"/>
        <v/>
      </c>
      <c r="BC265" s="416">
        <f t="shared" si="191"/>
        <v>0.12440381848383075</v>
      </c>
      <c r="BD265" s="416">
        <f t="shared" si="191"/>
        <v>0.16879651149586272</v>
      </c>
      <c r="BE265" s="416">
        <f t="shared" ref="BE265:BE328" si="250">IFERROR(BA265/AZ265-1,"")</f>
        <v>0.11731843575418988</v>
      </c>
      <c r="BF265" s="499">
        <f t="shared" si="230"/>
        <v>0</v>
      </c>
      <c r="BG265" s="499">
        <f t="shared" si="225"/>
        <v>686</v>
      </c>
      <c r="BH265" s="499">
        <f t="shared" si="226"/>
        <v>345</v>
      </c>
      <c r="BI265" s="499">
        <f t="shared" si="231"/>
        <v>239</v>
      </c>
      <c r="BJ265" s="506">
        <f t="shared" si="232"/>
        <v>549</v>
      </c>
      <c r="BK265" s="416" t="str">
        <f t="shared" si="192"/>
        <v/>
      </c>
      <c r="BL265" s="416">
        <f t="shared" si="192"/>
        <v>-0.49708454810495628</v>
      </c>
      <c r="BM265" s="416">
        <f t="shared" si="192"/>
        <v>-0.30724637681159417</v>
      </c>
      <c r="BN265" s="416">
        <f t="shared" ref="BN265:BN328" si="251">IFERROR(BJ265/BI265-1,"")</f>
        <v>1.2970711297071129</v>
      </c>
      <c r="BO265" s="104">
        <f t="shared" si="193"/>
        <v>127000.5</v>
      </c>
      <c r="BP265" s="104">
        <f t="shared" ref="BP265:BP328" si="252">X265*AD265</f>
        <v>141900</v>
      </c>
      <c r="BQ265" s="103">
        <f t="shared" ref="BQ265:BQ328" si="253">X265*AG265</f>
        <v>160972.65</v>
      </c>
      <c r="BR265" s="419"/>
      <c r="BS265" s="420"/>
      <c r="BU265" s="104"/>
      <c r="BV265" s="103"/>
      <c r="BW265" s="161">
        <f t="shared" si="194"/>
        <v>108098.1</v>
      </c>
      <c r="BX265" s="161">
        <f t="shared" si="195"/>
        <v>108098.1</v>
      </c>
    </row>
    <row r="266" spans="1:76" ht="36">
      <c r="A266" s="145" t="s">
        <v>545</v>
      </c>
      <c r="B266" s="145" t="str">
        <f t="shared" si="227"/>
        <v>P140.2</v>
      </c>
      <c r="C266" s="197" t="s">
        <v>615</v>
      </c>
      <c r="D266" s="200" t="s">
        <v>616</v>
      </c>
      <c r="E266" s="175" t="s">
        <v>102</v>
      </c>
      <c r="F266" s="175"/>
      <c r="G266" s="175"/>
      <c r="H266" s="129">
        <v>0</v>
      </c>
      <c r="I266" s="130">
        <v>0</v>
      </c>
      <c r="J266" s="129"/>
      <c r="K266" s="130"/>
      <c r="L266" s="130">
        <v>180</v>
      </c>
      <c r="M266" s="130">
        <v>191</v>
      </c>
      <c r="N266" s="130">
        <v>191</v>
      </c>
      <c r="O266" s="148">
        <v>232.1</v>
      </c>
      <c r="P266" s="149">
        <v>0</v>
      </c>
      <c r="Q266" s="149">
        <v>0</v>
      </c>
      <c r="R266" s="150">
        <v>343</v>
      </c>
      <c r="S266" s="151">
        <v>55740</v>
      </c>
      <c r="T266" s="150">
        <v>121</v>
      </c>
      <c r="U266" s="151">
        <v>23879.7</v>
      </c>
      <c r="V266" s="152">
        <v>243</v>
      </c>
      <c r="W266" s="153">
        <f t="shared" si="233"/>
        <v>56400.299999999996</v>
      </c>
      <c r="X266" s="154">
        <v>243</v>
      </c>
      <c r="Y266" s="155">
        <v>232.1</v>
      </c>
      <c r="Z266" s="138">
        <f t="shared" si="234"/>
        <v>56400.299999999996</v>
      </c>
      <c r="AA266" s="156">
        <v>105</v>
      </c>
      <c r="AB266" s="157">
        <v>24231.24</v>
      </c>
      <c r="AC266" s="158">
        <v>207</v>
      </c>
      <c r="AD266" s="456">
        <v>260</v>
      </c>
      <c r="AE266" s="159">
        <f t="shared" si="235"/>
        <v>53820</v>
      </c>
      <c r="AF266" s="158">
        <v>207</v>
      </c>
      <c r="AG266" s="448">
        <v>284.77</v>
      </c>
      <c r="AH266" s="159">
        <f t="shared" ref="AH266:AH329" si="254">AF266*AG266</f>
        <v>58947.39</v>
      </c>
      <c r="AI266" s="437">
        <f t="shared" ref="AI266:AI329" si="255">AD266-AG266</f>
        <v>-24.769999999999982</v>
      </c>
      <c r="AJ266" s="23">
        <f t="shared" si="236"/>
        <v>-36</v>
      </c>
      <c r="AK266" s="24">
        <f t="shared" si="237"/>
        <v>-0.14814814814814814</v>
      </c>
      <c r="AL266" s="23">
        <f t="shared" si="238"/>
        <v>102</v>
      </c>
      <c r="AM266" s="160">
        <f t="shared" ref="AM266:AM329" si="256">AE266-AH266</f>
        <v>-5127.3899999999994</v>
      </c>
      <c r="AN266" s="24">
        <f t="shared" si="239"/>
        <v>0.97142857142857142</v>
      </c>
      <c r="AO266" s="163">
        <f t="shared" si="240"/>
        <v>52.669999999999987</v>
      </c>
      <c r="AP266" s="164">
        <f t="shared" si="241"/>
        <v>0.22692804825506244</v>
      </c>
      <c r="AQ266" s="487"/>
      <c r="AR266" s="409">
        <f t="shared" si="242"/>
        <v>0.22692804825506241</v>
      </c>
      <c r="AS266" s="410">
        <f t="shared" si="243"/>
        <v>0.12020680741059886</v>
      </c>
      <c r="AT266" s="409">
        <f t="shared" si="228"/>
        <v>0.97142857142857153</v>
      </c>
      <c r="AU266" s="410">
        <f t="shared" si="229"/>
        <v>0.97142857142857153</v>
      </c>
      <c r="AV266" s="64" t="b">
        <f t="shared" si="244"/>
        <v>0</v>
      </c>
      <c r="AW266" s="415" t="str">
        <f t="shared" si="245"/>
        <v/>
      </c>
      <c r="AX266" s="415">
        <f t="shared" si="246"/>
        <v>162.50728862973762</v>
      </c>
      <c r="AY266" s="415">
        <f t="shared" si="247"/>
        <v>197.35289256198348</v>
      </c>
      <c r="AZ266" s="415">
        <f t="shared" si="248"/>
        <v>232.1</v>
      </c>
      <c r="BA266" s="415">
        <f t="shared" si="249"/>
        <v>260</v>
      </c>
      <c r="BB266" s="416" t="str">
        <f t="shared" ref="BB266:BE329" si="257">IFERROR(AX266/AW266-1,"")</f>
        <v/>
      </c>
      <c r="BC266" s="416">
        <f t="shared" si="257"/>
        <v>0.21442486811554229</v>
      </c>
      <c r="BD266" s="416">
        <f t="shared" si="257"/>
        <v>0.17606586347399666</v>
      </c>
      <c r="BE266" s="416">
        <f t="shared" si="250"/>
        <v>0.12020680741059886</v>
      </c>
      <c r="BF266" s="499">
        <f t="shared" si="230"/>
        <v>0</v>
      </c>
      <c r="BG266" s="499">
        <f t="shared" si="225"/>
        <v>343</v>
      </c>
      <c r="BH266" s="499">
        <f t="shared" si="226"/>
        <v>121</v>
      </c>
      <c r="BI266" s="499">
        <f t="shared" si="231"/>
        <v>105</v>
      </c>
      <c r="BJ266" s="506">
        <f t="shared" si="232"/>
        <v>207</v>
      </c>
      <c r="BK266" s="416" t="str">
        <f t="shared" ref="BK266:BN329" si="258">IFERROR(BG266/BF266-1,"")</f>
        <v/>
      </c>
      <c r="BL266" s="416">
        <f t="shared" si="258"/>
        <v>-0.64723032069970843</v>
      </c>
      <c r="BM266" s="416">
        <f t="shared" si="258"/>
        <v>-0.13223140495867769</v>
      </c>
      <c r="BN266" s="416">
        <f t="shared" si="251"/>
        <v>0.97142857142857153</v>
      </c>
      <c r="BO266" s="104">
        <f t="shared" ref="BO266:BO329" si="259">IFERROR(X266*Y266,"")</f>
        <v>56400.299999999996</v>
      </c>
      <c r="BP266" s="104">
        <f t="shared" si="252"/>
        <v>63180</v>
      </c>
      <c r="BQ266" s="103">
        <f t="shared" si="253"/>
        <v>69199.11</v>
      </c>
      <c r="BR266" s="419"/>
      <c r="BS266" s="420"/>
      <c r="BU266" s="104"/>
      <c r="BV266" s="103"/>
      <c r="BW266" s="161">
        <f t="shared" ref="BW266:BW329" si="260">AC266*Y266</f>
        <v>48044.7</v>
      </c>
      <c r="BX266" s="161">
        <f t="shared" ref="BX266:BX329" si="261">AF266*Y266</f>
        <v>48044.7</v>
      </c>
    </row>
    <row r="267" spans="1:76" ht="24" hidden="1">
      <c r="A267" s="145" t="s">
        <v>617</v>
      </c>
      <c r="B267" s="145" t="str">
        <f t="shared" si="227"/>
        <v>P141</v>
      </c>
      <c r="C267" s="146" t="s">
        <v>618</v>
      </c>
      <c r="D267" s="147" t="s">
        <v>619</v>
      </c>
      <c r="E267" s="147"/>
      <c r="F267" s="147"/>
      <c r="G267" s="147" t="s">
        <v>157</v>
      </c>
      <c r="H267" s="129">
        <v>800</v>
      </c>
      <c r="I267" s="130">
        <v>1000</v>
      </c>
      <c r="J267" s="129">
        <v>1000</v>
      </c>
      <c r="K267" s="130">
        <v>1000</v>
      </c>
      <c r="L267" s="130">
        <v>1000</v>
      </c>
      <c r="M267" s="130">
        <v>1060</v>
      </c>
      <c r="N267" s="130">
        <v>1060</v>
      </c>
      <c r="O267" s="148">
        <v>1188</v>
      </c>
      <c r="P267" s="149">
        <v>5056</v>
      </c>
      <c r="Q267" s="149">
        <v>4674120</v>
      </c>
      <c r="R267" s="150">
        <v>5575</v>
      </c>
      <c r="S267" s="151">
        <v>5570200</v>
      </c>
      <c r="T267" s="150">
        <v>5414</v>
      </c>
      <c r="U267" s="151">
        <v>5923546</v>
      </c>
      <c r="V267" s="152">
        <v>5575</v>
      </c>
      <c r="W267" s="153">
        <f t="shared" si="233"/>
        <v>6623100</v>
      </c>
      <c r="X267" s="154">
        <v>5575</v>
      </c>
      <c r="Y267" s="155">
        <v>1188</v>
      </c>
      <c r="Z267" s="138">
        <f t="shared" si="234"/>
        <v>6623100</v>
      </c>
      <c r="AA267" s="156">
        <v>5428</v>
      </c>
      <c r="AB267" s="157">
        <v>6439791.6000000006</v>
      </c>
      <c r="AC267" s="162">
        <f>AA267</f>
        <v>5428</v>
      </c>
      <c r="AD267" s="456">
        <v>1370</v>
      </c>
      <c r="AE267" s="159">
        <f t="shared" si="235"/>
        <v>7436360</v>
      </c>
      <c r="AF267" s="158">
        <v>4739</v>
      </c>
      <c r="AG267" s="448">
        <v>1421.72</v>
      </c>
      <c r="AH267" s="159">
        <f t="shared" si="254"/>
        <v>6737531.0800000001</v>
      </c>
      <c r="AI267" s="437">
        <f t="shared" si="255"/>
        <v>-51.720000000000027</v>
      </c>
      <c r="AJ267" s="23">
        <f t="shared" si="236"/>
        <v>-836</v>
      </c>
      <c r="AK267" s="24">
        <f t="shared" si="237"/>
        <v>-0.14995515695067266</v>
      </c>
      <c r="AL267" s="23">
        <f t="shared" si="238"/>
        <v>-689</v>
      </c>
      <c r="AM267" s="160">
        <f t="shared" si="256"/>
        <v>698828.91999999993</v>
      </c>
      <c r="AN267" s="24">
        <f t="shared" si="239"/>
        <v>-0.12693441414885778</v>
      </c>
      <c r="AO267" s="163">
        <f t="shared" si="240"/>
        <v>233.72000000000003</v>
      </c>
      <c r="AP267" s="164">
        <f t="shared" si="241"/>
        <v>0.19673400673400676</v>
      </c>
      <c r="AQ267" s="487"/>
      <c r="AR267" s="409">
        <f t="shared" si="242"/>
        <v>0.19673400673400665</v>
      </c>
      <c r="AS267" s="410">
        <f t="shared" si="243"/>
        <v>0.15319865319865311</v>
      </c>
      <c r="AT267" s="409">
        <f t="shared" si="228"/>
        <v>-0.12693441414885775</v>
      </c>
      <c r="AU267" s="410">
        <f t="shared" si="229"/>
        <v>0</v>
      </c>
      <c r="AV267" s="64" t="b">
        <f t="shared" si="244"/>
        <v>1</v>
      </c>
      <c r="AW267" s="415">
        <f t="shared" si="245"/>
        <v>924.46993670886081</v>
      </c>
      <c r="AX267" s="415">
        <f t="shared" si="246"/>
        <v>999.13901345291481</v>
      </c>
      <c r="AY267" s="415">
        <f t="shared" si="247"/>
        <v>1094.1163649796822</v>
      </c>
      <c r="AZ267" s="415">
        <f t="shared" si="248"/>
        <v>1188</v>
      </c>
      <c r="BA267" s="415">
        <f t="shared" si="249"/>
        <v>1370</v>
      </c>
      <c r="BB267" s="416">
        <f t="shared" si="257"/>
        <v>8.0769610540152303E-2</v>
      </c>
      <c r="BC267" s="416">
        <f t="shared" si="257"/>
        <v>9.5059196215885988E-2</v>
      </c>
      <c r="BD267" s="416">
        <f t="shared" si="257"/>
        <v>8.580772395453673E-2</v>
      </c>
      <c r="BE267" s="416">
        <f t="shared" si="250"/>
        <v>0.15319865319865311</v>
      </c>
      <c r="BF267" s="499">
        <f t="shared" si="230"/>
        <v>5056</v>
      </c>
      <c r="BG267" s="499">
        <f t="shared" si="225"/>
        <v>5575</v>
      </c>
      <c r="BH267" s="499">
        <f t="shared" si="226"/>
        <v>5414</v>
      </c>
      <c r="BI267" s="499">
        <f t="shared" si="231"/>
        <v>5428</v>
      </c>
      <c r="BJ267" s="506">
        <f t="shared" si="232"/>
        <v>5428</v>
      </c>
      <c r="BK267" s="416">
        <f t="shared" si="258"/>
        <v>0.10265031645569622</v>
      </c>
      <c r="BL267" s="416">
        <f t="shared" si="258"/>
        <v>-2.8878923766816111E-2</v>
      </c>
      <c r="BM267" s="416">
        <f t="shared" si="258"/>
        <v>2.5858884373846092E-3</v>
      </c>
      <c r="BN267" s="416">
        <f t="shared" si="251"/>
        <v>0</v>
      </c>
      <c r="BO267" s="104">
        <f t="shared" si="259"/>
        <v>6623100</v>
      </c>
      <c r="BP267" s="104">
        <f t="shared" si="252"/>
        <v>7637750</v>
      </c>
      <c r="BQ267" s="103">
        <f t="shared" si="253"/>
        <v>7926089</v>
      </c>
      <c r="BR267" s="419"/>
      <c r="BS267" s="420"/>
      <c r="BU267" s="104"/>
      <c r="BV267" s="103"/>
      <c r="BW267" s="161">
        <f t="shared" si="260"/>
        <v>6448464</v>
      </c>
      <c r="BX267" s="161">
        <f t="shared" si="261"/>
        <v>5629932</v>
      </c>
    </row>
    <row r="268" spans="1:76">
      <c r="A268" s="145" t="s">
        <v>617</v>
      </c>
      <c r="B268" s="145" t="str">
        <f t="shared" si="227"/>
        <v>P142</v>
      </c>
      <c r="C268" s="146" t="s">
        <v>620</v>
      </c>
      <c r="D268" s="147" t="s">
        <v>621</v>
      </c>
      <c r="E268" s="147"/>
      <c r="F268" s="147"/>
      <c r="G268" s="147" t="s">
        <v>157</v>
      </c>
      <c r="H268" s="129">
        <v>5000</v>
      </c>
      <c r="I268" s="130">
        <v>4000</v>
      </c>
      <c r="J268" s="129">
        <v>4000</v>
      </c>
      <c r="K268" s="130">
        <v>4000</v>
      </c>
      <c r="L268" s="130">
        <v>4000</v>
      </c>
      <c r="M268" s="130">
        <v>4000</v>
      </c>
      <c r="N268" s="130">
        <v>4000</v>
      </c>
      <c r="O268" s="148">
        <v>4422</v>
      </c>
      <c r="P268" s="149">
        <v>36</v>
      </c>
      <c r="Q268" s="149">
        <v>159000</v>
      </c>
      <c r="R268" s="150">
        <v>24</v>
      </c>
      <c r="S268" s="151">
        <v>96000</v>
      </c>
      <c r="T268" s="150">
        <v>19</v>
      </c>
      <c r="U268" s="151">
        <v>79376</v>
      </c>
      <c r="V268" s="152">
        <v>24</v>
      </c>
      <c r="W268" s="153">
        <f t="shared" si="233"/>
        <v>106128</v>
      </c>
      <c r="X268" s="154">
        <v>24</v>
      </c>
      <c r="Y268" s="155">
        <v>4422</v>
      </c>
      <c r="Z268" s="138">
        <f t="shared" si="234"/>
        <v>106128</v>
      </c>
      <c r="AA268" s="156">
        <v>19</v>
      </c>
      <c r="AB268" s="157">
        <v>84018</v>
      </c>
      <c r="AC268" s="158">
        <v>21</v>
      </c>
      <c r="AD268" s="458">
        <v>4800</v>
      </c>
      <c r="AE268" s="159">
        <f t="shared" si="235"/>
        <v>100800</v>
      </c>
      <c r="AF268" s="158">
        <v>21</v>
      </c>
      <c r="AG268" s="448">
        <v>5228.54</v>
      </c>
      <c r="AH268" s="159">
        <f t="shared" si="254"/>
        <v>109799.34</v>
      </c>
      <c r="AI268" s="437">
        <f t="shared" si="255"/>
        <v>-428.53999999999996</v>
      </c>
      <c r="AJ268" s="23">
        <f t="shared" si="236"/>
        <v>-3</v>
      </c>
      <c r="AK268" s="24">
        <f t="shared" si="237"/>
        <v>-0.125</v>
      </c>
      <c r="AL268" s="23">
        <f t="shared" si="238"/>
        <v>2</v>
      </c>
      <c r="AM268" s="160">
        <f t="shared" si="256"/>
        <v>-8999.3399999999965</v>
      </c>
      <c r="AN268" s="24">
        <f t="shared" si="239"/>
        <v>0.10526315789473684</v>
      </c>
      <c r="AO268" s="163">
        <f t="shared" si="240"/>
        <v>806.54</v>
      </c>
      <c r="AP268" s="164">
        <f t="shared" si="241"/>
        <v>0.18239258254183627</v>
      </c>
      <c r="AQ268" s="487"/>
      <c r="AR268" s="409">
        <f t="shared" si="242"/>
        <v>0.18239258254183621</v>
      </c>
      <c r="AS268" s="410">
        <f t="shared" si="243"/>
        <v>8.5481682496607814E-2</v>
      </c>
      <c r="AT268" s="409">
        <f t="shared" si="228"/>
        <v>0.10526315789473695</v>
      </c>
      <c r="AU268" s="410">
        <f t="shared" si="229"/>
        <v>0.10526315789473695</v>
      </c>
      <c r="AV268" s="64" t="b">
        <f t="shared" si="244"/>
        <v>0</v>
      </c>
      <c r="AW268" s="415">
        <f t="shared" si="245"/>
        <v>4416.666666666667</v>
      </c>
      <c r="AX268" s="415">
        <f t="shared" si="246"/>
        <v>4000</v>
      </c>
      <c r="AY268" s="415">
        <f t="shared" si="247"/>
        <v>4177.6842105263158</v>
      </c>
      <c r="AZ268" s="415">
        <f t="shared" si="248"/>
        <v>4422</v>
      </c>
      <c r="BA268" s="415">
        <f t="shared" si="249"/>
        <v>4800</v>
      </c>
      <c r="BB268" s="416">
        <f t="shared" si="257"/>
        <v>-9.4339622641509524E-2</v>
      </c>
      <c r="BC268" s="416">
        <f t="shared" si="257"/>
        <v>4.4421052631578917E-2</v>
      </c>
      <c r="BD268" s="416">
        <f t="shared" si="257"/>
        <v>5.8481152993347996E-2</v>
      </c>
      <c r="BE268" s="416">
        <f t="shared" si="250"/>
        <v>8.5481682496607814E-2</v>
      </c>
      <c r="BF268" s="499">
        <f t="shared" si="230"/>
        <v>36</v>
      </c>
      <c r="BG268" s="499">
        <f t="shared" si="225"/>
        <v>24</v>
      </c>
      <c r="BH268" s="499">
        <f t="shared" si="226"/>
        <v>19</v>
      </c>
      <c r="BI268" s="499">
        <f t="shared" si="231"/>
        <v>19</v>
      </c>
      <c r="BJ268" s="506">
        <f t="shared" si="232"/>
        <v>21</v>
      </c>
      <c r="BK268" s="416">
        <f t="shared" si="258"/>
        <v>-0.33333333333333337</v>
      </c>
      <c r="BL268" s="416">
        <f t="shared" si="258"/>
        <v>-0.20833333333333337</v>
      </c>
      <c r="BM268" s="416">
        <f t="shared" si="258"/>
        <v>0</v>
      </c>
      <c r="BN268" s="416">
        <f t="shared" si="251"/>
        <v>0.10526315789473695</v>
      </c>
      <c r="BO268" s="104">
        <f t="shared" si="259"/>
        <v>106128</v>
      </c>
      <c r="BP268" s="104">
        <f t="shared" si="252"/>
        <v>115200</v>
      </c>
      <c r="BQ268" s="103">
        <f t="shared" si="253"/>
        <v>125484.95999999999</v>
      </c>
      <c r="BR268" s="419" t="s">
        <v>1069</v>
      </c>
      <c r="BS268" s="420"/>
      <c r="BU268" s="104"/>
      <c r="BV268" s="103"/>
      <c r="BW268" s="161">
        <f t="shared" si="260"/>
        <v>92862</v>
      </c>
      <c r="BX268" s="161">
        <f t="shared" si="261"/>
        <v>92862</v>
      </c>
    </row>
    <row r="269" spans="1:76" ht="15.6">
      <c r="A269" s="145" t="s">
        <v>617</v>
      </c>
      <c r="B269" s="145" t="str">
        <f t="shared" si="227"/>
        <v>P143</v>
      </c>
      <c r="C269" s="146" t="s">
        <v>622</v>
      </c>
      <c r="D269" s="147" t="s">
        <v>623</v>
      </c>
      <c r="E269" s="147"/>
      <c r="F269" s="147"/>
      <c r="G269" s="147" t="s">
        <v>157</v>
      </c>
      <c r="H269" s="129">
        <v>1000</v>
      </c>
      <c r="I269" s="130">
        <v>1100</v>
      </c>
      <c r="J269" s="129">
        <v>1100</v>
      </c>
      <c r="K269" s="130">
        <v>1100</v>
      </c>
      <c r="L269" s="130">
        <v>1100</v>
      </c>
      <c r="M269" s="130">
        <v>1160</v>
      </c>
      <c r="N269" s="130">
        <v>1160</v>
      </c>
      <c r="O269" s="148">
        <v>1298</v>
      </c>
      <c r="P269" s="149">
        <v>3263</v>
      </c>
      <c r="Q269" s="149">
        <v>3461800</v>
      </c>
      <c r="R269" s="150">
        <v>3179</v>
      </c>
      <c r="S269" s="151">
        <v>3495460</v>
      </c>
      <c r="T269" s="150">
        <v>2557</v>
      </c>
      <c r="U269" s="151">
        <v>3062294.4</v>
      </c>
      <c r="V269" s="152">
        <v>3179</v>
      </c>
      <c r="W269" s="153">
        <f t="shared" si="233"/>
        <v>4126342</v>
      </c>
      <c r="X269" s="154">
        <v>3179</v>
      </c>
      <c r="Y269" s="155">
        <v>1298</v>
      </c>
      <c r="Z269" s="138">
        <f t="shared" si="234"/>
        <v>4126342</v>
      </c>
      <c r="AA269" s="156">
        <v>2555</v>
      </c>
      <c r="AB269" s="157">
        <v>3315870.8</v>
      </c>
      <c r="AC269" s="158">
        <v>2703</v>
      </c>
      <c r="AD269" s="448">
        <v>1535.14</v>
      </c>
      <c r="AE269" s="159">
        <f t="shared" si="235"/>
        <v>4149483.4200000004</v>
      </c>
      <c r="AF269" s="158">
        <v>2703</v>
      </c>
      <c r="AG269" s="448">
        <v>1535.14</v>
      </c>
      <c r="AH269" s="159">
        <f t="shared" si="254"/>
        <v>4149483.4200000004</v>
      </c>
      <c r="AI269" s="437">
        <f t="shared" si="255"/>
        <v>0</v>
      </c>
      <c r="AJ269" s="23">
        <f t="shared" si="236"/>
        <v>-476</v>
      </c>
      <c r="AK269" s="24">
        <f t="shared" si="237"/>
        <v>-0.1497326203208556</v>
      </c>
      <c r="AL269" s="23">
        <f t="shared" si="238"/>
        <v>148</v>
      </c>
      <c r="AM269" s="160">
        <f t="shared" si="256"/>
        <v>0</v>
      </c>
      <c r="AN269" s="24">
        <f t="shared" si="239"/>
        <v>5.792563600782779E-2</v>
      </c>
      <c r="AO269" s="163">
        <f t="shared" si="240"/>
        <v>237.1400000000001</v>
      </c>
      <c r="AP269" s="164">
        <f t="shared" si="241"/>
        <v>0.18269645608628668</v>
      </c>
      <c r="AQ269" s="487" t="s">
        <v>1079</v>
      </c>
      <c r="AR269" s="409">
        <f t="shared" si="242"/>
        <v>0.18269645608628671</v>
      </c>
      <c r="AS269" s="410">
        <f t="shared" si="243"/>
        <v>0.18269645608628671</v>
      </c>
      <c r="AT269" s="409">
        <f t="shared" si="228"/>
        <v>5.7925636007827741E-2</v>
      </c>
      <c r="AU269" s="410">
        <f t="shared" si="229"/>
        <v>5.7925636007827741E-2</v>
      </c>
      <c r="AV269" s="64" t="b">
        <f t="shared" si="244"/>
        <v>0</v>
      </c>
      <c r="AW269" s="415">
        <f t="shared" si="245"/>
        <v>1060.9255286546122</v>
      </c>
      <c r="AX269" s="415">
        <f t="shared" si="246"/>
        <v>1099.5470273670965</v>
      </c>
      <c r="AY269" s="415">
        <f t="shared" si="247"/>
        <v>1197.6122017989831</v>
      </c>
      <c r="AZ269" s="415">
        <f t="shared" si="248"/>
        <v>1298</v>
      </c>
      <c r="BA269" s="415">
        <f t="shared" si="249"/>
        <v>1535.14</v>
      </c>
      <c r="BB269" s="416">
        <f t="shared" si="257"/>
        <v>3.640359070392174E-2</v>
      </c>
      <c r="BC269" s="416">
        <f t="shared" si="257"/>
        <v>8.9186885136424809E-2</v>
      </c>
      <c r="BD269" s="416">
        <f t="shared" si="257"/>
        <v>8.3823292757221557E-2</v>
      </c>
      <c r="BE269" s="416">
        <f t="shared" si="250"/>
        <v>0.18269645608628671</v>
      </c>
      <c r="BF269" s="499">
        <f t="shared" si="230"/>
        <v>3263</v>
      </c>
      <c r="BG269" s="499">
        <f t="shared" si="225"/>
        <v>3179</v>
      </c>
      <c r="BH269" s="499">
        <f t="shared" si="226"/>
        <v>2557</v>
      </c>
      <c r="BI269" s="499">
        <f t="shared" si="231"/>
        <v>2555</v>
      </c>
      <c r="BJ269" s="417">
        <f t="shared" si="232"/>
        <v>2703</v>
      </c>
      <c r="BK269" s="416">
        <f t="shared" si="258"/>
        <v>-2.574318112166718E-2</v>
      </c>
      <c r="BL269" s="416">
        <f t="shared" si="258"/>
        <v>-0.19565901226800886</v>
      </c>
      <c r="BM269" s="416">
        <f t="shared" si="258"/>
        <v>-7.8216660148611172E-4</v>
      </c>
      <c r="BN269" s="416">
        <f t="shared" si="251"/>
        <v>5.7925636007827741E-2</v>
      </c>
      <c r="BO269" s="104">
        <f t="shared" si="259"/>
        <v>4126342</v>
      </c>
      <c r="BP269" s="104">
        <f t="shared" si="252"/>
        <v>4880210.0600000005</v>
      </c>
      <c r="BQ269" s="103">
        <f t="shared" si="253"/>
        <v>4880210.0600000005</v>
      </c>
      <c r="BR269" s="419"/>
      <c r="BS269" s="420" t="s">
        <v>1070</v>
      </c>
      <c r="BU269" s="104"/>
      <c r="BV269" s="103"/>
      <c r="BW269" s="161">
        <f t="shared" si="260"/>
        <v>3508494</v>
      </c>
      <c r="BX269" s="161">
        <f t="shared" si="261"/>
        <v>3508494</v>
      </c>
    </row>
    <row r="270" spans="1:76" ht="24">
      <c r="A270" s="145" t="s">
        <v>617</v>
      </c>
      <c r="B270" s="145" t="str">
        <f t="shared" si="227"/>
        <v>P144</v>
      </c>
      <c r="C270" s="146" t="s">
        <v>624</v>
      </c>
      <c r="D270" s="147" t="s">
        <v>625</v>
      </c>
      <c r="E270" s="147"/>
      <c r="F270" s="147"/>
      <c r="G270" s="147" t="s">
        <v>157</v>
      </c>
      <c r="H270" s="129">
        <v>1200</v>
      </c>
      <c r="I270" s="130">
        <v>1100</v>
      </c>
      <c r="J270" s="129">
        <v>1100</v>
      </c>
      <c r="K270" s="130">
        <v>1100</v>
      </c>
      <c r="L270" s="130">
        <v>1100</v>
      </c>
      <c r="M270" s="130">
        <v>1220</v>
      </c>
      <c r="N270" s="130">
        <v>1220</v>
      </c>
      <c r="O270" s="148">
        <v>1364</v>
      </c>
      <c r="P270" s="149">
        <v>553</v>
      </c>
      <c r="Q270" s="149">
        <v>632300</v>
      </c>
      <c r="R270" s="150">
        <v>489</v>
      </c>
      <c r="S270" s="151">
        <v>537900</v>
      </c>
      <c r="T270" s="150">
        <v>382</v>
      </c>
      <c r="U270" s="151">
        <v>475928</v>
      </c>
      <c r="V270" s="152">
        <v>489</v>
      </c>
      <c r="W270" s="153">
        <f t="shared" si="233"/>
        <v>666996</v>
      </c>
      <c r="X270" s="154">
        <v>489</v>
      </c>
      <c r="Y270" s="155">
        <v>1364</v>
      </c>
      <c r="Z270" s="138">
        <f t="shared" si="234"/>
        <v>666996</v>
      </c>
      <c r="AA270" s="156">
        <v>341</v>
      </c>
      <c r="AB270" s="157">
        <v>465268</v>
      </c>
      <c r="AC270" s="158">
        <v>416</v>
      </c>
      <c r="AD270" s="456">
        <v>1550</v>
      </c>
      <c r="AE270" s="159">
        <f t="shared" si="235"/>
        <v>644800</v>
      </c>
      <c r="AF270" s="158">
        <v>416</v>
      </c>
      <c r="AG270" s="448">
        <v>1763.65</v>
      </c>
      <c r="AH270" s="159">
        <f t="shared" si="254"/>
        <v>733678.4</v>
      </c>
      <c r="AI270" s="437">
        <f t="shared" si="255"/>
        <v>-213.65000000000009</v>
      </c>
      <c r="AJ270" s="23">
        <f t="shared" si="236"/>
        <v>-73</v>
      </c>
      <c r="AK270" s="24">
        <f t="shared" si="237"/>
        <v>-0.1492842535787321</v>
      </c>
      <c r="AL270" s="23">
        <f t="shared" si="238"/>
        <v>75</v>
      </c>
      <c r="AM270" s="160">
        <f t="shared" si="256"/>
        <v>-88878.400000000023</v>
      </c>
      <c r="AN270" s="24">
        <f t="shared" si="239"/>
        <v>0.21994134897360704</v>
      </c>
      <c r="AO270" s="163">
        <f t="shared" si="240"/>
        <v>399.65000000000009</v>
      </c>
      <c r="AP270" s="164">
        <f t="shared" si="241"/>
        <v>0.29299853372434026</v>
      </c>
      <c r="AQ270" s="487"/>
      <c r="AR270" s="409">
        <f t="shared" si="242"/>
        <v>0.29299853372434015</v>
      </c>
      <c r="AS270" s="410">
        <f t="shared" si="243"/>
        <v>0.13636363636363646</v>
      </c>
      <c r="AT270" s="409">
        <f t="shared" si="228"/>
        <v>0.21994134897360706</v>
      </c>
      <c r="AU270" s="410">
        <f t="shared" si="229"/>
        <v>0.21994134897360706</v>
      </c>
      <c r="AV270" s="64" t="b">
        <f t="shared" si="244"/>
        <v>0</v>
      </c>
      <c r="AW270" s="415">
        <f t="shared" si="245"/>
        <v>1143.3996383363472</v>
      </c>
      <c r="AX270" s="415">
        <f t="shared" si="246"/>
        <v>1100</v>
      </c>
      <c r="AY270" s="415">
        <f t="shared" si="247"/>
        <v>1245.8848167539268</v>
      </c>
      <c r="AZ270" s="415">
        <f t="shared" si="248"/>
        <v>1364</v>
      </c>
      <c r="BA270" s="415">
        <f t="shared" si="249"/>
        <v>1550</v>
      </c>
      <c r="BB270" s="416">
        <f t="shared" si="257"/>
        <v>-3.7956666139490669E-2</v>
      </c>
      <c r="BC270" s="416">
        <f t="shared" si="257"/>
        <v>0.13262256068538791</v>
      </c>
      <c r="BD270" s="416">
        <f t="shared" si="257"/>
        <v>9.4804256105965656E-2</v>
      </c>
      <c r="BE270" s="416">
        <f t="shared" si="250"/>
        <v>0.13636363636363646</v>
      </c>
      <c r="BF270" s="499">
        <f t="shared" si="230"/>
        <v>553</v>
      </c>
      <c r="BG270" s="499">
        <f t="shared" si="225"/>
        <v>489</v>
      </c>
      <c r="BH270" s="499">
        <f t="shared" si="226"/>
        <v>382</v>
      </c>
      <c r="BI270" s="499">
        <f t="shared" si="231"/>
        <v>341</v>
      </c>
      <c r="BJ270" s="506">
        <f t="shared" si="232"/>
        <v>416</v>
      </c>
      <c r="BK270" s="416">
        <f t="shared" si="258"/>
        <v>-0.11573236889692584</v>
      </c>
      <c r="BL270" s="416">
        <f t="shared" si="258"/>
        <v>-0.21881390593047034</v>
      </c>
      <c r="BM270" s="416">
        <f t="shared" si="258"/>
        <v>-0.10732984293193715</v>
      </c>
      <c r="BN270" s="416">
        <f t="shared" si="251"/>
        <v>0.21994134897360706</v>
      </c>
      <c r="BO270" s="104">
        <f t="shared" si="259"/>
        <v>666996</v>
      </c>
      <c r="BP270" s="104">
        <f t="shared" si="252"/>
        <v>757950</v>
      </c>
      <c r="BQ270" s="103">
        <f t="shared" si="253"/>
        <v>862424.85000000009</v>
      </c>
      <c r="BR270" s="419"/>
      <c r="BS270" s="420"/>
      <c r="BU270" s="104"/>
      <c r="BV270" s="103"/>
      <c r="BW270" s="161">
        <f t="shared" si="260"/>
        <v>567424</v>
      </c>
      <c r="BX270" s="161">
        <f t="shared" si="261"/>
        <v>567424</v>
      </c>
    </row>
    <row r="271" spans="1:76" ht="24" hidden="1">
      <c r="A271" s="145" t="s">
        <v>617</v>
      </c>
      <c r="B271" s="145" t="str">
        <f t="shared" si="227"/>
        <v>P145</v>
      </c>
      <c r="C271" s="146" t="s">
        <v>626</v>
      </c>
      <c r="D271" s="147" t="s">
        <v>627</v>
      </c>
      <c r="E271" s="147"/>
      <c r="F271" s="147" t="s">
        <v>81</v>
      </c>
      <c r="G271" s="147" t="s">
        <v>157</v>
      </c>
      <c r="H271" s="129">
        <v>774</v>
      </c>
      <c r="I271" s="130">
        <v>774</v>
      </c>
      <c r="J271" s="129">
        <v>774</v>
      </c>
      <c r="K271" s="130">
        <v>774</v>
      </c>
      <c r="L271" s="130">
        <v>774</v>
      </c>
      <c r="M271" s="130">
        <v>792</v>
      </c>
      <c r="N271" s="130">
        <v>792</v>
      </c>
      <c r="O271" s="148">
        <v>893.2</v>
      </c>
      <c r="P271" s="149">
        <v>21557</v>
      </c>
      <c r="Q271" s="149">
        <v>16648430.399999999</v>
      </c>
      <c r="R271" s="150">
        <v>22273</v>
      </c>
      <c r="S271" s="151">
        <v>17181260.799999997</v>
      </c>
      <c r="T271" s="150">
        <v>19019</v>
      </c>
      <c r="U271" s="151">
        <v>15576416.120000001</v>
      </c>
      <c r="V271" s="152">
        <v>22273</v>
      </c>
      <c r="W271" s="153">
        <f t="shared" si="233"/>
        <v>19894243.600000001</v>
      </c>
      <c r="X271" s="154">
        <v>22273</v>
      </c>
      <c r="Y271" s="155">
        <v>893.2</v>
      </c>
      <c r="Z271" s="138">
        <f t="shared" si="234"/>
        <v>19894243.600000001</v>
      </c>
      <c r="AA271" s="156">
        <v>17143</v>
      </c>
      <c r="AB271" s="157">
        <v>15238635.880000003</v>
      </c>
      <c r="AC271" s="162">
        <v>17700</v>
      </c>
      <c r="AD271" s="456">
        <v>1030</v>
      </c>
      <c r="AE271" s="159">
        <f t="shared" si="235"/>
        <v>18231000</v>
      </c>
      <c r="AF271" s="158">
        <v>16000</v>
      </c>
      <c r="AG271" s="448">
        <v>1117.43</v>
      </c>
      <c r="AH271" s="159">
        <f t="shared" si="254"/>
        <v>17878880</v>
      </c>
      <c r="AI271" s="437">
        <f t="shared" si="255"/>
        <v>-87.430000000000064</v>
      </c>
      <c r="AJ271" s="23">
        <f t="shared" si="236"/>
        <v>-6273</v>
      </c>
      <c r="AK271" s="24">
        <f t="shared" si="237"/>
        <v>-0.28164144928837603</v>
      </c>
      <c r="AL271" s="23">
        <f t="shared" si="238"/>
        <v>-1143</v>
      </c>
      <c r="AM271" s="160">
        <f t="shared" si="256"/>
        <v>352120</v>
      </c>
      <c r="AN271" s="24">
        <f t="shared" si="239"/>
        <v>-6.6674444379630174E-2</v>
      </c>
      <c r="AO271" s="163">
        <f t="shared" si="240"/>
        <v>224.23000000000002</v>
      </c>
      <c r="AP271" s="164">
        <f t="shared" si="241"/>
        <v>0.25104120017913123</v>
      </c>
      <c r="AQ271" s="487"/>
      <c r="AR271" s="409">
        <f t="shared" si="242"/>
        <v>0.25104120017913112</v>
      </c>
      <c r="AS271" s="410">
        <f t="shared" si="243"/>
        <v>0.15315718763994624</v>
      </c>
      <c r="AT271" s="409">
        <f t="shared" si="228"/>
        <v>-6.6674444379630216E-2</v>
      </c>
      <c r="AU271" s="410">
        <f t="shared" si="229"/>
        <v>3.2491395905034137E-2</v>
      </c>
      <c r="AV271" s="64" t="b">
        <f t="shared" si="244"/>
        <v>0</v>
      </c>
      <c r="AW271" s="415">
        <f t="shared" si="245"/>
        <v>772.2981119821867</v>
      </c>
      <c r="AX271" s="415">
        <f t="shared" si="246"/>
        <v>771.39410048040213</v>
      </c>
      <c r="AY271" s="415">
        <f t="shared" si="247"/>
        <v>818.99238235448763</v>
      </c>
      <c r="AZ271" s="415">
        <f t="shared" si="248"/>
        <v>893.2</v>
      </c>
      <c r="BA271" s="415">
        <f t="shared" si="249"/>
        <v>1030</v>
      </c>
      <c r="BB271" s="416">
        <f t="shared" si="257"/>
        <v>-1.1705473414460599E-3</v>
      </c>
      <c r="BC271" s="416">
        <f t="shared" si="257"/>
        <v>6.1704233730129232E-2</v>
      </c>
      <c r="BD271" s="416">
        <f t="shared" si="257"/>
        <v>9.0608434515808245E-2</v>
      </c>
      <c r="BE271" s="416">
        <f t="shared" si="250"/>
        <v>0.15315718763994624</v>
      </c>
      <c r="BF271" s="499">
        <f t="shared" si="230"/>
        <v>21557</v>
      </c>
      <c r="BG271" s="499">
        <f t="shared" si="225"/>
        <v>22273</v>
      </c>
      <c r="BH271" s="499">
        <f t="shared" si="226"/>
        <v>19019</v>
      </c>
      <c r="BI271" s="499">
        <f t="shared" si="231"/>
        <v>17143</v>
      </c>
      <c r="BJ271" s="506">
        <f t="shared" si="232"/>
        <v>17700</v>
      </c>
      <c r="BK271" s="416">
        <f t="shared" si="258"/>
        <v>3.3214269146912834E-2</v>
      </c>
      <c r="BL271" s="416">
        <f t="shared" si="258"/>
        <v>-0.14609617025097654</v>
      </c>
      <c r="BM271" s="416">
        <f t="shared" si="258"/>
        <v>-9.8638203901361798E-2</v>
      </c>
      <c r="BN271" s="416">
        <f t="shared" si="251"/>
        <v>3.2491395905034137E-2</v>
      </c>
      <c r="BO271" s="104">
        <f t="shared" si="259"/>
        <v>19894243.600000001</v>
      </c>
      <c r="BP271" s="104">
        <f t="shared" si="252"/>
        <v>22941190</v>
      </c>
      <c r="BQ271" s="103">
        <f t="shared" si="253"/>
        <v>24888518.390000001</v>
      </c>
      <c r="BR271" s="419"/>
      <c r="BS271" s="420"/>
      <c r="BU271" s="104"/>
      <c r="BV271" s="103"/>
      <c r="BW271" s="161">
        <f t="shared" si="260"/>
        <v>15809640</v>
      </c>
      <c r="BX271" s="161">
        <f t="shared" si="261"/>
        <v>14291200</v>
      </c>
    </row>
    <row r="272" spans="1:76" ht="24" hidden="1">
      <c r="A272" s="145" t="s">
        <v>617</v>
      </c>
      <c r="B272" s="145" t="str">
        <f t="shared" si="227"/>
        <v>P146</v>
      </c>
      <c r="C272" s="146" t="s">
        <v>628</v>
      </c>
      <c r="D272" s="172" t="s">
        <v>629</v>
      </c>
      <c r="E272" s="178" t="s">
        <v>142</v>
      </c>
      <c r="F272" s="178"/>
      <c r="G272" s="178" t="s">
        <v>157</v>
      </c>
      <c r="H272" s="129">
        <v>2500</v>
      </c>
      <c r="I272" s="130">
        <v>2500</v>
      </c>
      <c r="J272" s="129">
        <v>2500</v>
      </c>
      <c r="K272" s="130">
        <v>2500</v>
      </c>
      <c r="L272" s="130">
        <v>2500</v>
      </c>
      <c r="M272" s="130">
        <v>2680</v>
      </c>
      <c r="N272" s="130">
        <v>2680</v>
      </c>
      <c r="O272" s="148">
        <v>2970</v>
      </c>
      <c r="P272" s="149">
        <v>634</v>
      </c>
      <c r="Q272" s="149">
        <v>1583500</v>
      </c>
      <c r="R272" s="150">
        <v>645</v>
      </c>
      <c r="S272" s="151">
        <v>1612500</v>
      </c>
      <c r="T272" s="150">
        <v>478</v>
      </c>
      <c r="U272" s="151">
        <v>1313030</v>
      </c>
      <c r="V272" s="152">
        <v>645</v>
      </c>
      <c r="W272" s="153">
        <f t="shared" si="233"/>
        <v>1915650</v>
      </c>
      <c r="X272" s="154">
        <v>645</v>
      </c>
      <c r="Y272" s="155">
        <v>2970</v>
      </c>
      <c r="Z272" s="138">
        <f t="shared" si="234"/>
        <v>1915650</v>
      </c>
      <c r="AA272" s="156">
        <v>659</v>
      </c>
      <c r="AB272" s="157">
        <v>1957230</v>
      </c>
      <c r="AC272" s="162">
        <f>AA272</f>
        <v>659</v>
      </c>
      <c r="AD272" s="456">
        <f>Y272*1.15</f>
        <v>3415.4999999999995</v>
      </c>
      <c r="AE272" s="159">
        <f t="shared" si="235"/>
        <v>2250814.4999999995</v>
      </c>
      <c r="AF272" s="158">
        <v>549</v>
      </c>
      <c r="AG272" s="448">
        <v>3825.83</v>
      </c>
      <c r="AH272" s="159">
        <f t="shared" si="254"/>
        <v>2100380.67</v>
      </c>
      <c r="AI272" s="437">
        <f t="shared" si="255"/>
        <v>-410.33000000000038</v>
      </c>
      <c r="AJ272" s="23">
        <f t="shared" si="236"/>
        <v>-96</v>
      </c>
      <c r="AK272" s="24">
        <f t="shared" si="237"/>
        <v>-0.14883720930232558</v>
      </c>
      <c r="AL272" s="23">
        <f t="shared" si="238"/>
        <v>-110</v>
      </c>
      <c r="AM272" s="160">
        <f t="shared" si="256"/>
        <v>150433.82999999961</v>
      </c>
      <c r="AN272" s="24">
        <f t="shared" si="239"/>
        <v>-0.16691957511380881</v>
      </c>
      <c r="AO272" s="163">
        <f t="shared" si="240"/>
        <v>855.82999999999993</v>
      </c>
      <c r="AP272" s="164">
        <f t="shared" si="241"/>
        <v>0.28815824915824911</v>
      </c>
      <c r="AQ272" s="487"/>
      <c r="AR272" s="409">
        <f t="shared" si="242"/>
        <v>0.28815824915824906</v>
      </c>
      <c r="AS272" s="410">
        <f t="shared" si="243"/>
        <v>0.14999999999999991</v>
      </c>
      <c r="AT272" s="409">
        <f t="shared" si="228"/>
        <v>-0.16691957511380884</v>
      </c>
      <c r="AU272" s="410">
        <f t="shared" si="229"/>
        <v>0</v>
      </c>
      <c r="AV272" s="64" t="b">
        <f t="shared" si="244"/>
        <v>1</v>
      </c>
      <c r="AW272" s="415">
        <f t="shared" si="245"/>
        <v>2497.6340694006308</v>
      </c>
      <c r="AX272" s="415">
        <f t="shared" si="246"/>
        <v>2500</v>
      </c>
      <c r="AY272" s="415">
        <f t="shared" si="247"/>
        <v>2746.9246861924685</v>
      </c>
      <c r="AZ272" s="415">
        <f t="shared" si="248"/>
        <v>2970</v>
      </c>
      <c r="BA272" s="415">
        <f t="shared" si="249"/>
        <v>3415.4999999999995</v>
      </c>
      <c r="BB272" s="416">
        <f t="shared" si="257"/>
        <v>9.4726870855699197E-4</v>
      </c>
      <c r="BC272" s="416">
        <f t="shared" si="257"/>
        <v>9.8769874476987374E-2</v>
      </c>
      <c r="BD272" s="416">
        <f t="shared" si="257"/>
        <v>8.1209111749160456E-2</v>
      </c>
      <c r="BE272" s="416">
        <f t="shared" si="250"/>
        <v>0.14999999999999991</v>
      </c>
      <c r="BF272" s="499">
        <f t="shared" si="230"/>
        <v>634</v>
      </c>
      <c r="BG272" s="499">
        <f t="shared" si="225"/>
        <v>645</v>
      </c>
      <c r="BH272" s="499">
        <f t="shared" si="226"/>
        <v>478</v>
      </c>
      <c r="BI272" s="499">
        <f t="shared" si="231"/>
        <v>659</v>
      </c>
      <c r="BJ272" s="506">
        <f t="shared" si="232"/>
        <v>659</v>
      </c>
      <c r="BK272" s="416">
        <f t="shared" si="258"/>
        <v>1.7350157728706517E-2</v>
      </c>
      <c r="BL272" s="416">
        <f t="shared" si="258"/>
        <v>-0.25891472868217058</v>
      </c>
      <c r="BM272" s="416">
        <f t="shared" si="258"/>
        <v>0.37866108786610875</v>
      </c>
      <c r="BN272" s="416">
        <f t="shared" si="251"/>
        <v>0</v>
      </c>
      <c r="BO272" s="104">
        <f t="shared" si="259"/>
        <v>1915650</v>
      </c>
      <c r="BP272" s="104">
        <f t="shared" si="252"/>
        <v>2202997.4999999995</v>
      </c>
      <c r="BQ272" s="103">
        <f t="shared" si="253"/>
        <v>2467660.35</v>
      </c>
      <c r="BR272" s="419"/>
      <c r="BS272" s="420"/>
      <c r="BU272" s="104"/>
      <c r="BV272" s="103"/>
      <c r="BW272" s="161">
        <f t="shared" si="260"/>
        <v>1957230</v>
      </c>
      <c r="BX272" s="161">
        <f t="shared" si="261"/>
        <v>1630530</v>
      </c>
    </row>
    <row r="273" spans="1:76">
      <c r="A273" s="145" t="s">
        <v>617</v>
      </c>
      <c r="B273" s="145" t="str">
        <f t="shared" si="227"/>
        <v>P147</v>
      </c>
      <c r="C273" s="146" t="s">
        <v>630</v>
      </c>
      <c r="D273" s="172" t="s">
        <v>631</v>
      </c>
      <c r="E273" s="178" t="s">
        <v>142</v>
      </c>
      <c r="F273" s="178"/>
      <c r="G273" s="178" t="s">
        <v>157</v>
      </c>
      <c r="H273" s="129">
        <v>500</v>
      </c>
      <c r="I273" s="130">
        <v>600</v>
      </c>
      <c r="J273" s="129">
        <v>600</v>
      </c>
      <c r="K273" s="130">
        <v>600</v>
      </c>
      <c r="L273" s="130">
        <v>600</v>
      </c>
      <c r="M273" s="130">
        <v>636</v>
      </c>
      <c r="N273" s="130">
        <v>636</v>
      </c>
      <c r="O273" s="148">
        <v>721.6</v>
      </c>
      <c r="P273" s="149">
        <v>12844</v>
      </c>
      <c r="Q273" s="149">
        <v>7224720</v>
      </c>
      <c r="R273" s="150">
        <v>13012</v>
      </c>
      <c r="S273" s="151">
        <v>7736580</v>
      </c>
      <c r="T273" s="150">
        <v>9649</v>
      </c>
      <c r="U273" s="151">
        <v>6331747.080000001</v>
      </c>
      <c r="V273" s="152">
        <v>13012</v>
      </c>
      <c r="W273" s="153">
        <f t="shared" si="233"/>
        <v>9389459.2000000011</v>
      </c>
      <c r="X273" s="154">
        <v>13012</v>
      </c>
      <c r="Y273" s="155">
        <v>721.6</v>
      </c>
      <c r="Z273" s="138">
        <f t="shared" si="234"/>
        <v>9389459.2000000011</v>
      </c>
      <c r="AA273" s="156">
        <v>9486</v>
      </c>
      <c r="AB273" s="157">
        <v>6786048</v>
      </c>
      <c r="AC273" s="158">
        <v>10000</v>
      </c>
      <c r="AD273" s="456">
        <v>900</v>
      </c>
      <c r="AE273" s="159">
        <f t="shared" si="235"/>
        <v>9000000</v>
      </c>
      <c r="AF273" s="158">
        <v>10000</v>
      </c>
      <c r="AG273" s="448">
        <v>1131.72</v>
      </c>
      <c r="AH273" s="159">
        <f t="shared" si="254"/>
        <v>11317200</v>
      </c>
      <c r="AI273" s="437">
        <f t="shared" si="255"/>
        <v>-231.72000000000003</v>
      </c>
      <c r="AJ273" s="23">
        <f t="shared" si="236"/>
        <v>-3012</v>
      </c>
      <c r="AK273" s="24">
        <f t="shared" si="237"/>
        <v>-0.23147863510605596</v>
      </c>
      <c r="AL273" s="23">
        <f t="shared" si="238"/>
        <v>514</v>
      </c>
      <c r="AM273" s="160">
        <f t="shared" si="256"/>
        <v>-2317200</v>
      </c>
      <c r="AN273" s="24">
        <f t="shared" si="239"/>
        <v>5.4185114906177521E-2</v>
      </c>
      <c r="AO273" s="163">
        <f t="shared" si="240"/>
        <v>410.12</v>
      </c>
      <c r="AP273" s="164">
        <f t="shared" si="241"/>
        <v>0.56834811529933482</v>
      </c>
      <c r="AQ273" s="487"/>
      <c r="AR273" s="409">
        <f t="shared" si="242"/>
        <v>0.56834811529933482</v>
      </c>
      <c r="AS273" s="410">
        <f t="shared" si="243"/>
        <v>0.24722838137472269</v>
      </c>
      <c r="AT273" s="409">
        <f t="shared" si="228"/>
        <v>5.4185114906177612E-2</v>
      </c>
      <c r="AU273" s="410">
        <f t="shared" si="229"/>
        <v>5.4185114906177612E-2</v>
      </c>
      <c r="AV273" s="64" t="b">
        <f t="shared" si="244"/>
        <v>0</v>
      </c>
      <c r="AW273" s="415">
        <f t="shared" si="245"/>
        <v>562.49766427904081</v>
      </c>
      <c r="AX273" s="415">
        <f t="shared" si="246"/>
        <v>594.57270212111894</v>
      </c>
      <c r="AY273" s="415">
        <f t="shared" si="247"/>
        <v>656.20759456938549</v>
      </c>
      <c r="AZ273" s="415">
        <f t="shared" si="248"/>
        <v>721.6</v>
      </c>
      <c r="BA273" s="415">
        <f t="shared" si="249"/>
        <v>900</v>
      </c>
      <c r="BB273" s="416">
        <f t="shared" si="257"/>
        <v>5.7022526276956365E-2</v>
      </c>
      <c r="BC273" s="416">
        <f t="shared" si="257"/>
        <v>0.10366249952005213</v>
      </c>
      <c r="BD273" s="416">
        <f t="shared" si="257"/>
        <v>9.9652009473505387E-2</v>
      </c>
      <c r="BE273" s="416">
        <f t="shared" si="250"/>
        <v>0.24722838137472269</v>
      </c>
      <c r="BF273" s="499">
        <f t="shared" si="230"/>
        <v>12844</v>
      </c>
      <c r="BG273" s="499">
        <f t="shared" si="225"/>
        <v>13012</v>
      </c>
      <c r="BH273" s="499">
        <f t="shared" si="226"/>
        <v>9649</v>
      </c>
      <c r="BI273" s="499">
        <f t="shared" si="231"/>
        <v>9486</v>
      </c>
      <c r="BJ273" s="506">
        <f t="shared" si="232"/>
        <v>10000</v>
      </c>
      <c r="BK273" s="416">
        <f t="shared" si="258"/>
        <v>1.3080037371535402E-2</v>
      </c>
      <c r="BL273" s="416">
        <f t="shared" si="258"/>
        <v>-0.2584537350138334</v>
      </c>
      <c r="BM273" s="416">
        <f t="shared" si="258"/>
        <v>-1.6892942273810774E-2</v>
      </c>
      <c r="BN273" s="416">
        <f t="shared" si="251"/>
        <v>5.4185114906177612E-2</v>
      </c>
      <c r="BO273" s="104">
        <f t="shared" si="259"/>
        <v>9389459.2000000011</v>
      </c>
      <c r="BP273" s="104">
        <f t="shared" si="252"/>
        <v>11710800</v>
      </c>
      <c r="BQ273" s="103">
        <f t="shared" si="253"/>
        <v>14725940.640000001</v>
      </c>
      <c r="BR273" s="419"/>
      <c r="BS273" s="420"/>
      <c r="BU273" s="104"/>
      <c r="BV273" s="103"/>
      <c r="BW273" s="161">
        <f t="shared" si="260"/>
        <v>7216000</v>
      </c>
      <c r="BX273" s="161">
        <f t="shared" si="261"/>
        <v>7216000</v>
      </c>
    </row>
    <row r="274" spans="1:76" ht="24">
      <c r="A274" s="145" t="s">
        <v>617</v>
      </c>
      <c r="B274" s="145" t="str">
        <f t="shared" si="227"/>
        <v>P148</v>
      </c>
      <c r="C274" s="146" t="s">
        <v>632</v>
      </c>
      <c r="D274" s="147" t="s">
        <v>633</v>
      </c>
      <c r="E274" s="147"/>
      <c r="F274" s="147"/>
      <c r="G274" s="147" t="s">
        <v>157</v>
      </c>
      <c r="H274" s="129">
        <v>2600</v>
      </c>
      <c r="I274" s="130">
        <v>2600</v>
      </c>
      <c r="J274" s="129">
        <v>2600</v>
      </c>
      <c r="K274" s="130">
        <v>2600</v>
      </c>
      <c r="L274" s="130">
        <v>2600</v>
      </c>
      <c r="M274" s="130">
        <v>2720</v>
      </c>
      <c r="N274" s="130">
        <v>2720</v>
      </c>
      <c r="O274" s="148">
        <v>3014</v>
      </c>
      <c r="P274" s="149">
        <v>604</v>
      </c>
      <c r="Q274" s="149">
        <v>1570400</v>
      </c>
      <c r="R274" s="150">
        <v>617</v>
      </c>
      <c r="S274" s="151">
        <v>1603680</v>
      </c>
      <c r="T274" s="150">
        <v>625</v>
      </c>
      <c r="U274" s="151">
        <v>1724160.4</v>
      </c>
      <c r="V274" s="152">
        <v>635</v>
      </c>
      <c r="W274" s="153">
        <f t="shared" si="233"/>
        <v>1913890</v>
      </c>
      <c r="X274" s="154">
        <v>635</v>
      </c>
      <c r="Y274" s="155">
        <v>3014</v>
      </c>
      <c r="Z274" s="138">
        <f t="shared" si="234"/>
        <v>1913890</v>
      </c>
      <c r="AA274" s="156">
        <v>518</v>
      </c>
      <c r="AB274" s="157">
        <v>1561477.2</v>
      </c>
      <c r="AC274" s="158">
        <v>540</v>
      </c>
      <c r="AD274" s="448">
        <v>3411.11</v>
      </c>
      <c r="AE274" s="159">
        <f t="shared" si="235"/>
        <v>1841999.4000000001</v>
      </c>
      <c r="AF274" s="158">
        <v>540</v>
      </c>
      <c r="AG274" s="448">
        <v>3411.11</v>
      </c>
      <c r="AH274" s="159">
        <f t="shared" si="254"/>
        <v>1841999.4000000001</v>
      </c>
      <c r="AI274" s="437">
        <f t="shared" si="255"/>
        <v>0</v>
      </c>
      <c r="AJ274" s="23">
        <f t="shared" si="236"/>
        <v>-95</v>
      </c>
      <c r="AK274" s="24">
        <f t="shared" si="237"/>
        <v>-0.14960629921259844</v>
      </c>
      <c r="AL274" s="23">
        <f t="shared" si="238"/>
        <v>22</v>
      </c>
      <c r="AM274" s="160">
        <f t="shared" si="256"/>
        <v>0</v>
      </c>
      <c r="AN274" s="24">
        <f t="shared" si="239"/>
        <v>4.2471042471042469E-2</v>
      </c>
      <c r="AO274" s="163">
        <f t="shared" si="240"/>
        <v>397.11000000000013</v>
      </c>
      <c r="AP274" s="164">
        <f t="shared" si="241"/>
        <v>0.13175514266755148</v>
      </c>
      <c r="AQ274" s="487" t="s">
        <v>1079</v>
      </c>
      <c r="AR274" s="409">
        <f t="shared" si="242"/>
        <v>0.13175514266755139</v>
      </c>
      <c r="AS274" s="410">
        <f t="shared" si="243"/>
        <v>0.13175514266755139</v>
      </c>
      <c r="AT274" s="409">
        <f t="shared" si="228"/>
        <v>4.2471042471042386E-2</v>
      </c>
      <c r="AU274" s="410">
        <f t="shared" si="229"/>
        <v>4.2471042471042386E-2</v>
      </c>
      <c r="AV274" s="64" t="b">
        <f t="shared" si="244"/>
        <v>0</v>
      </c>
      <c r="AW274" s="415">
        <f t="shared" si="245"/>
        <v>2600</v>
      </c>
      <c r="AX274" s="415">
        <f t="shared" si="246"/>
        <v>2599.1572123176661</v>
      </c>
      <c r="AY274" s="415">
        <f t="shared" si="247"/>
        <v>2758.6566399999997</v>
      </c>
      <c r="AZ274" s="415">
        <f t="shared" si="248"/>
        <v>3014</v>
      </c>
      <c r="BA274" s="415">
        <f t="shared" si="249"/>
        <v>3411.11</v>
      </c>
      <c r="BB274" s="416">
        <f t="shared" si="257"/>
        <v>-3.2414910858991064E-4</v>
      </c>
      <c r="BC274" s="416">
        <f t="shared" si="257"/>
        <v>6.1365825401576313E-2</v>
      </c>
      <c r="BD274" s="416">
        <f t="shared" si="257"/>
        <v>9.2560761748152975E-2</v>
      </c>
      <c r="BE274" s="416">
        <f t="shared" si="250"/>
        <v>0.13175514266755139</v>
      </c>
      <c r="BF274" s="499">
        <f t="shared" si="230"/>
        <v>604</v>
      </c>
      <c r="BG274" s="499">
        <f t="shared" si="225"/>
        <v>617</v>
      </c>
      <c r="BH274" s="499">
        <f t="shared" si="226"/>
        <v>625</v>
      </c>
      <c r="BI274" s="499">
        <f t="shared" si="231"/>
        <v>518</v>
      </c>
      <c r="BJ274" s="417">
        <f t="shared" si="232"/>
        <v>540</v>
      </c>
      <c r="BK274" s="416">
        <f t="shared" si="258"/>
        <v>2.1523178807947074E-2</v>
      </c>
      <c r="BL274" s="416">
        <f t="shared" si="258"/>
        <v>1.296596434359798E-2</v>
      </c>
      <c r="BM274" s="416">
        <f t="shared" si="258"/>
        <v>-0.17120000000000002</v>
      </c>
      <c r="BN274" s="416">
        <f t="shared" si="251"/>
        <v>4.2471042471042386E-2</v>
      </c>
      <c r="BO274" s="104">
        <f t="shared" si="259"/>
        <v>1913890</v>
      </c>
      <c r="BP274" s="104">
        <f t="shared" si="252"/>
        <v>2166054.85</v>
      </c>
      <c r="BQ274" s="103">
        <f t="shared" si="253"/>
        <v>2166054.85</v>
      </c>
      <c r="BR274" s="419"/>
      <c r="BS274" s="420" t="s">
        <v>1070</v>
      </c>
      <c r="BU274" s="104"/>
      <c r="BV274" s="103"/>
      <c r="BW274" s="161">
        <f t="shared" si="260"/>
        <v>1627560</v>
      </c>
      <c r="BX274" s="161">
        <f t="shared" si="261"/>
        <v>1627560</v>
      </c>
    </row>
    <row r="275" spans="1:76" ht="24">
      <c r="A275" s="145" t="s">
        <v>617</v>
      </c>
      <c r="B275" s="145" t="str">
        <f t="shared" si="227"/>
        <v>P149</v>
      </c>
      <c r="C275" s="146" t="s">
        <v>634</v>
      </c>
      <c r="D275" s="147" t="s">
        <v>635</v>
      </c>
      <c r="E275" s="147"/>
      <c r="F275" s="147"/>
      <c r="G275" s="147" t="s">
        <v>157</v>
      </c>
      <c r="H275" s="129">
        <v>1160</v>
      </c>
      <c r="I275" s="130">
        <v>1160</v>
      </c>
      <c r="J275" s="129">
        <v>1160</v>
      </c>
      <c r="K275" s="130">
        <v>1160</v>
      </c>
      <c r="L275" s="130">
        <v>1160</v>
      </c>
      <c r="M275" s="130">
        <v>1228</v>
      </c>
      <c r="N275" s="130">
        <v>1228</v>
      </c>
      <c r="O275" s="148">
        <v>1372.8</v>
      </c>
      <c r="P275" s="149">
        <v>1134</v>
      </c>
      <c r="Q275" s="149">
        <v>1313352</v>
      </c>
      <c r="R275" s="150">
        <v>1328</v>
      </c>
      <c r="S275" s="151">
        <v>1535840</v>
      </c>
      <c r="T275" s="150">
        <v>1639</v>
      </c>
      <c r="U275" s="151">
        <v>2072806.0799999996</v>
      </c>
      <c r="V275" s="152">
        <v>1702</v>
      </c>
      <c r="W275" s="153">
        <f t="shared" si="233"/>
        <v>2336505.6</v>
      </c>
      <c r="X275" s="154">
        <v>1702</v>
      </c>
      <c r="Y275" s="155">
        <v>1372.8</v>
      </c>
      <c r="Z275" s="138">
        <f t="shared" si="234"/>
        <v>2336505.6</v>
      </c>
      <c r="AA275" s="156">
        <v>1167</v>
      </c>
      <c r="AB275" s="157">
        <v>1596017.28</v>
      </c>
      <c r="AC275" s="158">
        <v>1447</v>
      </c>
      <c r="AD275" s="448">
        <v>1596.2</v>
      </c>
      <c r="AE275" s="159">
        <f t="shared" si="235"/>
        <v>2309701.4</v>
      </c>
      <c r="AF275" s="158">
        <v>1447</v>
      </c>
      <c r="AG275" s="448">
        <v>1596.2</v>
      </c>
      <c r="AH275" s="159">
        <f t="shared" si="254"/>
        <v>2309701.4</v>
      </c>
      <c r="AI275" s="437">
        <f t="shared" si="255"/>
        <v>0</v>
      </c>
      <c r="AJ275" s="23">
        <f t="shared" si="236"/>
        <v>-255</v>
      </c>
      <c r="AK275" s="24">
        <f t="shared" si="237"/>
        <v>-0.14982373678025851</v>
      </c>
      <c r="AL275" s="23">
        <f t="shared" si="238"/>
        <v>280</v>
      </c>
      <c r="AM275" s="160">
        <f t="shared" si="256"/>
        <v>0</v>
      </c>
      <c r="AN275" s="24">
        <f t="shared" si="239"/>
        <v>0.23993144815766923</v>
      </c>
      <c r="AO275" s="163">
        <f t="shared" si="240"/>
        <v>223.40000000000009</v>
      </c>
      <c r="AP275" s="164">
        <f t="shared" si="241"/>
        <v>0.16273310023310031</v>
      </c>
      <c r="AQ275" s="487" t="s">
        <v>1079</v>
      </c>
      <c r="AR275" s="409">
        <f t="shared" si="242"/>
        <v>0.16273310023310028</v>
      </c>
      <c r="AS275" s="410">
        <f t="shared" si="243"/>
        <v>0.16273310023310028</v>
      </c>
      <c r="AT275" s="409">
        <f t="shared" si="228"/>
        <v>0.23993144815766931</v>
      </c>
      <c r="AU275" s="410">
        <f t="shared" si="229"/>
        <v>0.23993144815766931</v>
      </c>
      <c r="AV275" s="64" t="b">
        <f t="shared" si="244"/>
        <v>0</v>
      </c>
      <c r="AW275" s="415">
        <f t="shared" si="245"/>
        <v>1158.1587301587301</v>
      </c>
      <c r="AX275" s="415">
        <f t="shared" si="246"/>
        <v>1156.5060240963855</v>
      </c>
      <c r="AY275" s="415">
        <f t="shared" si="247"/>
        <v>1264.6772910311163</v>
      </c>
      <c r="AZ275" s="415">
        <f t="shared" si="248"/>
        <v>1372.8</v>
      </c>
      <c r="BA275" s="415">
        <f t="shared" si="249"/>
        <v>1596.2</v>
      </c>
      <c r="BB275" s="416">
        <f t="shared" si="257"/>
        <v>-1.4270117034114183E-3</v>
      </c>
      <c r="BC275" s="416">
        <f t="shared" si="257"/>
        <v>9.3532817539146329E-2</v>
      </c>
      <c r="BD275" s="416">
        <f t="shared" si="257"/>
        <v>8.549430731117913E-2</v>
      </c>
      <c r="BE275" s="416">
        <f t="shared" si="250"/>
        <v>0.16273310023310028</v>
      </c>
      <c r="BF275" s="499">
        <f t="shared" si="230"/>
        <v>1134</v>
      </c>
      <c r="BG275" s="499">
        <f t="shared" si="225"/>
        <v>1328</v>
      </c>
      <c r="BH275" s="499">
        <f t="shared" si="226"/>
        <v>1639</v>
      </c>
      <c r="BI275" s="499">
        <f t="shared" si="231"/>
        <v>1167</v>
      </c>
      <c r="BJ275" s="417">
        <f t="shared" si="232"/>
        <v>1447</v>
      </c>
      <c r="BK275" s="416">
        <f t="shared" si="258"/>
        <v>0.17107583774250434</v>
      </c>
      <c r="BL275" s="416">
        <f t="shared" si="258"/>
        <v>0.23418674698795172</v>
      </c>
      <c r="BM275" s="416">
        <f t="shared" si="258"/>
        <v>-0.28798047589993903</v>
      </c>
      <c r="BN275" s="416">
        <f t="shared" si="251"/>
        <v>0.23993144815766931</v>
      </c>
      <c r="BO275" s="104">
        <f t="shared" si="259"/>
        <v>2336505.6</v>
      </c>
      <c r="BP275" s="104">
        <f t="shared" si="252"/>
        <v>2716732.4</v>
      </c>
      <c r="BQ275" s="103">
        <f t="shared" si="253"/>
        <v>2716732.4</v>
      </c>
      <c r="BR275" s="419"/>
      <c r="BS275" s="420" t="s">
        <v>1070</v>
      </c>
      <c r="BU275" s="104"/>
      <c r="BV275" s="103"/>
      <c r="BW275" s="161">
        <f t="shared" si="260"/>
        <v>1986441.5999999999</v>
      </c>
      <c r="BX275" s="161">
        <f t="shared" si="261"/>
        <v>1986441.5999999999</v>
      </c>
    </row>
    <row r="276" spans="1:76">
      <c r="A276" s="145" t="s">
        <v>617</v>
      </c>
      <c r="B276" s="145" t="str">
        <f t="shared" si="227"/>
        <v>P150</v>
      </c>
      <c r="C276" s="146" t="s">
        <v>636</v>
      </c>
      <c r="D276" s="147" t="s">
        <v>637</v>
      </c>
      <c r="E276" s="147"/>
      <c r="F276" s="147"/>
      <c r="G276" s="147" t="s">
        <v>157</v>
      </c>
      <c r="H276" s="129">
        <v>612</v>
      </c>
      <c r="I276" s="130">
        <v>612</v>
      </c>
      <c r="J276" s="129">
        <v>612</v>
      </c>
      <c r="K276" s="130">
        <v>612</v>
      </c>
      <c r="L276" s="130">
        <v>612</v>
      </c>
      <c r="M276" s="130">
        <v>695</v>
      </c>
      <c r="N276" s="130">
        <v>695</v>
      </c>
      <c r="O276" s="148">
        <v>786.5</v>
      </c>
      <c r="P276" s="149">
        <v>141</v>
      </c>
      <c r="Q276" s="149">
        <v>86047.2</v>
      </c>
      <c r="R276" s="150">
        <v>93</v>
      </c>
      <c r="S276" s="151">
        <v>56916</v>
      </c>
      <c r="T276" s="150">
        <v>78</v>
      </c>
      <c r="U276" s="151">
        <v>55252.5</v>
      </c>
      <c r="V276" s="152">
        <v>93</v>
      </c>
      <c r="W276" s="153">
        <f t="shared" si="233"/>
        <v>73144.5</v>
      </c>
      <c r="X276" s="154">
        <v>93</v>
      </c>
      <c r="Y276" s="155">
        <v>786.5</v>
      </c>
      <c r="Z276" s="138">
        <f t="shared" si="234"/>
        <v>73144.5</v>
      </c>
      <c r="AA276" s="156">
        <v>66</v>
      </c>
      <c r="AB276" s="157">
        <v>51751.7</v>
      </c>
      <c r="AC276" s="158">
        <v>80</v>
      </c>
      <c r="AD276" s="456">
        <v>900</v>
      </c>
      <c r="AE276" s="159">
        <f t="shared" si="235"/>
        <v>72000</v>
      </c>
      <c r="AF276" s="158">
        <v>80</v>
      </c>
      <c r="AG276" s="448">
        <v>1008.38</v>
      </c>
      <c r="AH276" s="159">
        <f t="shared" si="254"/>
        <v>80670.399999999994</v>
      </c>
      <c r="AI276" s="437">
        <f t="shared" si="255"/>
        <v>-108.38</v>
      </c>
      <c r="AJ276" s="23">
        <f t="shared" si="236"/>
        <v>-13</v>
      </c>
      <c r="AK276" s="24">
        <f t="shared" si="237"/>
        <v>-0.13978494623655913</v>
      </c>
      <c r="AL276" s="23">
        <f t="shared" si="238"/>
        <v>14</v>
      </c>
      <c r="AM276" s="160">
        <f t="shared" si="256"/>
        <v>-8670.3999999999942</v>
      </c>
      <c r="AN276" s="24">
        <f t="shared" si="239"/>
        <v>0.21212121212121213</v>
      </c>
      <c r="AO276" s="163">
        <f t="shared" si="240"/>
        <v>221.88</v>
      </c>
      <c r="AP276" s="164">
        <f t="shared" si="241"/>
        <v>0.28211061665607118</v>
      </c>
      <c r="AQ276" s="487"/>
      <c r="AR276" s="409">
        <f t="shared" si="242"/>
        <v>0.28211061665607118</v>
      </c>
      <c r="AS276" s="410">
        <f t="shared" si="243"/>
        <v>0.14431023521932618</v>
      </c>
      <c r="AT276" s="409">
        <f t="shared" si="228"/>
        <v>0.21212121212121215</v>
      </c>
      <c r="AU276" s="410">
        <f t="shared" si="229"/>
        <v>0.21212121212121215</v>
      </c>
      <c r="AV276" s="64" t="b">
        <f t="shared" si="244"/>
        <v>0</v>
      </c>
      <c r="AW276" s="415">
        <f t="shared" si="245"/>
        <v>610.26382978723404</v>
      </c>
      <c r="AX276" s="415">
        <f t="shared" si="246"/>
        <v>612</v>
      </c>
      <c r="AY276" s="415">
        <f t="shared" si="247"/>
        <v>708.36538461538464</v>
      </c>
      <c r="AZ276" s="415">
        <f t="shared" si="248"/>
        <v>786.5</v>
      </c>
      <c r="BA276" s="415">
        <f t="shared" si="249"/>
        <v>900</v>
      </c>
      <c r="BB276" s="416">
        <f t="shared" si="257"/>
        <v>2.8449502133711668E-3</v>
      </c>
      <c r="BC276" s="416">
        <f t="shared" si="257"/>
        <v>0.1574597787833083</v>
      </c>
      <c r="BD276" s="416">
        <f t="shared" si="257"/>
        <v>0.11030270123523822</v>
      </c>
      <c r="BE276" s="416">
        <f t="shared" si="250"/>
        <v>0.14431023521932618</v>
      </c>
      <c r="BF276" s="499">
        <f t="shared" si="230"/>
        <v>141</v>
      </c>
      <c r="BG276" s="499">
        <f t="shared" si="225"/>
        <v>93</v>
      </c>
      <c r="BH276" s="499">
        <f t="shared" si="226"/>
        <v>78</v>
      </c>
      <c r="BI276" s="499">
        <f t="shared" si="231"/>
        <v>66</v>
      </c>
      <c r="BJ276" s="506">
        <f t="shared" si="232"/>
        <v>80</v>
      </c>
      <c r="BK276" s="416">
        <f t="shared" si="258"/>
        <v>-0.34042553191489366</v>
      </c>
      <c r="BL276" s="416">
        <f t="shared" si="258"/>
        <v>-0.16129032258064513</v>
      </c>
      <c r="BM276" s="416">
        <f t="shared" si="258"/>
        <v>-0.15384615384615385</v>
      </c>
      <c r="BN276" s="416">
        <f t="shared" si="251"/>
        <v>0.21212121212121215</v>
      </c>
      <c r="BO276" s="104">
        <f t="shared" si="259"/>
        <v>73144.5</v>
      </c>
      <c r="BP276" s="104">
        <f t="shared" si="252"/>
        <v>83700</v>
      </c>
      <c r="BQ276" s="103">
        <f t="shared" si="253"/>
        <v>93779.34</v>
      </c>
      <c r="BR276" s="419"/>
      <c r="BS276" s="420"/>
      <c r="BU276" s="104"/>
      <c r="BV276" s="103"/>
      <c r="BW276" s="161">
        <f t="shared" si="260"/>
        <v>62920</v>
      </c>
      <c r="BX276" s="161">
        <f t="shared" si="261"/>
        <v>62920</v>
      </c>
    </row>
    <row r="277" spans="1:76" hidden="1">
      <c r="A277" s="145" t="s">
        <v>617</v>
      </c>
      <c r="B277" s="145" t="str">
        <f t="shared" si="227"/>
        <v>P151</v>
      </c>
      <c r="C277" s="146" t="s">
        <v>638</v>
      </c>
      <c r="D277" s="172" t="s">
        <v>639</v>
      </c>
      <c r="E277" s="178" t="s">
        <v>142</v>
      </c>
      <c r="F277" s="178"/>
      <c r="G277" s="178" t="s">
        <v>157</v>
      </c>
      <c r="H277" s="129">
        <v>1000</v>
      </c>
      <c r="I277" s="130">
        <v>1000</v>
      </c>
      <c r="J277" s="129">
        <v>1000</v>
      </c>
      <c r="K277" s="130">
        <v>1000</v>
      </c>
      <c r="L277" s="130">
        <v>1000</v>
      </c>
      <c r="M277" s="130">
        <v>1156</v>
      </c>
      <c r="N277" s="130">
        <v>1156</v>
      </c>
      <c r="O277" s="148">
        <v>1293.5999999999999</v>
      </c>
      <c r="P277" s="149">
        <v>748</v>
      </c>
      <c r="Q277" s="149">
        <v>747800</v>
      </c>
      <c r="R277" s="150">
        <v>894</v>
      </c>
      <c r="S277" s="151">
        <v>893400</v>
      </c>
      <c r="T277" s="150">
        <v>846</v>
      </c>
      <c r="U277" s="151">
        <v>1005513.28</v>
      </c>
      <c r="V277" s="152">
        <v>916</v>
      </c>
      <c r="W277" s="153">
        <f t="shared" si="233"/>
        <v>1184937.5999999999</v>
      </c>
      <c r="X277" s="154">
        <v>916</v>
      </c>
      <c r="Y277" s="155">
        <v>1293.5999999999999</v>
      </c>
      <c r="Z277" s="138">
        <f t="shared" si="234"/>
        <v>1184937.5999999999</v>
      </c>
      <c r="AA277" s="156">
        <v>790</v>
      </c>
      <c r="AB277" s="157">
        <v>1020909.12</v>
      </c>
      <c r="AC277" s="162">
        <f>AA277</f>
        <v>790</v>
      </c>
      <c r="AD277" s="456">
        <f t="shared" ref="AD277:AD278" si="262">Y277*1.15</f>
        <v>1487.6399999999999</v>
      </c>
      <c r="AE277" s="159">
        <f t="shared" si="235"/>
        <v>1175235.5999999999</v>
      </c>
      <c r="AF277" s="158">
        <v>779</v>
      </c>
      <c r="AG277" s="448">
        <v>1665.67</v>
      </c>
      <c r="AH277" s="159">
        <f t="shared" si="254"/>
        <v>1297556.9300000002</v>
      </c>
      <c r="AI277" s="437">
        <f t="shared" si="255"/>
        <v>-178.0300000000002</v>
      </c>
      <c r="AJ277" s="23">
        <f t="shared" si="236"/>
        <v>-137</v>
      </c>
      <c r="AK277" s="24">
        <f t="shared" si="237"/>
        <v>-0.14956331877729256</v>
      </c>
      <c r="AL277" s="23">
        <f t="shared" si="238"/>
        <v>-11</v>
      </c>
      <c r="AM277" s="160">
        <f t="shared" si="256"/>
        <v>-122321.33000000031</v>
      </c>
      <c r="AN277" s="24">
        <f t="shared" si="239"/>
        <v>-1.3924050632911392E-2</v>
      </c>
      <c r="AO277" s="163">
        <f t="shared" si="240"/>
        <v>372.07000000000016</v>
      </c>
      <c r="AP277" s="164">
        <f t="shared" si="241"/>
        <v>0.28762368583797171</v>
      </c>
      <c r="AQ277" s="487"/>
      <c r="AR277" s="409">
        <f t="shared" si="242"/>
        <v>0.28762368583797171</v>
      </c>
      <c r="AS277" s="410">
        <f t="shared" si="243"/>
        <v>0.14999999999999991</v>
      </c>
      <c r="AT277" s="409">
        <f t="shared" si="228"/>
        <v>-1.3924050632911356E-2</v>
      </c>
      <c r="AU277" s="410">
        <f t="shared" si="229"/>
        <v>0</v>
      </c>
      <c r="AV277" s="64" t="b">
        <f t="shared" si="244"/>
        <v>1</v>
      </c>
      <c r="AW277" s="415">
        <f t="shared" si="245"/>
        <v>999.73262032085563</v>
      </c>
      <c r="AX277" s="415">
        <f t="shared" si="246"/>
        <v>999.32885906040269</v>
      </c>
      <c r="AY277" s="415">
        <f t="shared" si="247"/>
        <v>1188.5499763593382</v>
      </c>
      <c r="AZ277" s="415">
        <f t="shared" si="248"/>
        <v>1293.5999999999999</v>
      </c>
      <c r="BA277" s="415">
        <f t="shared" si="249"/>
        <v>1487.6399999999999</v>
      </c>
      <c r="BB277" s="416">
        <f t="shared" si="257"/>
        <v>-4.038692468826266E-4</v>
      </c>
      <c r="BC277" s="416">
        <f t="shared" si="257"/>
        <v>0.18934819662552971</v>
      </c>
      <c r="BD277" s="416">
        <f t="shared" si="257"/>
        <v>8.838502858957753E-2</v>
      </c>
      <c r="BE277" s="416">
        <f t="shared" si="250"/>
        <v>0.14999999999999991</v>
      </c>
      <c r="BF277" s="499">
        <f t="shared" si="230"/>
        <v>748</v>
      </c>
      <c r="BG277" s="499">
        <f t="shared" si="225"/>
        <v>894</v>
      </c>
      <c r="BH277" s="499">
        <f t="shared" si="226"/>
        <v>846</v>
      </c>
      <c r="BI277" s="499">
        <f t="shared" si="231"/>
        <v>790</v>
      </c>
      <c r="BJ277" s="506">
        <f t="shared" si="232"/>
        <v>790</v>
      </c>
      <c r="BK277" s="416">
        <f t="shared" si="258"/>
        <v>0.19518716577540096</v>
      </c>
      <c r="BL277" s="416">
        <f t="shared" si="258"/>
        <v>-5.3691275167785268E-2</v>
      </c>
      <c r="BM277" s="416">
        <f t="shared" si="258"/>
        <v>-6.6193853427895966E-2</v>
      </c>
      <c r="BN277" s="416">
        <f t="shared" si="251"/>
        <v>0</v>
      </c>
      <c r="BO277" s="104">
        <f t="shared" si="259"/>
        <v>1184937.5999999999</v>
      </c>
      <c r="BP277" s="104">
        <f t="shared" si="252"/>
        <v>1362678.24</v>
      </c>
      <c r="BQ277" s="103">
        <f t="shared" si="253"/>
        <v>1525753.72</v>
      </c>
      <c r="BR277" s="419"/>
      <c r="BS277" s="420"/>
      <c r="BU277" s="104"/>
      <c r="BV277" s="103"/>
      <c r="BW277" s="161">
        <f t="shared" si="260"/>
        <v>1021943.9999999999</v>
      </c>
      <c r="BX277" s="161">
        <f t="shared" si="261"/>
        <v>1007714.3999999999</v>
      </c>
    </row>
    <row r="278" spans="1:76" ht="24" hidden="1">
      <c r="A278" s="145" t="s">
        <v>617</v>
      </c>
      <c r="B278" s="145" t="str">
        <f t="shared" si="227"/>
        <v>P152</v>
      </c>
      <c r="C278" s="146" t="s">
        <v>640</v>
      </c>
      <c r="D278" s="147" t="s">
        <v>641</v>
      </c>
      <c r="E278" s="147"/>
      <c r="F278" s="147"/>
      <c r="G278" s="147" t="s">
        <v>157</v>
      </c>
      <c r="H278" s="129">
        <v>450</v>
      </c>
      <c r="I278" s="130">
        <v>520</v>
      </c>
      <c r="J278" s="129">
        <v>520</v>
      </c>
      <c r="K278" s="130">
        <v>520</v>
      </c>
      <c r="L278" s="130">
        <v>520</v>
      </c>
      <c r="M278" s="130">
        <v>544</v>
      </c>
      <c r="N278" s="130">
        <v>544</v>
      </c>
      <c r="O278" s="148">
        <v>620.4</v>
      </c>
      <c r="P278" s="149">
        <v>15292</v>
      </c>
      <c r="Q278" s="149">
        <v>7570624</v>
      </c>
      <c r="R278" s="150">
        <v>15924</v>
      </c>
      <c r="S278" s="151">
        <v>8243110</v>
      </c>
      <c r="T278" s="150">
        <v>13103</v>
      </c>
      <c r="U278" s="151">
        <v>7382009.1200000001</v>
      </c>
      <c r="V278" s="152">
        <v>15924</v>
      </c>
      <c r="W278" s="153">
        <f t="shared" si="233"/>
        <v>9879249.5999999996</v>
      </c>
      <c r="X278" s="154">
        <v>15924</v>
      </c>
      <c r="Y278" s="155">
        <v>620.4</v>
      </c>
      <c r="Z278" s="138">
        <f t="shared" si="234"/>
        <v>9879249.5999999996</v>
      </c>
      <c r="AA278" s="156">
        <v>11556</v>
      </c>
      <c r="AB278" s="157">
        <v>7134562.0800000019</v>
      </c>
      <c r="AC278" s="162">
        <f>AA278*1.05</f>
        <v>12133.800000000001</v>
      </c>
      <c r="AD278" s="456">
        <f t="shared" si="262"/>
        <v>713.45999999999992</v>
      </c>
      <c r="AE278" s="159">
        <f t="shared" si="235"/>
        <v>8656980.9479999989</v>
      </c>
      <c r="AF278" s="158">
        <v>11000</v>
      </c>
      <c r="AG278" s="448">
        <v>844.63</v>
      </c>
      <c r="AH278" s="159">
        <f t="shared" si="254"/>
        <v>9290930</v>
      </c>
      <c r="AI278" s="437">
        <f t="shared" si="255"/>
        <v>-131.17000000000007</v>
      </c>
      <c r="AJ278" s="23">
        <f t="shared" si="236"/>
        <v>-4924</v>
      </c>
      <c r="AK278" s="24">
        <f t="shared" si="237"/>
        <v>-0.30921878924893242</v>
      </c>
      <c r="AL278" s="23">
        <f t="shared" si="238"/>
        <v>-556</v>
      </c>
      <c r="AM278" s="160">
        <f t="shared" si="256"/>
        <v>-633949.05200000107</v>
      </c>
      <c r="AN278" s="24">
        <f t="shared" si="239"/>
        <v>-4.8113534094842508E-2</v>
      </c>
      <c r="AO278" s="163">
        <f t="shared" si="240"/>
        <v>224.23000000000002</v>
      </c>
      <c r="AP278" s="164">
        <f t="shared" si="241"/>
        <v>0.36142811089619603</v>
      </c>
      <c r="AQ278" s="487"/>
      <c r="AR278" s="409">
        <f t="shared" si="242"/>
        <v>0.36142811089619609</v>
      </c>
      <c r="AS278" s="410">
        <f t="shared" si="243"/>
        <v>0.14999999999999991</v>
      </c>
      <c r="AT278" s="409">
        <f t="shared" si="228"/>
        <v>-4.8113534094842536E-2</v>
      </c>
      <c r="AU278" s="410">
        <f t="shared" si="229"/>
        <v>5.0000000000000044E-2</v>
      </c>
      <c r="AV278" s="64" t="b">
        <f t="shared" si="244"/>
        <v>0</v>
      </c>
      <c r="AW278" s="415">
        <f t="shared" si="245"/>
        <v>495.07088673816372</v>
      </c>
      <c r="AX278" s="415">
        <f t="shared" si="246"/>
        <v>517.65322783220302</v>
      </c>
      <c r="AY278" s="415">
        <f t="shared" si="247"/>
        <v>563.383127528047</v>
      </c>
      <c r="AZ278" s="415">
        <f t="shared" si="248"/>
        <v>620.4</v>
      </c>
      <c r="BA278" s="415">
        <f t="shared" si="249"/>
        <v>713.45999999999992</v>
      </c>
      <c r="BB278" s="416">
        <f t="shared" si="257"/>
        <v>4.5614358870556648E-2</v>
      </c>
      <c r="BC278" s="416">
        <f t="shared" si="257"/>
        <v>8.834079889224089E-2</v>
      </c>
      <c r="BD278" s="416">
        <f t="shared" si="257"/>
        <v>0.10120443741743834</v>
      </c>
      <c r="BE278" s="416">
        <f t="shared" si="250"/>
        <v>0.14999999999999991</v>
      </c>
      <c r="BF278" s="499">
        <f t="shared" si="230"/>
        <v>15292</v>
      </c>
      <c r="BG278" s="499">
        <f t="shared" si="225"/>
        <v>15924</v>
      </c>
      <c r="BH278" s="499">
        <f t="shared" si="226"/>
        <v>13103</v>
      </c>
      <c r="BI278" s="499">
        <f t="shared" si="231"/>
        <v>11556</v>
      </c>
      <c r="BJ278" s="506">
        <f t="shared" si="232"/>
        <v>12133.800000000001</v>
      </c>
      <c r="BK278" s="416">
        <f t="shared" si="258"/>
        <v>4.132879937222067E-2</v>
      </c>
      <c r="BL278" s="416">
        <f t="shared" si="258"/>
        <v>-0.17715398141170557</v>
      </c>
      <c r="BM278" s="416">
        <f t="shared" si="258"/>
        <v>-0.11806456536670995</v>
      </c>
      <c r="BN278" s="416">
        <f t="shared" si="251"/>
        <v>5.0000000000000044E-2</v>
      </c>
      <c r="BO278" s="104">
        <f t="shared" si="259"/>
        <v>9879249.5999999996</v>
      </c>
      <c r="BP278" s="104">
        <f t="shared" si="252"/>
        <v>11361137.039999999</v>
      </c>
      <c r="BQ278" s="103">
        <f t="shared" si="253"/>
        <v>13449888.119999999</v>
      </c>
      <c r="BR278" s="419"/>
      <c r="BS278" s="420"/>
      <c r="BU278" s="104"/>
      <c r="BV278" s="103"/>
      <c r="BW278" s="161">
        <f t="shared" si="260"/>
        <v>7527809.5200000005</v>
      </c>
      <c r="BX278" s="161">
        <f t="shared" si="261"/>
        <v>6824400</v>
      </c>
    </row>
    <row r="279" spans="1:76" hidden="1">
      <c r="A279" s="145" t="s">
        <v>617</v>
      </c>
      <c r="B279" s="145" t="str">
        <f t="shared" si="227"/>
        <v>P153</v>
      </c>
      <c r="C279" s="146" t="s">
        <v>642</v>
      </c>
      <c r="D279" s="147" t="s">
        <v>643</v>
      </c>
      <c r="E279" s="147"/>
      <c r="F279" s="147"/>
      <c r="G279" s="147" t="s">
        <v>157</v>
      </c>
      <c r="H279" s="129">
        <v>1000</v>
      </c>
      <c r="I279" s="130">
        <v>1000</v>
      </c>
      <c r="J279" s="129">
        <v>1000</v>
      </c>
      <c r="K279" s="130">
        <v>1000</v>
      </c>
      <c r="L279" s="130">
        <v>1000</v>
      </c>
      <c r="M279" s="130">
        <v>1090</v>
      </c>
      <c r="N279" s="130">
        <v>1090</v>
      </c>
      <c r="O279" s="148">
        <v>1221</v>
      </c>
      <c r="P279" s="149">
        <v>545</v>
      </c>
      <c r="Q279" s="149">
        <v>545000</v>
      </c>
      <c r="R279" s="150">
        <v>481</v>
      </c>
      <c r="S279" s="151">
        <v>480800</v>
      </c>
      <c r="T279" s="150">
        <v>530</v>
      </c>
      <c r="U279" s="151">
        <v>595601</v>
      </c>
      <c r="V279" s="152">
        <v>546</v>
      </c>
      <c r="W279" s="153">
        <f t="shared" si="233"/>
        <v>666666</v>
      </c>
      <c r="X279" s="154">
        <v>546</v>
      </c>
      <c r="Y279" s="155">
        <v>1221</v>
      </c>
      <c r="Z279" s="138">
        <f t="shared" si="234"/>
        <v>666666</v>
      </c>
      <c r="AA279" s="156">
        <v>481</v>
      </c>
      <c r="AB279" s="157">
        <v>586446.30000000005</v>
      </c>
      <c r="AC279" s="162">
        <f>AA279</f>
        <v>481</v>
      </c>
      <c r="AD279" s="456">
        <v>1350</v>
      </c>
      <c r="AE279" s="159">
        <f t="shared" si="235"/>
        <v>649350</v>
      </c>
      <c r="AF279" s="158">
        <v>465</v>
      </c>
      <c r="AG279" s="448">
        <v>1530.18</v>
      </c>
      <c r="AH279" s="159">
        <f t="shared" si="254"/>
        <v>711533.70000000007</v>
      </c>
      <c r="AI279" s="437">
        <f t="shared" si="255"/>
        <v>-180.18000000000006</v>
      </c>
      <c r="AJ279" s="23">
        <f t="shared" si="236"/>
        <v>-81</v>
      </c>
      <c r="AK279" s="24">
        <f t="shared" si="237"/>
        <v>-0.14835164835164835</v>
      </c>
      <c r="AL279" s="23">
        <f t="shared" si="238"/>
        <v>-16</v>
      </c>
      <c r="AM279" s="160">
        <f t="shared" si="256"/>
        <v>-62183.70000000007</v>
      </c>
      <c r="AN279" s="24">
        <f t="shared" si="239"/>
        <v>-3.3264033264033266E-2</v>
      </c>
      <c r="AO279" s="163">
        <f t="shared" si="240"/>
        <v>309.18000000000006</v>
      </c>
      <c r="AP279" s="164">
        <f t="shared" si="241"/>
        <v>0.25321867321867325</v>
      </c>
      <c r="AQ279" s="487"/>
      <c r="AR279" s="409">
        <f t="shared" si="242"/>
        <v>0.2532186732186732</v>
      </c>
      <c r="AS279" s="410">
        <f t="shared" si="243"/>
        <v>0.10565110565110558</v>
      </c>
      <c r="AT279" s="409">
        <f t="shared" si="228"/>
        <v>-3.3264033264033266E-2</v>
      </c>
      <c r="AU279" s="410">
        <f t="shared" si="229"/>
        <v>0</v>
      </c>
      <c r="AV279" s="64" t="b">
        <f t="shared" si="244"/>
        <v>1</v>
      </c>
      <c r="AW279" s="415">
        <f t="shared" si="245"/>
        <v>1000</v>
      </c>
      <c r="AX279" s="415">
        <f t="shared" si="246"/>
        <v>999.58419958419961</v>
      </c>
      <c r="AY279" s="415">
        <f t="shared" si="247"/>
        <v>1123.7754716981133</v>
      </c>
      <c r="AZ279" s="415">
        <f t="shared" si="248"/>
        <v>1221</v>
      </c>
      <c r="BA279" s="415">
        <f t="shared" si="249"/>
        <v>1350</v>
      </c>
      <c r="BB279" s="416">
        <f t="shared" si="257"/>
        <v>-4.1580041580036031E-4</v>
      </c>
      <c r="BC279" s="416">
        <f t="shared" si="257"/>
        <v>0.12424293237685613</v>
      </c>
      <c r="BD279" s="416">
        <f t="shared" si="257"/>
        <v>8.6515972941616948E-2</v>
      </c>
      <c r="BE279" s="416">
        <f t="shared" si="250"/>
        <v>0.10565110565110558</v>
      </c>
      <c r="BF279" s="499">
        <f t="shared" si="230"/>
        <v>545</v>
      </c>
      <c r="BG279" s="499">
        <f t="shared" si="225"/>
        <v>481</v>
      </c>
      <c r="BH279" s="499">
        <f t="shared" si="226"/>
        <v>530</v>
      </c>
      <c r="BI279" s="499">
        <f t="shared" si="231"/>
        <v>481</v>
      </c>
      <c r="BJ279" s="506">
        <f t="shared" si="232"/>
        <v>481</v>
      </c>
      <c r="BK279" s="416">
        <f t="shared" si="258"/>
        <v>-0.11743119266055047</v>
      </c>
      <c r="BL279" s="416">
        <f t="shared" si="258"/>
        <v>0.10187110187110182</v>
      </c>
      <c r="BM279" s="416">
        <f t="shared" si="258"/>
        <v>-9.2452830188679225E-2</v>
      </c>
      <c r="BN279" s="416">
        <f t="shared" si="251"/>
        <v>0</v>
      </c>
      <c r="BO279" s="104">
        <f t="shared" si="259"/>
        <v>666666</v>
      </c>
      <c r="BP279" s="104">
        <f t="shared" si="252"/>
        <v>737100</v>
      </c>
      <c r="BQ279" s="103">
        <f t="shared" si="253"/>
        <v>835478.28</v>
      </c>
      <c r="BR279" s="419"/>
      <c r="BS279" s="420"/>
      <c r="BU279" s="104"/>
      <c r="BV279" s="103"/>
      <c r="BW279" s="161">
        <f t="shared" si="260"/>
        <v>587301</v>
      </c>
      <c r="BX279" s="161">
        <f t="shared" si="261"/>
        <v>567765</v>
      </c>
    </row>
    <row r="280" spans="1:76" ht="24" hidden="1">
      <c r="A280" s="145" t="s">
        <v>617</v>
      </c>
      <c r="B280" s="145" t="str">
        <f t="shared" si="227"/>
        <v>P154</v>
      </c>
      <c r="C280" s="146" t="s">
        <v>644</v>
      </c>
      <c r="D280" s="147" t="s">
        <v>645</v>
      </c>
      <c r="E280" s="147"/>
      <c r="F280" s="147" t="s">
        <v>81</v>
      </c>
      <c r="G280" s="147" t="s">
        <v>157</v>
      </c>
      <c r="H280" s="129">
        <v>2300</v>
      </c>
      <c r="I280" s="130">
        <v>2300</v>
      </c>
      <c r="J280" s="129">
        <v>2300</v>
      </c>
      <c r="K280" s="130">
        <v>2300</v>
      </c>
      <c r="L280" s="130">
        <v>2300</v>
      </c>
      <c r="M280" s="130">
        <v>2516</v>
      </c>
      <c r="N280" s="130">
        <v>2516</v>
      </c>
      <c r="O280" s="148">
        <v>2789.6</v>
      </c>
      <c r="P280" s="149">
        <v>3935</v>
      </c>
      <c r="Q280" s="149">
        <v>9050500</v>
      </c>
      <c r="R280" s="150">
        <v>4734</v>
      </c>
      <c r="S280" s="151">
        <v>10886820</v>
      </c>
      <c r="T280" s="150">
        <v>4672</v>
      </c>
      <c r="U280" s="151">
        <v>12056379.279999999</v>
      </c>
      <c r="V280" s="152">
        <v>4858</v>
      </c>
      <c r="W280" s="153">
        <f t="shared" si="233"/>
        <v>13551876.799999999</v>
      </c>
      <c r="X280" s="154">
        <v>4858</v>
      </c>
      <c r="Y280" s="155">
        <v>2789.6</v>
      </c>
      <c r="Z280" s="138">
        <f t="shared" si="234"/>
        <v>13551876.799999999</v>
      </c>
      <c r="AA280" s="156">
        <v>4799</v>
      </c>
      <c r="AB280" s="157">
        <v>13372089.920000002</v>
      </c>
      <c r="AC280" s="158">
        <f>AA280</f>
        <v>4799</v>
      </c>
      <c r="AD280" s="456">
        <v>3200</v>
      </c>
      <c r="AE280" s="159">
        <f t="shared" si="235"/>
        <v>15356800</v>
      </c>
      <c r="AF280" s="158">
        <v>4130</v>
      </c>
      <c r="AG280" s="448">
        <v>3945.22</v>
      </c>
      <c r="AH280" s="159">
        <f t="shared" si="254"/>
        <v>16293758.6</v>
      </c>
      <c r="AI280" s="437">
        <f t="shared" si="255"/>
        <v>-745.2199999999998</v>
      </c>
      <c r="AJ280" s="23">
        <f t="shared" si="236"/>
        <v>-728</v>
      </c>
      <c r="AK280" s="24">
        <f t="shared" si="237"/>
        <v>-0.14985590778097982</v>
      </c>
      <c r="AL280" s="23">
        <f t="shared" si="238"/>
        <v>-669</v>
      </c>
      <c r="AM280" s="160">
        <f t="shared" si="256"/>
        <v>-936958.59999999963</v>
      </c>
      <c r="AN280" s="24">
        <f t="shared" si="239"/>
        <v>-0.13940404250885602</v>
      </c>
      <c r="AO280" s="163">
        <f t="shared" si="240"/>
        <v>1155.6199999999999</v>
      </c>
      <c r="AP280" s="164">
        <f t="shared" si="241"/>
        <v>0.41426010897619731</v>
      </c>
      <c r="AQ280" s="487"/>
      <c r="AR280" s="409">
        <f t="shared" si="242"/>
        <v>0.41426010897619725</v>
      </c>
      <c r="AS280" s="410">
        <f t="shared" si="243"/>
        <v>0.14711786636076862</v>
      </c>
      <c r="AT280" s="409">
        <f t="shared" si="228"/>
        <v>-0.13940404250885596</v>
      </c>
      <c r="AU280" s="410">
        <f t="shared" si="229"/>
        <v>0</v>
      </c>
      <c r="AV280" s="64" t="b">
        <f t="shared" si="244"/>
        <v>1</v>
      </c>
      <c r="AW280" s="415">
        <f t="shared" si="245"/>
        <v>2300</v>
      </c>
      <c r="AX280" s="415">
        <f t="shared" si="246"/>
        <v>2299.7084917617235</v>
      </c>
      <c r="AY280" s="415">
        <f t="shared" si="247"/>
        <v>2580.5606335616435</v>
      </c>
      <c r="AZ280" s="415">
        <f t="shared" si="248"/>
        <v>2789.6</v>
      </c>
      <c r="BA280" s="415">
        <f t="shared" si="249"/>
        <v>3200</v>
      </c>
      <c r="BB280" s="416">
        <f t="shared" si="257"/>
        <v>-1.267427122941811E-4</v>
      </c>
      <c r="BC280" s="416">
        <f t="shared" si="257"/>
        <v>0.12212510533661991</v>
      </c>
      <c r="BD280" s="416">
        <f t="shared" si="257"/>
        <v>8.1005407786076233E-2</v>
      </c>
      <c r="BE280" s="416">
        <f t="shared" si="250"/>
        <v>0.14711786636076862</v>
      </c>
      <c r="BF280" s="499">
        <f t="shared" si="230"/>
        <v>3935</v>
      </c>
      <c r="BG280" s="499">
        <f t="shared" si="225"/>
        <v>4734</v>
      </c>
      <c r="BH280" s="499">
        <f t="shared" si="226"/>
        <v>4672</v>
      </c>
      <c r="BI280" s="499">
        <f t="shared" si="231"/>
        <v>4799</v>
      </c>
      <c r="BJ280" s="506">
        <f t="shared" si="232"/>
        <v>4799</v>
      </c>
      <c r="BK280" s="416">
        <f t="shared" si="258"/>
        <v>0.20304955527318924</v>
      </c>
      <c r="BL280" s="416">
        <f t="shared" si="258"/>
        <v>-1.3096746937051096E-2</v>
      </c>
      <c r="BM280" s="416">
        <f t="shared" si="258"/>
        <v>2.7183219178082085E-2</v>
      </c>
      <c r="BN280" s="416">
        <f t="shared" si="251"/>
        <v>0</v>
      </c>
      <c r="BO280" s="104">
        <f t="shared" si="259"/>
        <v>13551876.799999999</v>
      </c>
      <c r="BP280" s="104">
        <f t="shared" si="252"/>
        <v>15545600</v>
      </c>
      <c r="BQ280" s="103">
        <f t="shared" si="253"/>
        <v>19165878.759999998</v>
      </c>
      <c r="BR280" s="419"/>
      <c r="BS280" s="420"/>
      <c r="BU280" s="104"/>
      <c r="BV280" s="103"/>
      <c r="BW280" s="161">
        <f t="shared" si="260"/>
        <v>13387290.4</v>
      </c>
      <c r="BX280" s="161">
        <f t="shared" si="261"/>
        <v>11521048</v>
      </c>
    </row>
    <row r="281" spans="1:76" ht="24">
      <c r="A281" s="145" t="s">
        <v>617</v>
      </c>
      <c r="B281" s="145" t="str">
        <f t="shared" si="227"/>
        <v>P155</v>
      </c>
      <c r="C281" s="146" t="s">
        <v>646</v>
      </c>
      <c r="D281" s="147" t="s">
        <v>647</v>
      </c>
      <c r="E281" s="147"/>
      <c r="F281" s="147"/>
      <c r="G281" s="147" t="s">
        <v>157</v>
      </c>
      <c r="H281" s="129">
        <v>942</v>
      </c>
      <c r="I281" s="130">
        <v>950</v>
      </c>
      <c r="J281" s="129">
        <v>950</v>
      </c>
      <c r="K281" s="130">
        <v>950</v>
      </c>
      <c r="L281" s="130">
        <v>950</v>
      </c>
      <c r="M281" s="130">
        <v>1040</v>
      </c>
      <c r="N281" s="130">
        <v>1040</v>
      </c>
      <c r="O281" s="148">
        <v>1166</v>
      </c>
      <c r="P281" s="149">
        <v>2373</v>
      </c>
      <c r="Q281" s="149">
        <v>2225664.4</v>
      </c>
      <c r="R281" s="150">
        <v>2629</v>
      </c>
      <c r="S281" s="151">
        <v>2468860</v>
      </c>
      <c r="T281" s="150">
        <v>2177</v>
      </c>
      <c r="U281" s="151">
        <v>2299722.4</v>
      </c>
      <c r="V281" s="152">
        <v>2629</v>
      </c>
      <c r="W281" s="153">
        <f t="shared" si="233"/>
        <v>3065414</v>
      </c>
      <c r="X281" s="154">
        <v>2629</v>
      </c>
      <c r="Y281" s="155">
        <v>1166</v>
      </c>
      <c r="Z281" s="138">
        <f t="shared" si="234"/>
        <v>3065414</v>
      </c>
      <c r="AA281" s="156">
        <v>2040</v>
      </c>
      <c r="AB281" s="157">
        <v>2349830.4</v>
      </c>
      <c r="AC281" s="158">
        <v>2235</v>
      </c>
      <c r="AD281" s="456">
        <v>1350</v>
      </c>
      <c r="AE281" s="159">
        <f t="shared" si="235"/>
        <v>3017250</v>
      </c>
      <c r="AF281" s="158">
        <v>2235</v>
      </c>
      <c r="AG281" s="448">
        <v>1865.63</v>
      </c>
      <c r="AH281" s="159">
        <f t="shared" si="254"/>
        <v>4169683.0500000003</v>
      </c>
      <c r="AI281" s="437">
        <f t="shared" si="255"/>
        <v>-515.63000000000011</v>
      </c>
      <c r="AJ281" s="23">
        <f t="shared" si="236"/>
        <v>-394</v>
      </c>
      <c r="AK281" s="24">
        <f t="shared" si="237"/>
        <v>-0.14986686953214151</v>
      </c>
      <c r="AL281" s="23">
        <f t="shared" si="238"/>
        <v>195</v>
      </c>
      <c r="AM281" s="160">
        <f t="shared" si="256"/>
        <v>-1152433.0500000003</v>
      </c>
      <c r="AN281" s="24">
        <f t="shared" si="239"/>
        <v>9.5588235294117641E-2</v>
      </c>
      <c r="AO281" s="163">
        <f t="shared" si="240"/>
        <v>699.63000000000011</v>
      </c>
      <c r="AP281" s="164">
        <f t="shared" si="241"/>
        <v>0.60002572898799322</v>
      </c>
      <c r="AQ281" s="487"/>
      <c r="AR281" s="409">
        <f t="shared" si="242"/>
        <v>0.60002572898799333</v>
      </c>
      <c r="AS281" s="410">
        <f t="shared" si="243"/>
        <v>0.15780445969125223</v>
      </c>
      <c r="AT281" s="409">
        <f t="shared" si="228"/>
        <v>9.5588235294117752E-2</v>
      </c>
      <c r="AU281" s="410">
        <f t="shared" si="229"/>
        <v>9.5588235294117752E-2</v>
      </c>
      <c r="AV281" s="64" t="b">
        <f t="shared" si="244"/>
        <v>0</v>
      </c>
      <c r="AW281" s="415">
        <f t="shared" si="245"/>
        <v>937.91167298777918</v>
      </c>
      <c r="AX281" s="415">
        <f t="shared" si="246"/>
        <v>939.087105363256</v>
      </c>
      <c r="AY281" s="415">
        <f t="shared" si="247"/>
        <v>1056.3722553973357</v>
      </c>
      <c r="AZ281" s="415">
        <f t="shared" si="248"/>
        <v>1166</v>
      </c>
      <c r="BA281" s="415">
        <f t="shared" si="249"/>
        <v>1350</v>
      </c>
      <c r="BB281" s="416">
        <f t="shared" si="257"/>
        <v>1.253244211933513E-3</v>
      </c>
      <c r="BC281" s="416">
        <f t="shared" si="257"/>
        <v>0.12489272759070813</v>
      </c>
      <c r="BD281" s="416">
        <f t="shared" si="257"/>
        <v>0.10377756897962986</v>
      </c>
      <c r="BE281" s="416">
        <f t="shared" si="250"/>
        <v>0.15780445969125223</v>
      </c>
      <c r="BF281" s="499">
        <f t="shared" si="230"/>
        <v>2373</v>
      </c>
      <c r="BG281" s="499">
        <f t="shared" si="225"/>
        <v>2629</v>
      </c>
      <c r="BH281" s="499">
        <f t="shared" si="226"/>
        <v>2177</v>
      </c>
      <c r="BI281" s="499">
        <f t="shared" si="231"/>
        <v>2040</v>
      </c>
      <c r="BJ281" s="506">
        <f t="shared" si="232"/>
        <v>2235</v>
      </c>
      <c r="BK281" s="416">
        <f t="shared" si="258"/>
        <v>0.10788032026970074</v>
      </c>
      <c r="BL281" s="416">
        <f t="shared" si="258"/>
        <v>-0.17192848992012177</v>
      </c>
      <c r="BM281" s="416">
        <f t="shared" si="258"/>
        <v>-6.2930638493339464E-2</v>
      </c>
      <c r="BN281" s="416">
        <f t="shared" si="251"/>
        <v>9.5588235294117752E-2</v>
      </c>
      <c r="BO281" s="104">
        <f t="shared" si="259"/>
        <v>3065414</v>
      </c>
      <c r="BP281" s="104">
        <f t="shared" si="252"/>
        <v>3549150</v>
      </c>
      <c r="BQ281" s="103">
        <f t="shared" si="253"/>
        <v>4904741.2700000005</v>
      </c>
      <c r="BR281" s="419"/>
      <c r="BS281" s="420"/>
      <c r="BU281" s="104"/>
      <c r="BV281" s="103"/>
      <c r="BW281" s="161">
        <f t="shared" si="260"/>
        <v>2606010</v>
      </c>
      <c r="BX281" s="161">
        <f t="shared" si="261"/>
        <v>2606010</v>
      </c>
    </row>
    <row r="282" spans="1:76" hidden="1">
      <c r="A282" s="145" t="s">
        <v>617</v>
      </c>
      <c r="B282" s="145" t="str">
        <f t="shared" si="227"/>
        <v>P156</v>
      </c>
      <c r="C282" s="146" t="s">
        <v>648</v>
      </c>
      <c r="D282" s="147" t="s">
        <v>649</v>
      </c>
      <c r="E282" s="147"/>
      <c r="F282" s="147"/>
      <c r="G282" s="147" t="s">
        <v>157</v>
      </c>
      <c r="H282" s="129">
        <v>3200</v>
      </c>
      <c r="I282" s="130">
        <v>3200</v>
      </c>
      <c r="J282" s="129">
        <v>3200</v>
      </c>
      <c r="K282" s="130">
        <v>3200</v>
      </c>
      <c r="L282" s="130">
        <v>3200</v>
      </c>
      <c r="M282" s="130">
        <v>3380</v>
      </c>
      <c r="N282" s="130">
        <v>3380</v>
      </c>
      <c r="O282" s="148">
        <v>3740</v>
      </c>
      <c r="P282" s="149">
        <v>241</v>
      </c>
      <c r="Q282" s="149">
        <v>771200</v>
      </c>
      <c r="R282" s="150">
        <v>201</v>
      </c>
      <c r="S282" s="151">
        <v>643200</v>
      </c>
      <c r="T282" s="150">
        <v>226</v>
      </c>
      <c r="U282" s="151">
        <v>784040</v>
      </c>
      <c r="V282" s="152">
        <v>234</v>
      </c>
      <c r="W282" s="153">
        <f t="shared" si="233"/>
        <v>875160</v>
      </c>
      <c r="X282" s="154">
        <v>234</v>
      </c>
      <c r="Y282" s="155">
        <v>3740</v>
      </c>
      <c r="Z282" s="138">
        <f t="shared" si="234"/>
        <v>875160</v>
      </c>
      <c r="AA282" s="156">
        <v>260</v>
      </c>
      <c r="AB282" s="157">
        <v>972400</v>
      </c>
      <c r="AC282" s="162">
        <f>AA282</f>
        <v>260</v>
      </c>
      <c r="AD282" s="456">
        <v>4000</v>
      </c>
      <c r="AE282" s="159">
        <f t="shared" si="235"/>
        <v>1040000</v>
      </c>
      <c r="AF282" s="158">
        <v>199</v>
      </c>
      <c r="AG282" s="448">
        <v>4546.54</v>
      </c>
      <c r="AH282" s="159">
        <f t="shared" si="254"/>
        <v>904761.46</v>
      </c>
      <c r="AI282" s="437">
        <f t="shared" si="255"/>
        <v>-546.54</v>
      </c>
      <c r="AJ282" s="23">
        <f t="shared" si="236"/>
        <v>-35</v>
      </c>
      <c r="AK282" s="24">
        <f t="shared" si="237"/>
        <v>-0.14957264957264957</v>
      </c>
      <c r="AL282" s="23">
        <f t="shared" si="238"/>
        <v>-61</v>
      </c>
      <c r="AM282" s="160">
        <f t="shared" si="256"/>
        <v>135238.54000000004</v>
      </c>
      <c r="AN282" s="24">
        <f t="shared" si="239"/>
        <v>-0.23461538461538461</v>
      </c>
      <c r="AO282" s="163">
        <f t="shared" si="240"/>
        <v>806.54</v>
      </c>
      <c r="AP282" s="164">
        <f t="shared" si="241"/>
        <v>0.21565240641711228</v>
      </c>
      <c r="AQ282" s="487"/>
      <c r="AR282" s="409">
        <f t="shared" si="242"/>
        <v>0.21565240641711236</v>
      </c>
      <c r="AS282" s="410">
        <f t="shared" si="243"/>
        <v>6.9518716577540163E-2</v>
      </c>
      <c r="AT282" s="409">
        <f t="shared" si="228"/>
        <v>-0.23461538461538467</v>
      </c>
      <c r="AU282" s="410">
        <f t="shared" si="229"/>
        <v>0</v>
      </c>
      <c r="AV282" s="64" t="b">
        <f t="shared" si="244"/>
        <v>1</v>
      </c>
      <c r="AW282" s="415">
        <f t="shared" si="245"/>
        <v>3200</v>
      </c>
      <c r="AX282" s="415">
        <f t="shared" si="246"/>
        <v>3200</v>
      </c>
      <c r="AY282" s="415">
        <f t="shared" si="247"/>
        <v>3469.2035398230087</v>
      </c>
      <c r="AZ282" s="415">
        <f t="shared" si="248"/>
        <v>3740</v>
      </c>
      <c r="BA282" s="415">
        <f t="shared" si="249"/>
        <v>4000</v>
      </c>
      <c r="BB282" s="416">
        <f t="shared" si="257"/>
        <v>0</v>
      </c>
      <c r="BC282" s="416">
        <f t="shared" si="257"/>
        <v>8.4126106194690298E-2</v>
      </c>
      <c r="BD282" s="416">
        <f t="shared" si="257"/>
        <v>7.805724197745012E-2</v>
      </c>
      <c r="BE282" s="416">
        <f t="shared" si="250"/>
        <v>6.9518716577540163E-2</v>
      </c>
      <c r="BF282" s="499">
        <f t="shared" si="230"/>
        <v>241</v>
      </c>
      <c r="BG282" s="499">
        <f t="shared" si="225"/>
        <v>201</v>
      </c>
      <c r="BH282" s="499">
        <f t="shared" si="226"/>
        <v>226</v>
      </c>
      <c r="BI282" s="499">
        <f t="shared" si="231"/>
        <v>260</v>
      </c>
      <c r="BJ282" s="506">
        <f t="shared" si="232"/>
        <v>260</v>
      </c>
      <c r="BK282" s="416">
        <f t="shared" si="258"/>
        <v>-0.1659751037344398</v>
      </c>
      <c r="BL282" s="416">
        <f t="shared" si="258"/>
        <v>0.12437810945273631</v>
      </c>
      <c r="BM282" s="416">
        <f t="shared" si="258"/>
        <v>0.15044247787610621</v>
      </c>
      <c r="BN282" s="416">
        <f t="shared" si="251"/>
        <v>0</v>
      </c>
      <c r="BO282" s="104">
        <f t="shared" si="259"/>
        <v>875160</v>
      </c>
      <c r="BP282" s="104">
        <f t="shared" si="252"/>
        <v>936000</v>
      </c>
      <c r="BQ282" s="103">
        <f t="shared" si="253"/>
        <v>1063890.3600000001</v>
      </c>
      <c r="BR282" s="419"/>
      <c r="BS282" s="420"/>
      <c r="BU282" s="104"/>
      <c r="BV282" s="103"/>
      <c r="BW282" s="161">
        <f t="shared" si="260"/>
        <v>972400</v>
      </c>
      <c r="BX282" s="161">
        <f t="shared" si="261"/>
        <v>744260</v>
      </c>
    </row>
    <row r="283" spans="1:76" ht="15.6">
      <c r="A283" s="145" t="s">
        <v>617</v>
      </c>
      <c r="B283" s="145" t="str">
        <f t="shared" si="227"/>
        <v>P157</v>
      </c>
      <c r="C283" s="146" t="s">
        <v>650</v>
      </c>
      <c r="D283" s="147" t="s">
        <v>651</v>
      </c>
      <c r="E283" s="147"/>
      <c r="F283" s="147"/>
      <c r="G283" s="147" t="s">
        <v>157</v>
      </c>
      <c r="H283" s="129">
        <v>2500</v>
      </c>
      <c r="I283" s="130">
        <v>2800</v>
      </c>
      <c r="J283" s="129">
        <v>2800</v>
      </c>
      <c r="K283" s="130">
        <v>2800</v>
      </c>
      <c r="L283" s="130">
        <v>2800</v>
      </c>
      <c r="M283" s="130">
        <v>2800</v>
      </c>
      <c r="N283" s="130">
        <v>2800</v>
      </c>
      <c r="O283" s="148">
        <v>3102</v>
      </c>
      <c r="P283" s="149">
        <v>562</v>
      </c>
      <c r="Q283" s="149">
        <v>1509100</v>
      </c>
      <c r="R283" s="150">
        <v>623</v>
      </c>
      <c r="S283" s="151">
        <v>1743840</v>
      </c>
      <c r="T283" s="150">
        <v>641</v>
      </c>
      <c r="U283" s="151">
        <v>1848600</v>
      </c>
      <c r="V283" s="152">
        <v>587</v>
      </c>
      <c r="W283" s="153">
        <f t="shared" si="233"/>
        <v>1820874</v>
      </c>
      <c r="X283" s="154">
        <v>587</v>
      </c>
      <c r="Y283" s="155">
        <v>3102</v>
      </c>
      <c r="Z283" s="138">
        <f t="shared" si="234"/>
        <v>1820874</v>
      </c>
      <c r="AA283" s="156">
        <v>351</v>
      </c>
      <c r="AB283" s="157">
        <v>1088802</v>
      </c>
      <c r="AC283" s="158">
        <v>544</v>
      </c>
      <c r="AD283" s="448">
        <v>3501.65</v>
      </c>
      <c r="AE283" s="159">
        <f t="shared" si="235"/>
        <v>1904897.6</v>
      </c>
      <c r="AF283" s="158">
        <v>544</v>
      </c>
      <c r="AG283" s="448">
        <v>3501.65</v>
      </c>
      <c r="AH283" s="159">
        <f t="shared" si="254"/>
        <v>1904897.6</v>
      </c>
      <c r="AI283" s="437">
        <f t="shared" si="255"/>
        <v>0</v>
      </c>
      <c r="AJ283" s="23">
        <f t="shared" si="236"/>
        <v>-43</v>
      </c>
      <c r="AK283" s="24">
        <f t="shared" si="237"/>
        <v>-7.3253833049403749E-2</v>
      </c>
      <c r="AL283" s="23">
        <f t="shared" si="238"/>
        <v>193</v>
      </c>
      <c r="AM283" s="160">
        <f t="shared" si="256"/>
        <v>0</v>
      </c>
      <c r="AN283" s="24">
        <f t="shared" si="239"/>
        <v>0.54985754985754987</v>
      </c>
      <c r="AO283" s="163">
        <f t="shared" si="240"/>
        <v>399.65000000000009</v>
      </c>
      <c r="AP283" s="164">
        <f t="shared" si="241"/>
        <v>0.12883623468729855</v>
      </c>
      <c r="AQ283" s="487" t="s">
        <v>1079</v>
      </c>
      <c r="AR283" s="409">
        <f t="shared" si="242"/>
        <v>0.12883623468729866</v>
      </c>
      <c r="AS283" s="410">
        <f t="shared" si="243"/>
        <v>0.12883623468729866</v>
      </c>
      <c r="AT283" s="409">
        <f t="shared" si="228"/>
        <v>0.54985754985754975</v>
      </c>
      <c r="AU283" s="410">
        <f t="shared" si="229"/>
        <v>0.54985754985754975</v>
      </c>
      <c r="AV283" s="64" t="b">
        <f t="shared" si="244"/>
        <v>0</v>
      </c>
      <c r="AW283" s="415">
        <f t="shared" si="245"/>
        <v>2685.2313167259786</v>
      </c>
      <c r="AX283" s="415">
        <f t="shared" si="246"/>
        <v>2799.1011235955057</v>
      </c>
      <c r="AY283" s="415">
        <f t="shared" si="247"/>
        <v>2883.9313572542901</v>
      </c>
      <c r="AZ283" s="415">
        <f t="shared" si="248"/>
        <v>3102</v>
      </c>
      <c r="BA283" s="415">
        <f t="shared" si="249"/>
        <v>3501.65</v>
      </c>
      <c r="BB283" s="416">
        <f t="shared" si="257"/>
        <v>4.2405958160939727E-2</v>
      </c>
      <c r="BC283" s="416">
        <f t="shared" si="257"/>
        <v>3.0306241151380142E-2</v>
      </c>
      <c r="BD283" s="416">
        <f t="shared" si="257"/>
        <v>7.5615060045439719E-2</v>
      </c>
      <c r="BE283" s="416">
        <f t="shared" si="250"/>
        <v>0.12883623468729866</v>
      </c>
      <c r="BF283" s="499">
        <f t="shared" si="230"/>
        <v>562</v>
      </c>
      <c r="BG283" s="499">
        <f t="shared" si="225"/>
        <v>623</v>
      </c>
      <c r="BH283" s="499">
        <f t="shared" si="226"/>
        <v>641</v>
      </c>
      <c r="BI283" s="499">
        <f t="shared" si="231"/>
        <v>351</v>
      </c>
      <c r="BJ283" s="417">
        <f t="shared" si="232"/>
        <v>544</v>
      </c>
      <c r="BK283" s="416">
        <f t="shared" si="258"/>
        <v>0.10854092526690384</v>
      </c>
      <c r="BL283" s="416">
        <f t="shared" si="258"/>
        <v>2.8892455858748001E-2</v>
      </c>
      <c r="BM283" s="416">
        <f t="shared" si="258"/>
        <v>-0.4524180967238689</v>
      </c>
      <c r="BN283" s="416">
        <f t="shared" si="251"/>
        <v>0.54985754985754975</v>
      </c>
      <c r="BO283" s="104">
        <f t="shared" si="259"/>
        <v>1820874</v>
      </c>
      <c r="BP283" s="104">
        <f t="shared" si="252"/>
        <v>2055468.55</v>
      </c>
      <c r="BQ283" s="103">
        <f t="shared" si="253"/>
        <v>2055468.55</v>
      </c>
      <c r="BR283" s="419"/>
      <c r="BS283" s="420" t="s">
        <v>1070</v>
      </c>
      <c r="BU283" s="104"/>
      <c r="BV283" s="103"/>
      <c r="BW283" s="161">
        <f t="shared" si="260"/>
        <v>1687488</v>
      </c>
      <c r="BX283" s="161">
        <f t="shared" si="261"/>
        <v>1687488</v>
      </c>
    </row>
    <row r="284" spans="1:76" ht="24" hidden="1">
      <c r="A284" s="145" t="s">
        <v>652</v>
      </c>
      <c r="B284" s="145" t="str">
        <f t="shared" si="227"/>
        <v>P158</v>
      </c>
      <c r="C284" s="146" t="s">
        <v>653</v>
      </c>
      <c r="D284" s="172" t="s">
        <v>654</v>
      </c>
      <c r="E284" s="178" t="s">
        <v>142</v>
      </c>
      <c r="F284" s="147" t="s">
        <v>81</v>
      </c>
      <c r="G284" s="178"/>
      <c r="H284" s="129">
        <v>500</v>
      </c>
      <c r="I284" s="130">
        <v>550</v>
      </c>
      <c r="J284" s="129">
        <v>550</v>
      </c>
      <c r="K284" s="130">
        <v>550</v>
      </c>
      <c r="L284" s="130">
        <v>550</v>
      </c>
      <c r="M284" s="130">
        <v>562</v>
      </c>
      <c r="N284" s="130">
        <v>562</v>
      </c>
      <c r="O284" s="148">
        <v>640.20000000000005</v>
      </c>
      <c r="P284" s="149">
        <v>28251</v>
      </c>
      <c r="Q284" s="149">
        <v>15071450</v>
      </c>
      <c r="R284" s="150">
        <v>30146</v>
      </c>
      <c r="S284" s="151">
        <v>16516380</v>
      </c>
      <c r="T284" s="150">
        <v>26593</v>
      </c>
      <c r="U284" s="151">
        <v>15527095.639999999</v>
      </c>
      <c r="V284" s="152">
        <v>29525</v>
      </c>
      <c r="W284" s="153">
        <f t="shared" si="233"/>
        <v>18901905</v>
      </c>
      <c r="X284" s="154">
        <v>29525</v>
      </c>
      <c r="Y284" s="155">
        <v>640.20000000000005</v>
      </c>
      <c r="Z284" s="138">
        <f t="shared" si="234"/>
        <v>18901905</v>
      </c>
      <c r="AA284" s="156">
        <v>23355</v>
      </c>
      <c r="AB284" s="157">
        <v>14927653.939999996</v>
      </c>
      <c r="AC284" s="162">
        <f>AA284*1.05</f>
        <v>24522.75</v>
      </c>
      <c r="AD284" s="456">
        <v>720</v>
      </c>
      <c r="AE284" s="159">
        <f t="shared" si="235"/>
        <v>17656380</v>
      </c>
      <c r="AF284" s="158">
        <v>22000</v>
      </c>
      <c r="AG284" s="448">
        <v>828.48</v>
      </c>
      <c r="AH284" s="159">
        <f t="shared" si="254"/>
        <v>18226560</v>
      </c>
      <c r="AI284" s="437">
        <f t="shared" si="255"/>
        <v>-108.48000000000002</v>
      </c>
      <c r="AJ284" s="23">
        <f t="shared" si="236"/>
        <v>-7525</v>
      </c>
      <c r="AK284" s="24">
        <f t="shared" si="237"/>
        <v>-0.25486875529212533</v>
      </c>
      <c r="AL284" s="23">
        <f t="shared" si="238"/>
        <v>-1355</v>
      </c>
      <c r="AM284" s="160">
        <f t="shared" si="256"/>
        <v>-570180</v>
      </c>
      <c r="AN284" s="24">
        <f t="shared" si="239"/>
        <v>-5.8017555127381715E-2</v>
      </c>
      <c r="AO284" s="163">
        <f t="shared" si="240"/>
        <v>188.27999999999997</v>
      </c>
      <c r="AP284" s="164">
        <f t="shared" si="241"/>
        <v>0.29409559512652289</v>
      </c>
      <c r="AQ284" s="487"/>
      <c r="AR284" s="409">
        <f t="shared" si="242"/>
        <v>0.29409559512652295</v>
      </c>
      <c r="AS284" s="410">
        <f t="shared" si="243"/>
        <v>0.12464854732895958</v>
      </c>
      <c r="AT284" s="409">
        <f t="shared" si="228"/>
        <v>-5.8017555127381715E-2</v>
      </c>
      <c r="AU284" s="410">
        <f t="shared" si="229"/>
        <v>5.0000000000000044E-2</v>
      </c>
      <c r="AV284" s="64" t="b">
        <f t="shared" si="244"/>
        <v>0</v>
      </c>
      <c r="AW284" s="415">
        <f t="shared" si="245"/>
        <v>533.48377048600048</v>
      </c>
      <c r="AX284" s="415">
        <f t="shared" si="246"/>
        <v>547.87965235852187</v>
      </c>
      <c r="AY284" s="415">
        <f t="shared" si="247"/>
        <v>583.87905238220583</v>
      </c>
      <c r="AZ284" s="415">
        <f t="shared" si="248"/>
        <v>640.20000000000005</v>
      </c>
      <c r="BA284" s="415">
        <f t="shared" si="249"/>
        <v>720</v>
      </c>
      <c r="BB284" s="416">
        <f t="shared" si="257"/>
        <v>2.6984666955110592E-2</v>
      </c>
      <c r="BC284" s="416">
        <f t="shared" si="257"/>
        <v>6.570676583573265E-2</v>
      </c>
      <c r="BD284" s="416">
        <f t="shared" si="257"/>
        <v>9.645995585559497E-2</v>
      </c>
      <c r="BE284" s="416">
        <f t="shared" si="250"/>
        <v>0.12464854732895958</v>
      </c>
      <c r="BF284" s="499">
        <f t="shared" si="230"/>
        <v>28251</v>
      </c>
      <c r="BG284" s="499">
        <f t="shared" si="225"/>
        <v>30146</v>
      </c>
      <c r="BH284" s="499">
        <f t="shared" si="226"/>
        <v>26593</v>
      </c>
      <c r="BI284" s="499">
        <f t="shared" si="231"/>
        <v>23355</v>
      </c>
      <c r="BJ284" s="506">
        <f t="shared" si="232"/>
        <v>24522.75</v>
      </c>
      <c r="BK284" s="416">
        <f t="shared" si="258"/>
        <v>6.7077271601005295E-2</v>
      </c>
      <c r="BL284" s="416">
        <f t="shared" si="258"/>
        <v>-0.11785974922046039</v>
      </c>
      <c r="BM284" s="416">
        <f t="shared" si="258"/>
        <v>-0.12176136577294772</v>
      </c>
      <c r="BN284" s="416">
        <f t="shared" si="251"/>
        <v>5.0000000000000044E-2</v>
      </c>
      <c r="BO284" s="104">
        <f t="shared" si="259"/>
        <v>18901905</v>
      </c>
      <c r="BP284" s="104">
        <f t="shared" si="252"/>
        <v>21258000</v>
      </c>
      <c r="BQ284" s="103">
        <f t="shared" si="253"/>
        <v>24460872</v>
      </c>
      <c r="BR284" s="419"/>
      <c r="BS284" s="420"/>
      <c r="BU284" s="104"/>
      <c r="BV284" s="103"/>
      <c r="BW284" s="161">
        <f t="shared" si="260"/>
        <v>15699464.550000001</v>
      </c>
      <c r="BX284" s="161">
        <f t="shared" si="261"/>
        <v>14084400.000000002</v>
      </c>
    </row>
    <row r="285" spans="1:76" ht="24" hidden="1">
      <c r="A285" s="145" t="s">
        <v>655</v>
      </c>
      <c r="B285" s="145" t="str">
        <f t="shared" si="227"/>
        <v>P159</v>
      </c>
      <c r="C285" s="146" t="s">
        <v>656</v>
      </c>
      <c r="D285" s="147" t="s">
        <v>657</v>
      </c>
      <c r="E285" s="147"/>
      <c r="F285" s="147"/>
      <c r="G285" s="147" t="s">
        <v>157</v>
      </c>
      <c r="H285" s="129">
        <v>700</v>
      </c>
      <c r="I285" s="130">
        <v>700</v>
      </c>
      <c r="J285" s="129">
        <v>700</v>
      </c>
      <c r="K285" s="130">
        <v>700</v>
      </c>
      <c r="L285" s="130">
        <v>700</v>
      </c>
      <c r="M285" s="130">
        <v>1200</v>
      </c>
      <c r="N285" s="130">
        <v>1200</v>
      </c>
      <c r="O285" s="148">
        <v>1342</v>
      </c>
      <c r="P285" s="149">
        <v>2333</v>
      </c>
      <c r="Q285" s="149">
        <v>1633100</v>
      </c>
      <c r="R285" s="150">
        <v>2254</v>
      </c>
      <c r="S285" s="151">
        <v>1577520</v>
      </c>
      <c r="T285" s="150">
        <v>5069</v>
      </c>
      <c r="U285" s="151">
        <v>6275711.2000000002</v>
      </c>
      <c r="V285" s="152">
        <v>5348</v>
      </c>
      <c r="W285" s="153">
        <f t="shared" si="233"/>
        <v>7177016</v>
      </c>
      <c r="X285" s="154">
        <v>5348</v>
      </c>
      <c r="Y285" s="155">
        <v>1342</v>
      </c>
      <c r="Z285" s="138">
        <f t="shared" si="234"/>
        <v>7177016</v>
      </c>
      <c r="AA285" s="156">
        <v>5722</v>
      </c>
      <c r="AB285" s="157">
        <v>7675004.5999999996</v>
      </c>
      <c r="AC285" s="162">
        <f>AA285</f>
        <v>5722</v>
      </c>
      <c r="AD285" s="456">
        <v>1400</v>
      </c>
      <c r="AE285" s="159">
        <f t="shared" si="235"/>
        <v>8010800</v>
      </c>
      <c r="AF285" s="158">
        <v>4546</v>
      </c>
      <c r="AG285" s="448">
        <v>1581.63</v>
      </c>
      <c r="AH285" s="159">
        <f t="shared" si="254"/>
        <v>7190089.9800000004</v>
      </c>
      <c r="AI285" s="437">
        <f t="shared" si="255"/>
        <v>-181.63000000000011</v>
      </c>
      <c r="AJ285" s="23">
        <f t="shared" si="236"/>
        <v>-802</v>
      </c>
      <c r="AK285" s="24">
        <f t="shared" si="237"/>
        <v>-0.14996260284218399</v>
      </c>
      <c r="AL285" s="23">
        <f t="shared" si="238"/>
        <v>-1176</v>
      </c>
      <c r="AM285" s="160">
        <f t="shared" si="256"/>
        <v>820710.01999999955</v>
      </c>
      <c r="AN285" s="24">
        <f t="shared" si="239"/>
        <v>-0.20552254456483746</v>
      </c>
      <c r="AO285" s="163">
        <f t="shared" si="240"/>
        <v>239.63000000000011</v>
      </c>
      <c r="AP285" s="164">
        <f t="shared" si="241"/>
        <v>0.17856184798807759</v>
      </c>
      <c r="AQ285" s="487"/>
      <c r="AR285" s="409">
        <f t="shared" si="242"/>
        <v>0.1785618479880775</v>
      </c>
      <c r="AS285" s="410">
        <f t="shared" si="243"/>
        <v>4.3219076005961199E-2</v>
      </c>
      <c r="AT285" s="409">
        <f t="shared" si="228"/>
        <v>-0.20552254456483743</v>
      </c>
      <c r="AU285" s="410">
        <f t="shared" si="229"/>
        <v>0</v>
      </c>
      <c r="AV285" s="64" t="b">
        <f t="shared" si="244"/>
        <v>1</v>
      </c>
      <c r="AW285" s="415">
        <f t="shared" si="245"/>
        <v>700</v>
      </c>
      <c r="AX285" s="415">
        <f t="shared" si="246"/>
        <v>699.87577639751555</v>
      </c>
      <c r="AY285" s="415">
        <f t="shared" si="247"/>
        <v>1238.057052673111</v>
      </c>
      <c r="AZ285" s="415">
        <f t="shared" si="248"/>
        <v>1342</v>
      </c>
      <c r="BA285" s="415">
        <f t="shared" si="249"/>
        <v>1400</v>
      </c>
      <c r="BB285" s="416">
        <f t="shared" si="257"/>
        <v>-1.7746228926351915E-4</v>
      </c>
      <c r="BC285" s="416">
        <f t="shared" si="257"/>
        <v>0.76896685729828596</v>
      </c>
      <c r="BD285" s="416">
        <f t="shared" si="257"/>
        <v>8.3956508387447837E-2</v>
      </c>
      <c r="BE285" s="416">
        <f t="shared" si="250"/>
        <v>4.3219076005961199E-2</v>
      </c>
      <c r="BF285" s="499">
        <f t="shared" si="230"/>
        <v>2333</v>
      </c>
      <c r="BG285" s="499">
        <f t="shared" si="225"/>
        <v>2254</v>
      </c>
      <c r="BH285" s="499">
        <f t="shared" si="226"/>
        <v>5069</v>
      </c>
      <c r="BI285" s="499">
        <f t="shared" si="231"/>
        <v>5722</v>
      </c>
      <c r="BJ285" s="506">
        <f t="shared" si="232"/>
        <v>5722</v>
      </c>
      <c r="BK285" s="416">
        <f t="shared" si="258"/>
        <v>-3.3861980282897552E-2</v>
      </c>
      <c r="BL285" s="416">
        <f t="shared" si="258"/>
        <v>1.2488908606921028</v>
      </c>
      <c r="BM285" s="416">
        <f t="shared" si="258"/>
        <v>0.12882225290984417</v>
      </c>
      <c r="BN285" s="416">
        <f t="shared" si="251"/>
        <v>0</v>
      </c>
      <c r="BO285" s="104">
        <f t="shared" si="259"/>
        <v>7177016</v>
      </c>
      <c r="BP285" s="104">
        <f t="shared" si="252"/>
        <v>7487200</v>
      </c>
      <c r="BQ285" s="103">
        <f t="shared" si="253"/>
        <v>8458557.2400000002</v>
      </c>
      <c r="BR285" s="419"/>
      <c r="BS285" s="420"/>
      <c r="BU285" s="104"/>
      <c r="BV285" s="103"/>
      <c r="BW285" s="161">
        <f t="shared" si="260"/>
        <v>7678924</v>
      </c>
      <c r="BX285" s="161">
        <f t="shared" si="261"/>
        <v>6100732</v>
      </c>
    </row>
    <row r="286" spans="1:76" ht="15.6">
      <c r="A286" s="145" t="s">
        <v>78</v>
      </c>
      <c r="B286" s="145" t="str">
        <f t="shared" si="227"/>
        <v>P160</v>
      </c>
      <c r="C286" s="146" t="s">
        <v>658</v>
      </c>
      <c r="D286" s="147" t="s">
        <v>659</v>
      </c>
      <c r="E286" s="147"/>
      <c r="F286" s="147"/>
      <c r="G286" s="147" t="s">
        <v>157</v>
      </c>
      <c r="H286" s="129">
        <v>1024</v>
      </c>
      <c r="I286" s="130">
        <v>1100</v>
      </c>
      <c r="J286" s="129">
        <v>1100</v>
      </c>
      <c r="K286" s="130">
        <v>1100</v>
      </c>
      <c r="L286" s="130">
        <v>1100</v>
      </c>
      <c r="M286" s="130">
        <v>1100</v>
      </c>
      <c r="N286" s="130">
        <v>1100</v>
      </c>
      <c r="O286" s="148">
        <v>1232</v>
      </c>
      <c r="P286" s="149">
        <v>6310</v>
      </c>
      <c r="Q286" s="149">
        <v>6764832</v>
      </c>
      <c r="R286" s="150">
        <v>6347</v>
      </c>
      <c r="S286" s="151">
        <v>6981564</v>
      </c>
      <c r="T286" s="150">
        <v>5034</v>
      </c>
      <c r="U286" s="151">
        <v>5752120</v>
      </c>
      <c r="V286" s="152">
        <v>6338</v>
      </c>
      <c r="W286" s="153">
        <f t="shared" si="233"/>
        <v>7808416</v>
      </c>
      <c r="X286" s="154">
        <v>6338</v>
      </c>
      <c r="Y286" s="155">
        <v>1232</v>
      </c>
      <c r="Z286" s="138">
        <f t="shared" si="234"/>
        <v>7808416</v>
      </c>
      <c r="AA286" s="156">
        <v>4827</v>
      </c>
      <c r="AB286" s="157">
        <v>5946732</v>
      </c>
      <c r="AC286" s="158">
        <v>5395</v>
      </c>
      <c r="AD286" s="456">
        <v>1350</v>
      </c>
      <c r="AE286" s="159">
        <f t="shared" si="235"/>
        <v>7283250</v>
      </c>
      <c r="AF286" s="158">
        <v>5395</v>
      </c>
      <c r="AG286" s="448">
        <v>1232</v>
      </c>
      <c r="AH286" s="159">
        <f t="shared" si="254"/>
        <v>6646640</v>
      </c>
      <c r="AI286" s="437">
        <f t="shared" si="255"/>
        <v>118</v>
      </c>
      <c r="AJ286" s="23">
        <f t="shared" si="236"/>
        <v>-943</v>
      </c>
      <c r="AK286" s="24">
        <f t="shared" si="237"/>
        <v>-0.14878510571158093</v>
      </c>
      <c r="AL286" s="23">
        <f t="shared" si="238"/>
        <v>568</v>
      </c>
      <c r="AM286" s="160">
        <f t="shared" si="256"/>
        <v>636610</v>
      </c>
      <c r="AN286" s="24">
        <f t="shared" si="239"/>
        <v>0.11767143153097162</v>
      </c>
      <c r="AO286" s="163">
        <f t="shared" si="240"/>
        <v>0</v>
      </c>
      <c r="AP286" s="164">
        <f t="shared" si="241"/>
        <v>0</v>
      </c>
      <c r="AQ286" s="487" t="s">
        <v>1079</v>
      </c>
      <c r="AR286" s="409">
        <f t="shared" si="242"/>
        <v>0</v>
      </c>
      <c r="AS286" s="410">
        <f t="shared" si="243"/>
        <v>9.5779220779220742E-2</v>
      </c>
      <c r="AT286" s="409">
        <f t="shared" si="228"/>
        <v>0.1176714315309717</v>
      </c>
      <c r="AU286" s="410">
        <f t="shared" si="229"/>
        <v>0.1176714315309717</v>
      </c>
      <c r="AV286" s="64" t="b">
        <f t="shared" si="244"/>
        <v>0</v>
      </c>
      <c r="AW286" s="415">
        <f t="shared" si="245"/>
        <v>1072.0811410459587</v>
      </c>
      <c r="AX286" s="415">
        <f t="shared" si="246"/>
        <v>1099.9785725539625</v>
      </c>
      <c r="AY286" s="415">
        <f t="shared" si="247"/>
        <v>1142.6539531187923</v>
      </c>
      <c r="AZ286" s="415">
        <f t="shared" si="248"/>
        <v>1232</v>
      </c>
      <c r="BA286" s="415">
        <f t="shared" si="249"/>
        <v>1350</v>
      </c>
      <c r="BB286" s="416">
        <f t="shared" si="257"/>
        <v>2.6021753801942715E-2</v>
      </c>
      <c r="BC286" s="416">
        <f t="shared" si="257"/>
        <v>3.8796556250859426E-2</v>
      </c>
      <c r="BD286" s="416">
        <f t="shared" si="257"/>
        <v>7.8191692801958146E-2</v>
      </c>
      <c r="BE286" s="416">
        <f t="shared" si="250"/>
        <v>9.5779220779220742E-2</v>
      </c>
      <c r="BF286" s="499">
        <f t="shared" si="230"/>
        <v>6310</v>
      </c>
      <c r="BG286" s="499">
        <f t="shared" si="225"/>
        <v>6347</v>
      </c>
      <c r="BH286" s="499">
        <f t="shared" si="226"/>
        <v>5034</v>
      </c>
      <c r="BI286" s="499">
        <f t="shared" si="231"/>
        <v>4827</v>
      </c>
      <c r="BJ286" s="496">
        <f t="shared" si="232"/>
        <v>5395</v>
      </c>
      <c r="BK286" s="416">
        <f t="shared" si="258"/>
        <v>5.8637083993660077E-3</v>
      </c>
      <c r="BL286" s="416">
        <f t="shared" si="258"/>
        <v>-0.20686938711202141</v>
      </c>
      <c r="BM286" s="416">
        <f t="shared" si="258"/>
        <v>-4.1120381406436257E-2</v>
      </c>
      <c r="BN286" s="416">
        <f t="shared" si="251"/>
        <v>0.1176714315309717</v>
      </c>
      <c r="BO286" s="104">
        <f t="shared" si="259"/>
        <v>7808416</v>
      </c>
      <c r="BP286" s="104">
        <f t="shared" si="252"/>
        <v>8556300</v>
      </c>
      <c r="BQ286" s="103">
        <f t="shared" si="253"/>
        <v>7808416</v>
      </c>
      <c r="BR286" s="419"/>
      <c r="BS286" s="420"/>
      <c r="BU286" s="104"/>
      <c r="BV286" s="103"/>
      <c r="BW286" s="161">
        <f t="shared" si="260"/>
        <v>6646640</v>
      </c>
      <c r="BX286" s="161">
        <f t="shared" si="261"/>
        <v>6646640</v>
      </c>
    </row>
    <row r="287" spans="1:76" ht="15.6">
      <c r="A287" s="145" t="s">
        <v>78</v>
      </c>
      <c r="B287" s="145" t="str">
        <f t="shared" si="227"/>
        <v>P161</v>
      </c>
      <c r="C287" s="146" t="s">
        <v>660</v>
      </c>
      <c r="D287" s="147" t="s">
        <v>661</v>
      </c>
      <c r="E287" s="147"/>
      <c r="F287" s="147"/>
      <c r="G287" s="147" t="s">
        <v>157</v>
      </c>
      <c r="H287" s="129">
        <v>1055</v>
      </c>
      <c r="I287" s="130">
        <v>1100</v>
      </c>
      <c r="J287" s="129">
        <v>1100</v>
      </c>
      <c r="K287" s="130">
        <v>1100</v>
      </c>
      <c r="L287" s="130">
        <v>1100</v>
      </c>
      <c r="M287" s="130">
        <v>1382</v>
      </c>
      <c r="N287" s="130">
        <v>1382</v>
      </c>
      <c r="O287" s="148">
        <v>1542.2</v>
      </c>
      <c r="P287" s="149">
        <v>974</v>
      </c>
      <c r="Q287" s="149">
        <v>1052725</v>
      </c>
      <c r="R287" s="150">
        <v>959</v>
      </c>
      <c r="S287" s="151">
        <v>1054900</v>
      </c>
      <c r="T287" s="150">
        <v>811</v>
      </c>
      <c r="U287" s="151">
        <v>1138596.5999999999</v>
      </c>
      <c r="V287" s="152">
        <v>935</v>
      </c>
      <c r="W287" s="153">
        <f t="shared" si="233"/>
        <v>1441957</v>
      </c>
      <c r="X287" s="154">
        <v>935</v>
      </c>
      <c r="Y287" s="155">
        <v>1542.2</v>
      </c>
      <c r="Z287" s="138">
        <f t="shared" si="234"/>
        <v>1441957</v>
      </c>
      <c r="AA287" s="156">
        <v>772</v>
      </c>
      <c r="AB287" s="157">
        <v>1190578.3999999994</v>
      </c>
      <c r="AC287" s="158">
        <v>816</v>
      </c>
      <c r="AD287" s="456">
        <v>2000</v>
      </c>
      <c r="AE287" s="159">
        <f t="shared" si="235"/>
        <v>1632000</v>
      </c>
      <c r="AF287" s="158">
        <v>816</v>
      </c>
      <c r="AG287" s="448">
        <v>2152.58</v>
      </c>
      <c r="AH287" s="159">
        <f t="shared" si="254"/>
        <v>1756505.28</v>
      </c>
      <c r="AI287" s="437">
        <f t="shared" si="255"/>
        <v>-152.57999999999993</v>
      </c>
      <c r="AJ287" s="23">
        <f t="shared" si="236"/>
        <v>-119</v>
      </c>
      <c r="AK287" s="24">
        <f t="shared" si="237"/>
        <v>-0.12727272727272726</v>
      </c>
      <c r="AL287" s="23">
        <f t="shared" si="238"/>
        <v>44</v>
      </c>
      <c r="AM287" s="160">
        <f t="shared" si="256"/>
        <v>-124505.28000000003</v>
      </c>
      <c r="AN287" s="24">
        <f t="shared" si="239"/>
        <v>5.6994818652849742E-2</v>
      </c>
      <c r="AO287" s="163">
        <f t="shared" si="240"/>
        <v>610.37999999999988</v>
      </c>
      <c r="AP287" s="164">
        <f t="shared" si="241"/>
        <v>0.39578524186227459</v>
      </c>
      <c r="AQ287" s="487" t="s">
        <v>1079</v>
      </c>
      <c r="AR287" s="409">
        <f t="shared" si="242"/>
        <v>0.39578524186227448</v>
      </c>
      <c r="AS287" s="410">
        <f t="shared" si="243"/>
        <v>0.29684865776163916</v>
      </c>
      <c r="AT287" s="409">
        <f t="shared" si="228"/>
        <v>5.6994818652849721E-2</v>
      </c>
      <c r="AU287" s="410">
        <f t="shared" si="229"/>
        <v>5.6994818652849721E-2</v>
      </c>
      <c r="AV287" s="64" t="b">
        <f t="shared" si="244"/>
        <v>0</v>
      </c>
      <c r="AW287" s="415">
        <f t="shared" si="245"/>
        <v>1080.8264887063656</v>
      </c>
      <c r="AX287" s="415">
        <f t="shared" si="246"/>
        <v>1100</v>
      </c>
      <c r="AY287" s="415">
        <f t="shared" si="247"/>
        <v>1403.9415536374845</v>
      </c>
      <c r="AZ287" s="415">
        <f t="shared" si="248"/>
        <v>1542.2</v>
      </c>
      <c r="BA287" s="415">
        <f t="shared" si="249"/>
        <v>2000</v>
      </c>
      <c r="BB287" s="416">
        <f t="shared" si="257"/>
        <v>1.7739675603790195E-2</v>
      </c>
      <c r="BC287" s="416">
        <f t="shared" si="257"/>
        <v>0.27631050330680407</v>
      </c>
      <c r="BD287" s="416">
        <f t="shared" si="257"/>
        <v>9.8478776416511371E-2</v>
      </c>
      <c r="BE287" s="416">
        <f t="shared" si="250"/>
        <v>0.29684865776163916</v>
      </c>
      <c r="BF287" s="499">
        <f t="shared" si="230"/>
        <v>974</v>
      </c>
      <c r="BG287" s="499">
        <f t="shared" si="225"/>
        <v>959</v>
      </c>
      <c r="BH287" s="499">
        <f t="shared" si="226"/>
        <v>811</v>
      </c>
      <c r="BI287" s="499">
        <f t="shared" si="231"/>
        <v>772</v>
      </c>
      <c r="BJ287" s="496">
        <f t="shared" si="232"/>
        <v>816</v>
      </c>
      <c r="BK287" s="416">
        <f t="shared" si="258"/>
        <v>-1.5400410677618104E-2</v>
      </c>
      <c r="BL287" s="416">
        <f t="shared" si="258"/>
        <v>-0.15432742440041713</v>
      </c>
      <c r="BM287" s="416">
        <f t="shared" si="258"/>
        <v>-4.8088779284833572E-2</v>
      </c>
      <c r="BN287" s="416">
        <f t="shared" si="251"/>
        <v>5.6994818652849721E-2</v>
      </c>
      <c r="BO287" s="104">
        <f t="shared" si="259"/>
        <v>1441957</v>
      </c>
      <c r="BP287" s="104">
        <f t="shared" si="252"/>
        <v>1870000</v>
      </c>
      <c r="BQ287" s="103">
        <f t="shared" si="253"/>
        <v>2012662.3</v>
      </c>
      <c r="BR287" s="419"/>
      <c r="BS287" s="420"/>
      <c r="BU287" s="104"/>
      <c r="BV287" s="103"/>
      <c r="BW287" s="161">
        <f t="shared" si="260"/>
        <v>1258435.2</v>
      </c>
      <c r="BX287" s="161">
        <f t="shared" si="261"/>
        <v>1258435.2</v>
      </c>
    </row>
    <row r="288" spans="1:76" ht="24" hidden="1">
      <c r="A288" s="145" t="s">
        <v>78</v>
      </c>
      <c r="B288" s="145" t="str">
        <f t="shared" si="227"/>
        <v>P162</v>
      </c>
      <c r="C288" s="146" t="s">
        <v>662</v>
      </c>
      <c r="D288" s="172" t="s">
        <v>663</v>
      </c>
      <c r="E288" s="178" t="s">
        <v>142</v>
      </c>
      <c r="F288" s="178"/>
      <c r="G288" s="178" t="s">
        <v>157</v>
      </c>
      <c r="H288" s="129">
        <v>711</v>
      </c>
      <c r="I288" s="130">
        <v>770</v>
      </c>
      <c r="J288" s="129">
        <v>770</v>
      </c>
      <c r="K288" s="130">
        <v>770</v>
      </c>
      <c r="L288" s="130">
        <v>770</v>
      </c>
      <c r="M288" s="130">
        <v>830</v>
      </c>
      <c r="N288" s="130">
        <v>830</v>
      </c>
      <c r="O288" s="148">
        <v>935</v>
      </c>
      <c r="P288" s="149">
        <v>6870</v>
      </c>
      <c r="Q288" s="149">
        <v>5138568</v>
      </c>
      <c r="R288" s="150">
        <v>7152</v>
      </c>
      <c r="S288" s="151">
        <v>5506886</v>
      </c>
      <c r="T288" s="150">
        <v>6127</v>
      </c>
      <c r="U288" s="151">
        <v>5256846</v>
      </c>
      <c r="V288" s="152">
        <v>7152</v>
      </c>
      <c r="W288" s="153">
        <f t="shared" si="233"/>
        <v>6687120</v>
      </c>
      <c r="X288" s="154">
        <v>7152</v>
      </c>
      <c r="Y288" s="155">
        <v>935</v>
      </c>
      <c r="Z288" s="138">
        <f t="shared" si="234"/>
        <v>6687120</v>
      </c>
      <c r="AA288" s="156">
        <v>6317</v>
      </c>
      <c r="AB288" s="157">
        <v>5905916</v>
      </c>
      <c r="AC288" s="162">
        <f>AA288</f>
        <v>6317</v>
      </c>
      <c r="AD288" s="448">
        <v>1188.52</v>
      </c>
      <c r="AE288" s="159">
        <f t="shared" si="235"/>
        <v>7507880.8399999999</v>
      </c>
      <c r="AF288" s="158">
        <v>6080</v>
      </c>
      <c r="AG288" s="448">
        <v>1188.52</v>
      </c>
      <c r="AH288" s="159">
        <f t="shared" si="254"/>
        <v>7226201.5999999996</v>
      </c>
      <c r="AI288" s="437">
        <f t="shared" si="255"/>
        <v>0</v>
      </c>
      <c r="AJ288" s="23">
        <f t="shared" si="236"/>
        <v>-1072</v>
      </c>
      <c r="AK288" s="24">
        <f t="shared" si="237"/>
        <v>-0.14988814317673377</v>
      </c>
      <c r="AL288" s="23">
        <f t="shared" si="238"/>
        <v>-237</v>
      </c>
      <c r="AM288" s="160">
        <f t="shared" si="256"/>
        <v>281679.24000000022</v>
      </c>
      <c r="AN288" s="24">
        <f t="shared" si="239"/>
        <v>-3.751780908659174E-2</v>
      </c>
      <c r="AO288" s="163">
        <f t="shared" si="240"/>
        <v>253.51999999999998</v>
      </c>
      <c r="AP288" s="164">
        <f t="shared" si="241"/>
        <v>0.27114438502673793</v>
      </c>
      <c r="AQ288" s="487" t="s">
        <v>1079</v>
      </c>
      <c r="AR288" s="409">
        <f t="shared" si="242"/>
        <v>0.27114438502673788</v>
      </c>
      <c r="AS288" s="410">
        <f t="shared" si="243"/>
        <v>0.27114438502673788</v>
      </c>
      <c r="AT288" s="409">
        <f t="shared" si="228"/>
        <v>-3.7517809086591747E-2</v>
      </c>
      <c r="AU288" s="410">
        <f t="shared" si="229"/>
        <v>0</v>
      </c>
      <c r="AV288" s="64" t="b">
        <f t="shared" si="244"/>
        <v>1</v>
      </c>
      <c r="AW288" s="415">
        <f t="shared" si="245"/>
        <v>747.97205240174674</v>
      </c>
      <c r="AX288" s="415">
        <f t="shared" si="246"/>
        <v>769.97846756152126</v>
      </c>
      <c r="AY288" s="415">
        <f t="shared" si="247"/>
        <v>857.98041455851148</v>
      </c>
      <c r="AZ288" s="415">
        <f t="shared" si="248"/>
        <v>935</v>
      </c>
      <c r="BA288" s="415">
        <f t="shared" si="249"/>
        <v>1188.52</v>
      </c>
      <c r="BB288" s="416">
        <f t="shared" si="257"/>
        <v>2.9421440398891496E-2</v>
      </c>
      <c r="BC288" s="416">
        <f t="shared" si="257"/>
        <v>0.11429143892255511</v>
      </c>
      <c r="BD288" s="416">
        <f t="shared" si="257"/>
        <v>8.9768465730211577E-2</v>
      </c>
      <c r="BE288" s="416">
        <f t="shared" si="250"/>
        <v>0.27114438502673788</v>
      </c>
      <c r="BF288" s="499">
        <f t="shared" si="230"/>
        <v>6870</v>
      </c>
      <c r="BG288" s="499">
        <f t="shared" si="225"/>
        <v>7152</v>
      </c>
      <c r="BH288" s="499">
        <f t="shared" si="226"/>
        <v>6127</v>
      </c>
      <c r="BI288" s="499">
        <f t="shared" si="231"/>
        <v>6317</v>
      </c>
      <c r="BJ288" s="496">
        <f t="shared" si="232"/>
        <v>6317</v>
      </c>
      <c r="BK288" s="416">
        <f t="shared" si="258"/>
        <v>4.1048034934497712E-2</v>
      </c>
      <c r="BL288" s="416">
        <f t="shared" si="258"/>
        <v>-0.1433165548098434</v>
      </c>
      <c r="BM288" s="416">
        <f t="shared" si="258"/>
        <v>3.1010282356781493E-2</v>
      </c>
      <c r="BN288" s="416">
        <f t="shared" si="251"/>
        <v>0</v>
      </c>
      <c r="BO288" s="104">
        <f t="shared" si="259"/>
        <v>6687120</v>
      </c>
      <c r="BP288" s="104">
        <f t="shared" si="252"/>
        <v>8500295.0399999991</v>
      </c>
      <c r="BQ288" s="103">
        <f t="shared" si="253"/>
        <v>8500295.0399999991</v>
      </c>
      <c r="BR288" s="419" t="s">
        <v>1071</v>
      </c>
      <c r="BS288" s="420"/>
      <c r="BU288" s="104"/>
      <c r="BV288" s="103"/>
      <c r="BW288" s="161">
        <f t="shared" si="260"/>
        <v>5906395</v>
      </c>
      <c r="BX288" s="161">
        <f t="shared" si="261"/>
        <v>5684800</v>
      </c>
    </row>
    <row r="289" spans="1:76" ht="36" hidden="1">
      <c r="A289" s="145" t="s">
        <v>78</v>
      </c>
      <c r="B289" s="145" t="str">
        <f t="shared" si="227"/>
        <v>P163</v>
      </c>
      <c r="C289" s="146" t="s">
        <v>664</v>
      </c>
      <c r="D289" s="172" t="s">
        <v>665</v>
      </c>
      <c r="E289" s="178" t="s">
        <v>142</v>
      </c>
      <c r="F289" s="178"/>
      <c r="G289" s="178" t="s">
        <v>157</v>
      </c>
      <c r="H289" s="129">
        <v>277</v>
      </c>
      <c r="I289" s="130">
        <v>330</v>
      </c>
      <c r="J289" s="129">
        <v>330</v>
      </c>
      <c r="K289" s="130">
        <v>330</v>
      </c>
      <c r="L289" s="130">
        <v>330</v>
      </c>
      <c r="M289" s="130">
        <v>354</v>
      </c>
      <c r="N289" s="130">
        <v>354</v>
      </c>
      <c r="O289" s="148">
        <v>411.4</v>
      </c>
      <c r="P289" s="149">
        <v>27031</v>
      </c>
      <c r="Q289" s="149">
        <v>8289041.8000000007</v>
      </c>
      <c r="R289" s="150">
        <v>26600</v>
      </c>
      <c r="S289" s="151">
        <v>8649011</v>
      </c>
      <c r="T289" s="150">
        <v>22487</v>
      </c>
      <c r="U289" s="151">
        <v>8206465</v>
      </c>
      <c r="V289" s="152">
        <v>25160</v>
      </c>
      <c r="W289" s="153">
        <f t="shared" si="233"/>
        <v>10350824</v>
      </c>
      <c r="X289" s="154">
        <v>25160</v>
      </c>
      <c r="Y289" s="155">
        <v>411.4</v>
      </c>
      <c r="Z289" s="138">
        <f t="shared" si="234"/>
        <v>10350824</v>
      </c>
      <c r="AA289" s="156">
        <v>21703</v>
      </c>
      <c r="AB289" s="157">
        <v>8759915.3200000022</v>
      </c>
      <c r="AC289" s="162">
        <v>19000</v>
      </c>
      <c r="AD289" s="456">
        <v>650</v>
      </c>
      <c r="AE289" s="159">
        <f t="shared" si="235"/>
        <v>12350000</v>
      </c>
      <c r="AF289" s="158">
        <v>18000</v>
      </c>
      <c r="AG289" s="448">
        <v>664.92</v>
      </c>
      <c r="AH289" s="159">
        <f t="shared" si="254"/>
        <v>11968560</v>
      </c>
      <c r="AI289" s="437">
        <f t="shared" si="255"/>
        <v>-14.919999999999959</v>
      </c>
      <c r="AJ289" s="23">
        <f t="shared" si="236"/>
        <v>-7160</v>
      </c>
      <c r="AK289" s="24">
        <f t="shared" si="237"/>
        <v>-0.28457869634340222</v>
      </c>
      <c r="AL289" s="23">
        <f t="shared" si="238"/>
        <v>-3703</v>
      </c>
      <c r="AM289" s="160">
        <f t="shared" si="256"/>
        <v>381440</v>
      </c>
      <c r="AN289" s="24">
        <f t="shared" si="239"/>
        <v>-0.17062157305441644</v>
      </c>
      <c r="AO289" s="163">
        <f t="shared" si="240"/>
        <v>253.51999999999998</v>
      </c>
      <c r="AP289" s="164">
        <f t="shared" si="241"/>
        <v>0.61623723869713176</v>
      </c>
      <c r="AQ289" s="487" t="s">
        <v>1079</v>
      </c>
      <c r="AR289" s="409">
        <f t="shared" si="242"/>
        <v>0.61623723869713176</v>
      </c>
      <c r="AS289" s="410">
        <f t="shared" si="243"/>
        <v>0.57997083130772986</v>
      </c>
      <c r="AT289" s="409">
        <f t="shared" si="228"/>
        <v>-0.17062157305441639</v>
      </c>
      <c r="AU289" s="410">
        <f t="shared" si="229"/>
        <v>-0.12454499377966177</v>
      </c>
      <c r="AV289" s="64" t="b">
        <f t="shared" si="244"/>
        <v>0</v>
      </c>
      <c r="AW289" s="415">
        <f t="shared" si="245"/>
        <v>306.64946912803822</v>
      </c>
      <c r="AX289" s="415">
        <f t="shared" si="246"/>
        <v>325.1507894736842</v>
      </c>
      <c r="AY289" s="415">
        <f t="shared" si="247"/>
        <v>364.94263352159027</v>
      </c>
      <c r="AZ289" s="415">
        <f t="shared" si="248"/>
        <v>411.4</v>
      </c>
      <c r="BA289" s="415">
        <f t="shared" si="249"/>
        <v>650</v>
      </c>
      <c r="BB289" s="416">
        <f t="shared" si="257"/>
        <v>6.0333775885067498E-2</v>
      </c>
      <c r="BC289" s="416">
        <f t="shared" si="257"/>
        <v>0.12237966302439673</v>
      </c>
      <c r="BD289" s="416">
        <f t="shared" si="257"/>
        <v>0.12730046371976234</v>
      </c>
      <c r="BE289" s="416">
        <f t="shared" si="250"/>
        <v>0.57997083130772986</v>
      </c>
      <c r="BF289" s="499">
        <f t="shared" si="230"/>
        <v>27031</v>
      </c>
      <c r="BG289" s="499">
        <f t="shared" si="225"/>
        <v>26600</v>
      </c>
      <c r="BH289" s="499">
        <f t="shared" si="226"/>
        <v>22487</v>
      </c>
      <c r="BI289" s="499">
        <f t="shared" si="231"/>
        <v>21703</v>
      </c>
      <c r="BJ289" s="496">
        <f t="shared" si="232"/>
        <v>19000</v>
      </c>
      <c r="BK289" s="416">
        <f t="shared" si="258"/>
        <v>-1.5944656135548074E-2</v>
      </c>
      <c r="BL289" s="416">
        <f t="shared" si="258"/>
        <v>-0.15462406015037589</v>
      </c>
      <c r="BM289" s="416">
        <f t="shared" si="258"/>
        <v>-3.4864588428869969E-2</v>
      </c>
      <c r="BN289" s="416">
        <f t="shared" si="251"/>
        <v>-0.12454499377966177</v>
      </c>
      <c r="BO289" s="104">
        <f t="shared" si="259"/>
        <v>10350824</v>
      </c>
      <c r="BP289" s="104">
        <f t="shared" si="252"/>
        <v>16354000</v>
      </c>
      <c r="BQ289" s="103">
        <f t="shared" si="253"/>
        <v>16729387.199999999</v>
      </c>
      <c r="BR289" s="419"/>
      <c r="BS289" s="420"/>
      <c r="BU289" s="104"/>
      <c r="BV289" s="103"/>
      <c r="BW289" s="161">
        <f t="shared" si="260"/>
        <v>7816600</v>
      </c>
      <c r="BX289" s="161">
        <f t="shared" si="261"/>
        <v>7405200</v>
      </c>
    </row>
    <row r="290" spans="1:76" ht="24">
      <c r="A290" s="145" t="s">
        <v>78</v>
      </c>
      <c r="B290" s="145" t="str">
        <f t="shared" si="227"/>
        <v>P164</v>
      </c>
      <c r="C290" s="146" t="s">
        <v>666</v>
      </c>
      <c r="D290" s="172" t="s">
        <v>667</v>
      </c>
      <c r="E290" s="178" t="s">
        <v>142</v>
      </c>
      <c r="F290" s="178"/>
      <c r="G290" s="178" t="s">
        <v>157</v>
      </c>
      <c r="H290" s="129">
        <v>806</v>
      </c>
      <c r="I290" s="130">
        <v>806</v>
      </c>
      <c r="J290" s="129">
        <v>806</v>
      </c>
      <c r="K290" s="130">
        <v>806</v>
      </c>
      <c r="L290" s="130">
        <v>806</v>
      </c>
      <c r="M290" s="130">
        <v>862</v>
      </c>
      <c r="N290" s="130">
        <v>862</v>
      </c>
      <c r="O290" s="148">
        <v>970.2</v>
      </c>
      <c r="P290" s="149">
        <v>1532</v>
      </c>
      <c r="Q290" s="149">
        <v>1231729.2</v>
      </c>
      <c r="R290" s="150">
        <v>1539</v>
      </c>
      <c r="S290" s="151">
        <v>1237048.8000000003</v>
      </c>
      <c r="T290" s="150">
        <v>1085</v>
      </c>
      <c r="U290" s="151">
        <v>962610.39999999991</v>
      </c>
      <c r="V290" s="152">
        <v>1539</v>
      </c>
      <c r="W290" s="153">
        <f t="shared" si="233"/>
        <v>1493137.8</v>
      </c>
      <c r="X290" s="154">
        <v>1539</v>
      </c>
      <c r="Y290" s="155">
        <v>970.2</v>
      </c>
      <c r="Z290" s="138">
        <f t="shared" si="234"/>
        <v>1493137.8</v>
      </c>
      <c r="AA290" s="156">
        <v>920</v>
      </c>
      <c r="AB290" s="157">
        <v>890255.51999999979</v>
      </c>
      <c r="AC290" s="158">
        <v>1309</v>
      </c>
      <c r="AD290" s="448">
        <v>1111.83</v>
      </c>
      <c r="AE290" s="159">
        <f t="shared" si="235"/>
        <v>1455385.47</v>
      </c>
      <c r="AF290" s="158">
        <v>1309</v>
      </c>
      <c r="AG290" s="448">
        <v>1111.83</v>
      </c>
      <c r="AH290" s="159">
        <f t="shared" si="254"/>
        <v>1455385.47</v>
      </c>
      <c r="AI290" s="437">
        <f t="shared" si="255"/>
        <v>0</v>
      </c>
      <c r="AJ290" s="23">
        <f t="shared" si="236"/>
        <v>-230</v>
      </c>
      <c r="AK290" s="24">
        <f t="shared" si="237"/>
        <v>-0.14944769330734242</v>
      </c>
      <c r="AL290" s="23">
        <f t="shared" si="238"/>
        <v>389</v>
      </c>
      <c r="AM290" s="160">
        <f t="shared" si="256"/>
        <v>0</v>
      </c>
      <c r="AN290" s="24">
        <f t="shared" si="239"/>
        <v>0.42282608695652174</v>
      </c>
      <c r="AO290" s="163">
        <f t="shared" si="240"/>
        <v>141.62999999999988</v>
      </c>
      <c r="AP290" s="164">
        <f t="shared" si="241"/>
        <v>0.14598021026592442</v>
      </c>
      <c r="AQ290" s="487" t="s">
        <v>1079</v>
      </c>
      <c r="AR290" s="409">
        <f t="shared" si="242"/>
        <v>0.14598021026592445</v>
      </c>
      <c r="AS290" s="410">
        <f t="shared" si="243"/>
        <v>0.14598021026592445</v>
      </c>
      <c r="AT290" s="409">
        <f t="shared" si="228"/>
        <v>0.42282608695652169</v>
      </c>
      <c r="AU290" s="410">
        <f t="shared" si="229"/>
        <v>0.42282608695652169</v>
      </c>
      <c r="AV290" s="64" t="b">
        <f t="shared" si="244"/>
        <v>0</v>
      </c>
      <c r="AW290" s="415">
        <f t="shared" si="245"/>
        <v>804.00078328981715</v>
      </c>
      <c r="AX290" s="415">
        <f t="shared" si="246"/>
        <v>803.80038986354793</v>
      </c>
      <c r="AY290" s="415">
        <f t="shared" si="247"/>
        <v>887.19852534562199</v>
      </c>
      <c r="AZ290" s="415">
        <f t="shared" si="248"/>
        <v>970.2</v>
      </c>
      <c r="BA290" s="415">
        <f t="shared" si="249"/>
        <v>1111.83</v>
      </c>
      <c r="BB290" s="416">
        <f t="shared" si="257"/>
        <v>-2.4924531223624591E-4</v>
      </c>
      <c r="BC290" s="416">
        <f t="shared" si="257"/>
        <v>0.10375478356788514</v>
      </c>
      <c r="BD290" s="416">
        <f t="shared" si="257"/>
        <v>9.3554567870864691E-2</v>
      </c>
      <c r="BE290" s="416">
        <f t="shared" si="250"/>
        <v>0.14598021026592445</v>
      </c>
      <c r="BF290" s="499">
        <f t="shared" si="230"/>
        <v>1532</v>
      </c>
      <c r="BG290" s="499">
        <f t="shared" si="225"/>
        <v>1539</v>
      </c>
      <c r="BH290" s="499">
        <f t="shared" si="226"/>
        <v>1085</v>
      </c>
      <c r="BI290" s="499">
        <f t="shared" si="231"/>
        <v>920</v>
      </c>
      <c r="BJ290" s="496">
        <f t="shared" si="232"/>
        <v>1309</v>
      </c>
      <c r="BK290" s="416">
        <f t="shared" si="258"/>
        <v>4.5691906005222993E-3</v>
      </c>
      <c r="BL290" s="416">
        <f t="shared" si="258"/>
        <v>-0.294996751137102</v>
      </c>
      <c r="BM290" s="416">
        <f t="shared" si="258"/>
        <v>-0.15207373271889402</v>
      </c>
      <c r="BN290" s="416">
        <f t="shared" si="251"/>
        <v>0.42282608695652169</v>
      </c>
      <c r="BO290" s="104">
        <f t="shared" si="259"/>
        <v>1493137.8</v>
      </c>
      <c r="BP290" s="104">
        <f t="shared" si="252"/>
        <v>1711106.3699999999</v>
      </c>
      <c r="BQ290" s="103">
        <f t="shared" si="253"/>
        <v>1711106.3699999999</v>
      </c>
      <c r="BR290" s="419"/>
      <c r="BS290" s="420" t="s">
        <v>1070</v>
      </c>
      <c r="BU290" s="104"/>
      <c r="BV290" s="103"/>
      <c r="BW290" s="161">
        <f t="shared" si="260"/>
        <v>1269991.8</v>
      </c>
      <c r="BX290" s="161">
        <f t="shared" si="261"/>
        <v>1269991.8</v>
      </c>
    </row>
    <row r="291" spans="1:76" ht="36">
      <c r="A291" s="145" t="s">
        <v>78</v>
      </c>
      <c r="B291" s="145" t="str">
        <f t="shared" si="227"/>
        <v>P165</v>
      </c>
      <c r="C291" s="146" t="s">
        <v>668</v>
      </c>
      <c r="D291" s="147" t="s">
        <v>669</v>
      </c>
      <c r="E291" s="147"/>
      <c r="F291" s="147"/>
      <c r="G291" s="147" t="s">
        <v>157</v>
      </c>
      <c r="H291" s="129">
        <v>408</v>
      </c>
      <c r="I291" s="130">
        <v>460</v>
      </c>
      <c r="J291" s="129">
        <v>460</v>
      </c>
      <c r="K291" s="130">
        <v>460</v>
      </c>
      <c r="L291" s="130">
        <v>460</v>
      </c>
      <c r="M291" s="130">
        <v>494</v>
      </c>
      <c r="N291" s="130">
        <v>494</v>
      </c>
      <c r="O291" s="148">
        <v>565.4</v>
      </c>
      <c r="P291" s="149">
        <v>11725</v>
      </c>
      <c r="Q291" s="149">
        <v>5178428</v>
      </c>
      <c r="R291" s="150">
        <v>11686</v>
      </c>
      <c r="S291" s="151">
        <v>5374088</v>
      </c>
      <c r="T291" s="150">
        <v>10047</v>
      </c>
      <c r="U291" s="151">
        <v>5166299.4000000004</v>
      </c>
      <c r="V291" s="152">
        <v>11686</v>
      </c>
      <c r="W291" s="153">
        <f t="shared" si="233"/>
        <v>6607264.3999999994</v>
      </c>
      <c r="X291" s="154">
        <v>11686</v>
      </c>
      <c r="Y291" s="155">
        <v>565.4</v>
      </c>
      <c r="Z291" s="138">
        <f t="shared" si="234"/>
        <v>6607264.3999999994</v>
      </c>
      <c r="AA291" s="156">
        <v>8686</v>
      </c>
      <c r="AB291" s="157">
        <v>4910105.120000002</v>
      </c>
      <c r="AC291" s="158">
        <v>9934</v>
      </c>
      <c r="AD291" s="448">
        <v>722.87</v>
      </c>
      <c r="AE291" s="159">
        <f t="shared" si="235"/>
        <v>7180990.5800000001</v>
      </c>
      <c r="AF291" s="158">
        <v>9934</v>
      </c>
      <c r="AG291" s="448">
        <v>722.87</v>
      </c>
      <c r="AH291" s="159">
        <f t="shared" si="254"/>
        <v>7180990.5800000001</v>
      </c>
      <c r="AI291" s="437">
        <f t="shared" si="255"/>
        <v>0</v>
      </c>
      <c r="AJ291" s="23">
        <f t="shared" si="236"/>
        <v>-1752</v>
      </c>
      <c r="AK291" s="24">
        <f t="shared" si="237"/>
        <v>-0.14992298476809857</v>
      </c>
      <c r="AL291" s="23">
        <f t="shared" si="238"/>
        <v>1248</v>
      </c>
      <c r="AM291" s="160">
        <f t="shared" si="256"/>
        <v>0</v>
      </c>
      <c r="AN291" s="24">
        <f t="shared" si="239"/>
        <v>0.14367948422749252</v>
      </c>
      <c r="AO291" s="163">
        <f t="shared" si="240"/>
        <v>157.47000000000003</v>
      </c>
      <c r="AP291" s="164">
        <f t="shared" si="241"/>
        <v>0.27851078882207292</v>
      </c>
      <c r="AQ291" s="487" t="s">
        <v>1079</v>
      </c>
      <c r="AR291" s="409">
        <f t="shared" si="242"/>
        <v>0.27851078882207303</v>
      </c>
      <c r="AS291" s="410">
        <f t="shared" si="243"/>
        <v>0.27851078882207303</v>
      </c>
      <c r="AT291" s="409">
        <f t="shared" si="228"/>
        <v>0.14367948422749244</v>
      </c>
      <c r="AU291" s="410">
        <f t="shared" si="229"/>
        <v>0.14367948422749244</v>
      </c>
      <c r="AV291" s="64" t="b">
        <f t="shared" si="244"/>
        <v>0</v>
      </c>
      <c r="AW291" s="415">
        <f t="shared" si="245"/>
        <v>441.6569722814499</v>
      </c>
      <c r="AX291" s="415">
        <f t="shared" si="246"/>
        <v>459.87403730960125</v>
      </c>
      <c r="AY291" s="415">
        <f t="shared" si="247"/>
        <v>514.21313825022401</v>
      </c>
      <c r="AZ291" s="415">
        <f t="shared" si="248"/>
        <v>565.4</v>
      </c>
      <c r="BA291" s="415">
        <f t="shared" si="249"/>
        <v>722.87</v>
      </c>
      <c r="BB291" s="416">
        <f t="shared" si="257"/>
        <v>4.1247090324529889E-2</v>
      </c>
      <c r="BC291" s="416">
        <f t="shared" si="257"/>
        <v>0.11816083651628295</v>
      </c>
      <c r="BD291" s="416">
        <f t="shared" si="257"/>
        <v>9.954405662203758E-2</v>
      </c>
      <c r="BE291" s="416">
        <f t="shared" si="250"/>
        <v>0.27851078882207303</v>
      </c>
      <c r="BF291" s="499">
        <f t="shared" si="230"/>
        <v>11725</v>
      </c>
      <c r="BG291" s="499">
        <f t="shared" si="225"/>
        <v>11686</v>
      </c>
      <c r="BH291" s="499">
        <f t="shared" si="226"/>
        <v>10047</v>
      </c>
      <c r="BI291" s="499">
        <f t="shared" si="231"/>
        <v>8686</v>
      </c>
      <c r="BJ291" s="496">
        <f t="shared" si="232"/>
        <v>9934</v>
      </c>
      <c r="BK291" s="416">
        <f t="shared" si="258"/>
        <v>-3.3262260127931986E-3</v>
      </c>
      <c r="BL291" s="416">
        <f t="shared" si="258"/>
        <v>-0.14025329454047575</v>
      </c>
      <c r="BM291" s="416">
        <f t="shared" si="258"/>
        <v>-0.13546332238479153</v>
      </c>
      <c r="BN291" s="416">
        <f t="shared" si="251"/>
        <v>0.14367948422749244</v>
      </c>
      <c r="BO291" s="104">
        <f t="shared" si="259"/>
        <v>6607264.3999999994</v>
      </c>
      <c r="BP291" s="104">
        <f t="shared" si="252"/>
        <v>8447458.8200000003</v>
      </c>
      <c r="BQ291" s="103">
        <f t="shared" si="253"/>
        <v>8447458.8200000003</v>
      </c>
      <c r="BR291" s="419" t="s">
        <v>1071</v>
      </c>
      <c r="BS291" s="420"/>
      <c r="BU291" s="104"/>
      <c r="BV291" s="103"/>
      <c r="BW291" s="161">
        <f t="shared" si="260"/>
        <v>5616683.5999999996</v>
      </c>
      <c r="BX291" s="161">
        <f t="shared" si="261"/>
        <v>5616683.5999999996</v>
      </c>
    </row>
    <row r="292" spans="1:76" ht="24">
      <c r="A292" s="145" t="s">
        <v>78</v>
      </c>
      <c r="B292" s="145" t="str">
        <f t="shared" si="227"/>
        <v>P166</v>
      </c>
      <c r="C292" s="146" t="s">
        <v>670</v>
      </c>
      <c r="D292" s="147" t="s">
        <v>671</v>
      </c>
      <c r="E292" s="147"/>
      <c r="F292" s="147"/>
      <c r="G292" s="147" t="s">
        <v>157</v>
      </c>
      <c r="H292" s="129">
        <v>605</v>
      </c>
      <c r="I292" s="130">
        <v>650</v>
      </c>
      <c r="J292" s="129">
        <v>650</v>
      </c>
      <c r="K292" s="130">
        <v>650</v>
      </c>
      <c r="L292" s="130">
        <v>650</v>
      </c>
      <c r="M292" s="130">
        <v>800</v>
      </c>
      <c r="N292" s="130">
        <v>800</v>
      </c>
      <c r="O292" s="148">
        <v>902</v>
      </c>
      <c r="P292" s="149">
        <v>152</v>
      </c>
      <c r="Q292" s="149">
        <v>96730</v>
      </c>
      <c r="R292" s="150">
        <v>110</v>
      </c>
      <c r="S292" s="151">
        <v>71500</v>
      </c>
      <c r="T292" s="150">
        <v>126</v>
      </c>
      <c r="U292" s="151">
        <v>104352</v>
      </c>
      <c r="V292" s="152">
        <v>132</v>
      </c>
      <c r="W292" s="153">
        <f t="shared" si="233"/>
        <v>119064</v>
      </c>
      <c r="X292" s="154">
        <v>132</v>
      </c>
      <c r="Y292" s="155">
        <v>902</v>
      </c>
      <c r="Z292" s="138">
        <f t="shared" si="234"/>
        <v>119064</v>
      </c>
      <c r="AA292" s="156">
        <v>98</v>
      </c>
      <c r="AB292" s="157">
        <v>88396</v>
      </c>
      <c r="AC292" s="158">
        <v>113</v>
      </c>
      <c r="AD292" s="448">
        <v>1124.52</v>
      </c>
      <c r="AE292" s="159">
        <f t="shared" si="235"/>
        <v>127070.76</v>
      </c>
      <c r="AF292" s="158">
        <v>113</v>
      </c>
      <c r="AG292" s="448">
        <v>1124.52</v>
      </c>
      <c r="AH292" s="159">
        <f t="shared" si="254"/>
        <v>127070.76</v>
      </c>
      <c r="AI292" s="437">
        <f t="shared" si="255"/>
        <v>0</v>
      </c>
      <c r="AJ292" s="23">
        <f t="shared" si="236"/>
        <v>-19</v>
      </c>
      <c r="AK292" s="24">
        <f t="shared" si="237"/>
        <v>-0.14393939393939395</v>
      </c>
      <c r="AL292" s="23">
        <f t="shared" si="238"/>
        <v>15</v>
      </c>
      <c r="AM292" s="160">
        <f t="shared" si="256"/>
        <v>0</v>
      </c>
      <c r="AN292" s="24">
        <f t="shared" si="239"/>
        <v>0.15306122448979592</v>
      </c>
      <c r="AO292" s="163">
        <f t="shared" si="240"/>
        <v>222.51999999999998</v>
      </c>
      <c r="AP292" s="164">
        <f t="shared" si="241"/>
        <v>0.2466962305986696</v>
      </c>
      <c r="AQ292" s="487" t="s">
        <v>1079</v>
      </c>
      <c r="AR292" s="409">
        <f t="shared" si="242"/>
        <v>0.24669623059866952</v>
      </c>
      <c r="AS292" s="410">
        <f t="shared" si="243"/>
        <v>0.24669623059866952</v>
      </c>
      <c r="AT292" s="409">
        <f t="shared" si="228"/>
        <v>0.15306122448979598</v>
      </c>
      <c r="AU292" s="410">
        <f t="shared" si="229"/>
        <v>0.15306122448979598</v>
      </c>
      <c r="AV292" s="64" t="b">
        <f t="shared" si="244"/>
        <v>0</v>
      </c>
      <c r="AW292" s="415">
        <f t="shared" si="245"/>
        <v>636.38157894736844</v>
      </c>
      <c r="AX292" s="415">
        <f t="shared" si="246"/>
        <v>650</v>
      </c>
      <c r="AY292" s="415">
        <f t="shared" si="247"/>
        <v>828.19047619047615</v>
      </c>
      <c r="AZ292" s="415">
        <f t="shared" si="248"/>
        <v>902</v>
      </c>
      <c r="BA292" s="415">
        <f t="shared" si="249"/>
        <v>1124.52</v>
      </c>
      <c r="BB292" s="416">
        <f t="shared" si="257"/>
        <v>2.1399772562803676E-2</v>
      </c>
      <c r="BC292" s="416">
        <f t="shared" si="257"/>
        <v>0.27413919413919396</v>
      </c>
      <c r="BD292" s="416">
        <f t="shared" si="257"/>
        <v>8.9121435142594407E-2</v>
      </c>
      <c r="BE292" s="416">
        <f t="shared" si="250"/>
        <v>0.24669623059866952</v>
      </c>
      <c r="BF292" s="499">
        <f t="shared" si="230"/>
        <v>152</v>
      </c>
      <c r="BG292" s="499">
        <f t="shared" si="225"/>
        <v>110</v>
      </c>
      <c r="BH292" s="499">
        <f t="shared" si="226"/>
        <v>126</v>
      </c>
      <c r="BI292" s="499">
        <f t="shared" si="231"/>
        <v>98</v>
      </c>
      <c r="BJ292" s="496">
        <f t="shared" si="232"/>
        <v>113</v>
      </c>
      <c r="BK292" s="416">
        <f t="shared" si="258"/>
        <v>-0.27631578947368418</v>
      </c>
      <c r="BL292" s="416">
        <f t="shared" si="258"/>
        <v>0.1454545454545455</v>
      </c>
      <c r="BM292" s="416">
        <f t="shared" si="258"/>
        <v>-0.22222222222222221</v>
      </c>
      <c r="BN292" s="416">
        <f t="shared" si="251"/>
        <v>0.15306122448979598</v>
      </c>
      <c r="BO292" s="104">
        <f t="shared" si="259"/>
        <v>119064</v>
      </c>
      <c r="BP292" s="104">
        <f t="shared" si="252"/>
        <v>148436.63999999998</v>
      </c>
      <c r="BQ292" s="103">
        <f t="shared" si="253"/>
        <v>148436.63999999998</v>
      </c>
      <c r="BR292" s="419"/>
      <c r="BS292" s="420" t="s">
        <v>1070</v>
      </c>
      <c r="BU292" s="104"/>
      <c r="BV292" s="103"/>
      <c r="BW292" s="161">
        <f t="shared" si="260"/>
        <v>101926</v>
      </c>
      <c r="BX292" s="161">
        <f t="shared" si="261"/>
        <v>101926</v>
      </c>
    </row>
    <row r="293" spans="1:76" ht="48">
      <c r="A293" s="145" t="s">
        <v>78</v>
      </c>
      <c r="B293" s="145" t="str">
        <f t="shared" si="227"/>
        <v>P167</v>
      </c>
      <c r="C293" s="146" t="s">
        <v>672</v>
      </c>
      <c r="D293" s="147" t="s">
        <v>673</v>
      </c>
      <c r="E293" s="147"/>
      <c r="F293" s="147"/>
      <c r="G293" s="147" t="s">
        <v>157</v>
      </c>
      <c r="H293" s="129">
        <v>1700</v>
      </c>
      <c r="I293" s="130">
        <v>2200</v>
      </c>
      <c r="J293" s="129">
        <v>2200</v>
      </c>
      <c r="K293" s="130">
        <v>2200</v>
      </c>
      <c r="L293" s="130">
        <v>2200</v>
      </c>
      <c r="M293" s="130">
        <v>2440</v>
      </c>
      <c r="N293" s="130">
        <v>2440</v>
      </c>
      <c r="O293" s="148">
        <v>2706</v>
      </c>
      <c r="P293" s="149">
        <v>1049</v>
      </c>
      <c r="Q293" s="149">
        <v>2085300</v>
      </c>
      <c r="R293" s="150">
        <v>944</v>
      </c>
      <c r="S293" s="151">
        <v>2076800</v>
      </c>
      <c r="T293" s="150">
        <v>981</v>
      </c>
      <c r="U293" s="151">
        <v>2468750</v>
      </c>
      <c r="V293" s="152">
        <v>970</v>
      </c>
      <c r="W293" s="153">
        <f t="shared" si="233"/>
        <v>2624820</v>
      </c>
      <c r="X293" s="154">
        <v>970</v>
      </c>
      <c r="Y293" s="155">
        <v>2706</v>
      </c>
      <c r="Z293" s="138">
        <f t="shared" si="234"/>
        <v>2624820</v>
      </c>
      <c r="AA293" s="156">
        <v>806</v>
      </c>
      <c r="AB293" s="157">
        <v>2181036</v>
      </c>
      <c r="AC293" s="158">
        <v>834</v>
      </c>
      <c r="AD293" s="448">
        <v>3316.38</v>
      </c>
      <c r="AE293" s="159">
        <f t="shared" si="235"/>
        <v>2765860.92</v>
      </c>
      <c r="AF293" s="158">
        <v>834</v>
      </c>
      <c r="AG293" s="448">
        <v>3316.38</v>
      </c>
      <c r="AH293" s="159">
        <f t="shared" si="254"/>
        <v>2765860.92</v>
      </c>
      <c r="AI293" s="437">
        <f t="shared" si="255"/>
        <v>0</v>
      </c>
      <c r="AJ293" s="23">
        <f t="shared" si="236"/>
        <v>-136</v>
      </c>
      <c r="AK293" s="24">
        <f t="shared" si="237"/>
        <v>-0.14020618556701031</v>
      </c>
      <c r="AL293" s="23">
        <f t="shared" si="238"/>
        <v>28</v>
      </c>
      <c r="AM293" s="160">
        <f t="shared" si="256"/>
        <v>0</v>
      </c>
      <c r="AN293" s="24">
        <f t="shared" si="239"/>
        <v>3.4739454094292806E-2</v>
      </c>
      <c r="AO293" s="163">
        <f t="shared" si="240"/>
        <v>610.38000000000011</v>
      </c>
      <c r="AP293" s="164">
        <f t="shared" si="241"/>
        <v>0.22556541019955659</v>
      </c>
      <c r="AQ293" s="487" t="s">
        <v>1079</v>
      </c>
      <c r="AR293" s="409">
        <f t="shared" si="242"/>
        <v>0.22556541019955656</v>
      </c>
      <c r="AS293" s="410">
        <f t="shared" si="243"/>
        <v>0.22556541019955656</v>
      </c>
      <c r="AT293" s="409">
        <f t="shared" si="228"/>
        <v>3.473945409429291E-2</v>
      </c>
      <c r="AU293" s="410">
        <f t="shared" si="229"/>
        <v>3.473945409429291E-2</v>
      </c>
      <c r="AV293" s="64" t="b">
        <f t="shared" si="244"/>
        <v>0</v>
      </c>
      <c r="AW293" s="415">
        <f t="shared" si="245"/>
        <v>1987.8932316491896</v>
      </c>
      <c r="AX293" s="415">
        <f t="shared" si="246"/>
        <v>2200</v>
      </c>
      <c r="AY293" s="415">
        <f t="shared" si="247"/>
        <v>2516.5647298674821</v>
      </c>
      <c r="AZ293" s="415">
        <f t="shared" si="248"/>
        <v>2706</v>
      </c>
      <c r="BA293" s="415">
        <f t="shared" si="249"/>
        <v>3316.38</v>
      </c>
      <c r="BB293" s="416">
        <f t="shared" si="257"/>
        <v>0.10669927588356587</v>
      </c>
      <c r="BC293" s="416">
        <f t="shared" si="257"/>
        <v>0.14389305903067373</v>
      </c>
      <c r="BD293" s="416">
        <f t="shared" si="257"/>
        <v>7.5275341772151894E-2</v>
      </c>
      <c r="BE293" s="416">
        <f t="shared" si="250"/>
        <v>0.22556541019955656</v>
      </c>
      <c r="BF293" s="499">
        <f t="shared" si="230"/>
        <v>1049</v>
      </c>
      <c r="BG293" s="499">
        <f t="shared" si="225"/>
        <v>944</v>
      </c>
      <c r="BH293" s="499">
        <f t="shared" si="226"/>
        <v>981</v>
      </c>
      <c r="BI293" s="499">
        <f t="shared" si="231"/>
        <v>806</v>
      </c>
      <c r="BJ293" s="496">
        <f t="shared" si="232"/>
        <v>834</v>
      </c>
      <c r="BK293" s="416">
        <f t="shared" si="258"/>
        <v>-0.100095328884652</v>
      </c>
      <c r="BL293" s="416">
        <f t="shared" si="258"/>
        <v>3.9194915254237239E-2</v>
      </c>
      <c r="BM293" s="416">
        <f t="shared" si="258"/>
        <v>-0.17838939857288483</v>
      </c>
      <c r="BN293" s="416">
        <f t="shared" si="251"/>
        <v>3.473945409429291E-2</v>
      </c>
      <c r="BO293" s="104">
        <f t="shared" si="259"/>
        <v>2624820</v>
      </c>
      <c r="BP293" s="104">
        <f t="shared" si="252"/>
        <v>3216888.6</v>
      </c>
      <c r="BQ293" s="103">
        <f t="shared" si="253"/>
        <v>3216888.6</v>
      </c>
      <c r="BR293" s="419"/>
      <c r="BS293" s="420" t="s">
        <v>1070</v>
      </c>
      <c r="BU293" s="104"/>
      <c r="BV293" s="103"/>
      <c r="BW293" s="161">
        <f t="shared" si="260"/>
        <v>2256804</v>
      </c>
      <c r="BX293" s="161">
        <f t="shared" si="261"/>
        <v>2256804</v>
      </c>
    </row>
    <row r="294" spans="1:76" hidden="1">
      <c r="A294" s="145" t="s">
        <v>78</v>
      </c>
      <c r="B294" s="145" t="str">
        <f t="shared" si="227"/>
        <v>P168</v>
      </c>
      <c r="C294" s="146" t="s">
        <v>674</v>
      </c>
      <c r="D294" s="147" t="s">
        <v>675</v>
      </c>
      <c r="E294" s="147"/>
      <c r="F294" s="147"/>
      <c r="G294" s="147"/>
      <c r="H294" s="129">
        <v>8000</v>
      </c>
      <c r="I294" s="130">
        <v>8000</v>
      </c>
      <c r="J294" s="129">
        <v>8000</v>
      </c>
      <c r="K294" s="130">
        <v>8000</v>
      </c>
      <c r="L294" s="130">
        <v>8000</v>
      </c>
      <c r="M294" s="130">
        <v>8000</v>
      </c>
      <c r="N294" s="130">
        <v>8000</v>
      </c>
      <c r="O294" s="148">
        <v>8020</v>
      </c>
      <c r="P294" s="149">
        <v>479</v>
      </c>
      <c r="Q294" s="149">
        <v>3832000</v>
      </c>
      <c r="R294" s="150"/>
      <c r="S294" s="151"/>
      <c r="T294" s="150"/>
      <c r="U294" s="151"/>
      <c r="V294" s="152"/>
      <c r="W294" s="153"/>
      <c r="X294" s="154"/>
      <c r="Y294" s="155">
        <v>8020</v>
      </c>
      <c r="Z294" s="138"/>
      <c r="AA294" s="168"/>
      <c r="AB294" s="169"/>
      <c r="AC294" s="170"/>
      <c r="AD294" s="449">
        <v>0</v>
      </c>
      <c r="AE294" s="171">
        <f t="shared" si="235"/>
        <v>0</v>
      </c>
      <c r="AF294" s="170"/>
      <c r="AG294" s="449">
        <v>0</v>
      </c>
      <c r="AH294" s="159">
        <f t="shared" si="254"/>
        <v>0</v>
      </c>
      <c r="AI294" s="437">
        <f t="shared" si="255"/>
        <v>0</v>
      </c>
      <c r="AJ294" s="23">
        <f t="shared" si="236"/>
        <v>0</v>
      </c>
      <c r="AK294" s="24" t="e">
        <f t="shared" si="237"/>
        <v>#DIV/0!</v>
      </c>
      <c r="AL294" s="23">
        <f t="shared" si="238"/>
        <v>0</v>
      </c>
      <c r="AM294" s="160">
        <f t="shared" si="256"/>
        <v>0</v>
      </c>
      <c r="AN294" s="24"/>
      <c r="AO294" s="163"/>
      <c r="AP294" s="164"/>
      <c r="AQ294" s="487"/>
      <c r="AR294" s="409">
        <f t="shared" si="242"/>
        <v>-1</v>
      </c>
      <c r="AS294" s="410">
        <f t="shared" si="243"/>
        <v>-1</v>
      </c>
      <c r="AT294" s="409" t="str">
        <f t="shared" si="228"/>
        <v/>
      </c>
      <c r="AU294" s="410" t="str">
        <f t="shared" si="229"/>
        <v/>
      </c>
      <c r="AV294" s="64" t="b">
        <f t="shared" si="244"/>
        <v>1</v>
      </c>
      <c r="AW294" s="415">
        <f t="shared" si="245"/>
        <v>8000</v>
      </c>
      <c r="AX294" s="415" t="str">
        <f t="shared" si="246"/>
        <v/>
      </c>
      <c r="AY294" s="415" t="str">
        <f t="shared" si="247"/>
        <v/>
      </c>
      <c r="AZ294" s="415">
        <f t="shared" si="248"/>
        <v>8020</v>
      </c>
      <c r="BA294" s="415">
        <f t="shared" si="249"/>
        <v>0</v>
      </c>
      <c r="BB294" s="416" t="str">
        <f t="shared" si="257"/>
        <v/>
      </c>
      <c r="BC294" s="416" t="str">
        <f t="shared" si="257"/>
        <v/>
      </c>
      <c r="BD294" s="416" t="str">
        <f t="shared" si="257"/>
        <v/>
      </c>
      <c r="BE294" s="416">
        <f t="shared" si="250"/>
        <v>-1</v>
      </c>
      <c r="BF294" s="499">
        <f t="shared" si="230"/>
        <v>479</v>
      </c>
      <c r="BG294" s="499">
        <f t="shared" si="225"/>
        <v>0</v>
      </c>
      <c r="BH294" s="499">
        <f t="shared" si="226"/>
        <v>0</v>
      </c>
      <c r="BI294" s="499">
        <f t="shared" si="231"/>
        <v>0</v>
      </c>
      <c r="BJ294" s="506">
        <f t="shared" si="232"/>
        <v>0</v>
      </c>
      <c r="BK294" s="416">
        <f t="shared" si="258"/>
        <v>-1</v>
      </c>
      <c r="BL294" s="416" t="str">
        <f t="shared" si="258"/>
        <v/>
      </c>
      <c r="BM294" s="416" t="str">
        <f t="shared" si="258"/>
        <v/>
      </c>
      <c r="BN294" s="416" t="str">
        <f t="shared" si="251"/>
        <v/>
      </c>
      <c r="BO294" s="104">
        <f t="shared" si="259"/>
        <v>0</v>
      </c>
      <c r="BP294" s="104">
        <f t="shared" si="252"/>
        <v>0</v>
      </c>
      <c r="BQ294" s="103">
        <f t="shared" si="253"/>
        <v>0</v>
      </c>
      <c r="BR294" s="419"/>
      <c r="BS294" s="420"/>
      <c r="BU294" s="104"/>
      <c r="BV294" s="103"/>
      <c r="BW294" s="161">
        <f t="shared" si="260"/>
        <v>0</v>
      </c>
      <c r="BX294" s="161">
        <f t="shared" si="261"/>
        <v>0</v>
      </c>
    </row>
    <row r="295" spans="1:76" ht="24" hidden="1">
      <c r="A295" s="145" t="s">
        <v>78</v>
      </c>
      <c r="B295" s="145" t="str">
        <f t="shared" si="227"/>
        <v xml:space="preserve">P168.1 </v>
      </c>
      <c r="C295" s="173" t="s">
        <v>676</v>
      </c>
      <c r="D295" s="147" t="s">
        <v>677</v>
      </c>
      <c r="E295" s="147"/>
      <c r="F295" s="147"/>
      <c r="G295" s="147"/>
      <c r="H295" s="129">
        <v>0</v>
      </c>
      <c r="I295" s="130">
        <v>0</v>
      </c>
      <c r="J295" s="129"/>
      <c r="K295" s="130"/>
      <c r="L295" s="130"/>
      <c r="M295" s="130"/>
      <c r="N295" s="130"/>
      <c r="O295" s="148">
        <v>8020</v>
      </c>
      <c r="P295" s="149">
        <v>0</v>
      </c>
      <c r="Q295" s="149">
        <v>0</v>
      </c>
      <c r="R295" s="150">
        <v>396</v>
      </c>
      <c r="S295" s="151">
        <v>3168000</v>
      </c>
      <c r="T295" s="150">
        <v>348</v>
      </c>
      <c r="U295" s="151">
        <v>2786440</v>
      </c>
      <c r="V295" s="152">
        <f>300+50</f>
        <v>350</v>
      </c>
      <c r="W295" s="153">
        <f t="shared" ref="W295:W318" si="263">V295*O295</f>
        <v>2807000</v>
      </c>
      <c r="X295" s="154">
        <f>300+50</f>
        <v>350</v>
      </c>
      <c r="Y295" s="155">
        <v>8020</v>
      </c>
      <c r="Z295" s="138">
        <f t="shared" ref="Z295:Z318" si="264">X295*Y295</f>
        <v>2807000</v>
      </c>
      <c r="AA295" s="156">
        <v>371</v>
      </c>
      <c r="AB295" s="157">
        <v>2981512</v>
      </c>
      <c r="AC295" s="174">
        <v>480</v>
      </c>
      <c r="AD295" s="462">
        <v>8020</v>
      </c>
      <c r="AE295" s="159">
        <f t="shared" si="235"/>
        <v>3849600</v>
      </c>
      <c r="AF295" s="158">
        <v>300</v>
      </c>
      <c r="AG295" s="429">
        <v>8020</v>
      </c>
      <c r="AH295" s="159">
        <f t="shared" si="254"/>
        <v>2406000</v>
      </c>
      <c r="AI295" s="437">
        <f t="shared" si="255"/>
        <v>0</v>
      </c>
      <c r="AJ295" s="23">
        <f t="shared" si="236"/>
        <v>-50</v>
      </c>
      <c r="AK295" s="24">
        <f t="shared" si="237"/>
        <v>-0.14285714285714285</v>
      </c>
      <c r="AL295" s="23">
        <f t="shared" si="238"/>
        <v>-71</v>
      </c>
      <c r="AM295" s="160">
        <f t="shared" si="256"/>
        <v>1443600</v>
      </c>
      <c r="AN295" s="24">
        <f t="shared" ref="AN295:AN318" si="265">+AL295/AA295</f>
        <v>-0.19137466307277629</v>
      </c>
      <c r="AO295" s="163">
        <f t="shared" si="240"/>
        <v>0</v>
      </c>
      <c r="AP295" s="164">
        <f t="shared" si="241"/>
        <v>0</v>
      </c>
      <c r="AQ295" s="487" t="s">
        <v>1079</v>
      </c>
      <c r="AR295" s="409">
        <f t="shared" si="242"/>
        <v>0</v>
      </c>
      <c r="AS295" s="410">
        <f t="shared" si="243"/>
        <v>0</v>
      </c>
      <c r="AT295" s="409">
        <f t="shared" si="228"/>
        <v>-0.19137466307277629</v>
      </c>
      <c r="AU295" s="410">
        <f t="shared" si="229"/>
        <v>0.29380053908355785</v>
      </c>
      <c r="AV295" s="64" t="b">
        <f t="shared" si="244"/>
        <v>0</v>
      </c>
      <c r="AW295" s="415" t="str">
        <f t="shared" si="245"/>
        <v/>
      </c>
      <c r="AX295" s="415">
        <f t="shared" si="246"/>
        <v>8000</v>
      </c>
      <c r="AY295" s="415">
        <f t="shared" si="247"/>
        <v>8007.0114942528735</v>
      </c>
      <c r="AZ295" s="415">
        <f t="shared" si="248"/>
        <v>8020</v>
      </c>
      <c r="BA295" s="415">
        <f t="shared" si="249"/>
        <v>8020</v>
      </c>
      <c r="BB295" s="416" t="str">
        <f t="shared" si="257"/>
        <v/>
      </c>
      <c r="BC295" s="416">
        <f t="shared" si="257"/>
        <v>8.7643678160920224E-4</v>
      </c>
      <c r="BD295" s="416">
        <f t="shared" si="257"/>
        <v>1.6221415139030526E-3</v>
      </c>
      <c r="BE295" s="416">
        <f t="shared" si="250"/>
        <v>0</v>
      </c>
      <c r="BF295" s="499">
        <f t="shared" si="230"/>
        <v>0</v>
      </c>
      <c r="BG295" s="499">
        <f t="shared" si="225"/>
        <v>396</v>
      </c>
      <c r="BH295" s="499">
        <f t="shared" si="226"/>
        <v>348</v>
      </c>
      <c r="BI295" s="499">
        <f t="shared" si="231"/>
        <v>371</v>
      </c>
      <c r="BJ295" s="496">
        <f t="shared" si="232"/>
        <v>480</v>
      </c>
      <c r="BK295" s="416" t="str">
        <f t="shared" si="258"/>
        <v/>
      </c>
      <c r="BL295" s="416">
        <f t="shared" si="258"/>
        <v>-0.12121212121212122</v>
      </c>
      <c r="BM295" s="416">
        <f t="shared" si="258"/>
        <v>6.6091954022988508E-2</v>
      </c>
      <c r="BN295" s="416">
        <f t="shared" si="251"/>
        <v>0.29380053908355785</v>
      </c>
      <c r="BO295" s="104">
        <f t="shared" si="259"/>
        <v>2807000</v>
      </c>
      <c r="BP295" s="104">
        <f t="shared" si="252"/>
        <v>2807000</v>
      </c>
      <c r="BQ295" s="103">
        <f t="shared" si="253"/>
        <v>2807000</v>
      </c>
      <c r="BR295" s="419" t="s">
        <v>1068</v>
      </c>
      <c r="BS295" s="420" t="s">
        <v>1067</v>
      </c>
      <c r="BU295" s="104"/>
      <c r="BV295" s="103"/>
      <c r="BW295" s="161">
        <f t="shared" si="260"/>
        <v>3849600</v>
      </c>
      <c r="BX295" s="161">
        <f t="shared" si="261"/>
        <v>2406000</v>
      </c>
    </row>
    <row r="296" spans="1:76" ht="36">
      <c r="A296" s="145" t="s">
        <v>652</v>
      </c>
      <c r="B296" s="145" t="str">
        <f t="shared" si="227"/>
        <v xml:space="preserve">P168.2 </v>
      </c>
      <c r="C296" s="173" t="s">
        <v>678</v>
      </c>
      <c r="D296" s="175" t="s">
        <v>679</v>
      </c>
      <c r="E296" s="175" t="s">
        <v>102</v>
      </c>
      <c r="F296" s="175"/>
      <c r="G296" s="175"/>
      <c r="H296" s="129">
        <v>0</v>
      </c>
      <c r="I296" s="130">
        <v>0</v>
      </c>
      <c r="J296" s="129"/>
      <c r="K296" s="130"/>
      <c r="L296" s="130"/>
      <c r="M296" s="130"/>
      <c r="N296" s="130"/>
      <c r="O296" s="148">
        <v>8020</v>
      </c>
      <c r="P296" s="149">
        <v>0</v>
      </c>
      <c r="Q296" s="149">
        <v>0</v>
      </c>
      <c r="R296" s="150">
        <v>0</v>
      </c>
      <c r="S296" s="151">
        <v>0</v>
      </c>
      <c r="T296" s="150">
        <v>0</v>
      </c>
      <c r="U296" s="151">
        <v>0</v>
      </c>
      <c r="V296" s="152">
        <f>300+200</f>
        <v>500</v>
      </c>
      <c r="W296" s="153">
        <f t="shared" si="263"/>
        <v>4010000</v>
      </c>
      <c r="X296" s="154">
        <f>300+200</f>
        <v>500</v>
      </c>
      <c r="Y296" s="155">
        <v>8020</v>
      </c>
      <c r="Z296" s="138">
        <f t="shared" si="264"/>
        <v>4010000</v>
      </c>
      <c r="AA296" s="156">
        <v>417</v>
      </c>
      <c r="AB296" s="157">
        <v>3341132</v>
      </c>
      <c r="AC296" s="174">
        <v>700</v>
      </c>
      <c r="AD296" s="462">
        <v>8020</v>
      </c>
      <c r="AE296" s="159">
        <f t="shared" si="235"/>
        <v>5614000</v>
      </c>
      <c r="AF296" s="158">
        <v>500</v>
      </c>
      <c r="AG296" s="429">
        <v>8020</v>
      </c>
      <c r="AH296" s="159">
        <f t="shared" si="254"/>
        <v>4010000</v>
      </c>
      <c r="AI296" s="437">
        <f t="shared" si="255"/>
        <v>0</v>
      </c>
      <c r="AJ296" s="23">
        <f t="shared" si="236"/>
        <v>0</v>
      </c>
      <c r="AK296" s="24">
        <f t="shared" si="237"/>
        <v>0</v>
      </c>
      <c r="AL296" s="23">
        <f t="shared" si="238"/>
        <v>83</v>
      </c>
      <c r="AM296" s="160">
        <f t="shared" si="256"/>
        <v>1604000</v>
      </c>
      <c r="AN296" s="24">
        <f t="shared" si="265"/>
        <v>0.19904076738609114</v>
      </c>
      <c r="AO296" s="163">
        <f t="shared" si="240"/>
        <v>0</v>
      </c>
      <c r="AP296" s="164">
        <f t="shared" si="241"/>
        <v>0</v>
      </c>
      <c r="AQ296" s="487"/>
      <c r="AR296" s="409">
        <f t="shared" si="242"/>
        <v>0</v>
      </c>
      <c r="AS296" s="410">
        <f t="shared" si="243"/>
        <v>0</v>
      </c>
      <c r="AT296" s="409">
        <f t="shared" si="228"/>
        <v>0.19904076738609122</v>
      </c>
      <c r="AU296" s="410">
        <f t="shared" si="229"/>
        <v>0.67865707434052758</v>
      </c>
      <c r="AV296" s="64" t="b">
        <f t="shared" si="244"/>
        <v>0</v>
      </c>
      <c r="AW296" s="415" t="str">
        <f t="shared" si="245"/>
        <v/>
      </c>
      <c r="AX296" s="415" t="str">
        <f t="shared" si="246"/>
        <v/>
      </c>
      <c r="AY296" s="415" t="str">
        <f t="shared" si="247"/>
        <v/>
      </c>
      <c r="AZ296" s="415">
        <f t="shared" si="248"/>
        <v>8020</v>
      </c>
      <c r="BA296" s="415">
        <f t="shared" si="249"/>
        <v>8020</v>
      </c>
      <c r="BB296" s="416" t="str">
        <f t="shared" si="257"/>
        <v/>
      </c>
      <c r="BC296" s="416" t="str">
        <f t="shared" si="257"/>
        <v/>
      </c>
      <c r="BD296" s="416" t="str">
        <f t="shared" si="257"/>
        <v/>
      </c>
      <c r="BE296" s="416">
        <f t="shared" si="250"/>
        <v>0</v>
      </c>
      <c r="BF296" s="499">
        <f t="shared" si="230"/>
        <v>0</v>
      </c>
      <c r="BG296" s="499">
        <f t="shared" si="225"/>
        <v>0</v>
      </c>
      <c r="BH296" s="499">
        <f t="shared" si="226"/>
        <v>0</v>
      </c>
      <c r="BI296" s="499">
        <f t="shared" si="231"/>
        <v>417</v>
      </c>
      <c r="BJ296" s="506">
        <f t="shared" si="232"/>
        <v>700</v>
      </c>
      <c r="BK296" s="416" t="str">
        <f t="shared" si="258"/>
        <v/>
      </c>
      <c r="BL296" s="416" t="str">
        <f t="shared" si="258"/>
        <v/>
      </c>
      <c r="BM296" s="416" t="str">
        <f t="shared" si="258"/>
        <v/>
      </c>
      <c r="BN296" s="416">
        <f t="shared" si="251"/>
        <v>0.67865707434052758</v>
      </c>
      <c r="BO296" s="104">
        <f t="shared" si="259"/>
        <v>4010000</v>
      </c>
      <c r="BP296" s="104">
        <f t="shared" si="252"/>
        <v>4010000</v>
      </c>
      <c r="BQ296" s="103">
        <f t="shared" si="253"/>
        <v>4010000</v>
      </c>
      <c r="BR296" s="419" t="s">
        <v>1068</v>
      </c>
      <c r="BS296" s="420" t="s">
        <v>1067</v>
      </c>
      <c r="BU296" s="104"/>
      <c r="BV296" s="103"/>
      <c r="BW296" s="161">
        <f t="shared" si="260"/>
        <v>5614000</v>
      </c>
      <c r="BX296" s="161">
        <f t="shared" si="261"/>
        <v>4010000</v>
      </c>
    </row>
    <row r="297" spans="1:76" ht="24" hidden="1">
      <c r="A297" s="145" t="s">
        <v>78</v>
      </c>
      <c r="B297" s="145" t="str">
        <f t="shared" si="227"/>
        <v>P169</v>
      </c>
      <c r="C297" s="146" t="s">
        <v>680</v>
      </c>
      <c r="D297" s="147" t="s">
        <v>681</v>
      </c>
      <c r="E297" s="147"/>
      <c r="F297" s="147"/>
      <c r="G297" s="147"/>
      <c r="H297" s="129">
        <v>1109</v>
      </c>
      <c r="I297" s="130">
        <v>1500</v>
      </c>
      <c r="J297" s="129">
        <v>1500</v>
      </c>
      <c r="K297" s="130">
        <v>1500</v>
      </c>
      <c r="L297" s="130">
        <v>1500</v>
      </c>
      <c r="M297" s="130">
        <v>1888</v>
      </c>
      <c r="N297" s="130">
        <v>1888</v>
      </c>
      <c r="O297" s="148">
        <v>2098.8000000000002</v>
      </c>
      <c r="P297" s="149">
        <v>145</v>
      </c>
      <c r="Q297" s="149">
        <v>192085</v>
      </c>
      <c r="R297" s="150">
        <v>162</v>
      </c>
      <c r="S297" s="151">
        <v>243000</v>
      </c>
      <c r="T297" s="150">
        <v>346</v>
      </c>
      <c r="U297" s="151">
        <v>673536</v>
      </c>
      <c r="V297" s="152">
        <v>349</v>
      </c>
      <c r="W297" s="153">
        <f t="shared" si="263"/>
        <v>732481.20000000007</v>
      </c>
      <c r="X297" s="154">
        <v>349</v>
      </c>
      <c r="Y297" s="155">
        <v>2098.8000000000002</v>
      </c>
      <c r="Z297" s="138">
        <f t="shared" si="264"/>
        <v>732481.20000000007</v>
      </c>
      <c r="AA297" s="156">
        <v>436</v>
      </c>
      <c r="AB297" s="157">
        <v>915076.79999999993</v>
      </c>
      <c r="AC297" s="162">
        <f>AA297</f>
        <v>436</v>
      </c>
      <c r="AD297" s="456">
        <v>2600</v>
      </c>
      <c r="AE297" s="159">
        <f t="shared" si="235"/>
        <v>1133600</v>
      </c>
      <c r="AF297" s="158">
        <v>297</v>
      </c>
      <c r="AG297" s="448">
        <v>2612.3000000000002</v>
      </c>
      <c r="AH297" s="159">
        <f t="shared" si="254"/>
        <v>775853.10000000009</v>
      </c>
      <c r="AI297" s="437">
        <f t="shared" si="255"/>
        <v>-12.300000000000182</v>
      </c>
      <c r="AJ297" s="23">
        <f t="shared" si="236"/>
        <v>-52</v>
      </c>
      <c r="AK297" s="24">
        <f t="shared" si="237"/>
        <v>-0.14899713467048711</v>
      </c>
      <c r="AL297" s="23">
        <f t="shared" si="238"/>
        <v>-139</v>
      </c>
      <c r="AM297" s="160">
        <f t="shared" si="256"/>
        <v>357746.89999999991</v>
      </c>
      <c r="AN297" s="24">
        <f t="shared" si="265"/>
        <v>-0.31880733944954126</v>
      </c>
      <c r="AO297" s="163">
        <f t="shared" si="240"/>
        <v>513.5</v>
      </c>
      <c r="AP297" s="164">
        <f t="shared" si="241"/>
        <v>0.24466361730512673</v>
      </c>
      <c r="AQ297" s="487" t="s">
        <v>1079</v>
      </c>
      <c r="AR297" s="409">
        <f t="shared" si="242"/>
        <v>0.24466361730512665</v>
      </c>
      <c r="AS297" s="410">
        <f t="shared" si="243"/>
        <v>0.23880312559557826</v>
      </c>
      <c r="AT297" s="409">
        <f t="shared" si="228"/>
        <v>-0.31880733944954132</v>
      </c>
      <c r="AU297" s="410">
        <f t="shared" si="229"/>
        <v>0</v>
      </c>
      <c r="AV297" s="64" t="b">
        <f t="shared" si="244"/>
        <v>1</v>
      </c>
      <c r="AW297" s="415">
        <f t="shared" si="245"/>
        <v>1324.7241379310344</v>
      </c>
      <c r="AX297" s="415">
        <f t="shared" si="246"/>
        <v>1500</v>
      </c>
      <c r="AY297" s="415">
        <f t="shared" si="247"/>
        <v>1946.6358381502889</v>
      </c>
      <c r="AZ297" s="415">
        <f t="shared" si="248"/>
        <v>2098.8000000000002</v>
      </c>
      <c r="BA297" s="415">
        <f t="shared" si="249"/>
        <v>2600</v>
      </c>
      <c r="BB297" s="416">
        <f t="shared" si="257"/>
        <v>0.13231121638857801</v>
      </c>
      <c r="BC297" s="416">
        <f t="shared" si="257"/>
        <v>0.2977572254335259</v>
      </c>
      <c r="BD297" s="416">
        <f t="shared" si="257"/>
        <v>7.816775940706977E-2</v>
      </c>
      <c r="BE297" s="416">
        <f t="shared" si="250"/>
        <v>0.23880312559557826</v>
      </c>
      <c r="BF297" s="499">
        <f t="shared" si="230"/>
        <v>145</v>
      </c>
      <c r="BG297" s="499">
        <f t="shared" si="225"/>
        <v>162</v>
      </c>
      <c r="BH297" s="499">
        <f t="shared" si="226"/>
        <v>346</v>
      </c>
      <c r="BI297" s="499">
        <f t="shared" si="231"/>
        <v>436</v>
      </c>
      <c r="BJ297" s="496">
        <f t="shared" si="232"/>
        <v>436</v>
      </c>
      <c r="BK297" s="416">
        <f t="shared" si="258"/>
        <v>0.11724137931034484</v>
      </c>
      <c r="BL297" s="416">
        <f t="shared" si="258"/>
        <v>1.1358024691358026</v>
      </c>
      <c r="BM297" s="416">
        <f t="shared" si="258"/>
        <v>0.26011560693641611</v>
      </c>
      <c r="BN297" s="416">
        <f t="shared" si="251"/>
        <v>0</v>
      </c>
      <c r="BO297" s="104">
        <f t="shared" si="259"/>
        <v>732481.20000000007</v>
      </c>
      <c r="BP297" s="104">
        <f t="shared" si="252"/>
        <v>907400</v>
      </c>
      <c r="BQ297" s="103">
        <f t="shared" si="253"/>
        <v>911692.70000000007</v>
      </c>
      <c r="BR297" s="419"/>
      <c r="BS297" s="420"/>
      <c r="BU297" s="104"/>
      <c r="BV297" s="103"/>
      <c r="BW297" s="161">
        <f t="shared" si="260"/>
        <v>915076.8</v>
      </c>
      <c r="BX297" s="161">
        <f t="shared" si="261"/>
        <v>623343.60000000009</v>
      </c>
    </row>
    <row r="298" spans="1:76" ht="36" hidden="1">
      <c r="A298" s="145" t="s">
        <v>78</v>
      </c>
      <c r="B298" s="145" t="str">
        <f t="shared" si="227"/>
        <v>P170</v>
      </c>
      <c r="C298" s="146" t="s">
        <v>682</v>
      </c>
      <c r="D298" s="147" t="s">
        <v>683</v>
      </c>
      <c r="E298" s="147"/>
      <c r="F298" s="147"/>
      <c r="G298" s="147"/>
      <c r="H298" s="129">
        <v>6800</v>
      </c>
      <c r="I298" s="130">
        <v>6800</v>
      </c>
      <c r="J298" s="129">
        <v>6800</v>
      </c>
      <c r="K298" s="130">
        <v>6800</v>
      </c>
      <c r="L298" s="130">
        <v>6800</v>
      </c>
      <c r="M298" s="130">
        <v>8558</v>
      </c>
      <c r="N298" s="130">
        <v>8558</v>
      </c>
      <c r="O298" s="148">
        <v>9435.7999999999993</v>
      </c>
      <c r="P298" s="149">
        <v>26</v>
      </c>
      <c r="Q298" s="149">
        <v>176800</v>
      </c>
      <c r="R298" s="150">
        <v>13</v>
      </c>
      <c r="S298" s="151">
        <v>88400</v>
      </c>
      <c r="T298" s="150">
        <v>13</v>
      </c>
      <c r="U298" s="151">
        <v>113887.4</v>
      </c>
      <c r="V298" s="152">
        <v>14</v>
      </c>
      <c r="W298" s="153">
        <f t="shared" si="263"/>
        <v>132101.19999999998</v>
      </c>
      <c r="X298" s="154">
        <v>14</v>
      </c>
      <c r="Y298" s="155">
        <v>9435.7999999999993</v>
      </c>
      <c r="Z298" s="138">
        <f t="shared" si="264"/>
        <v>132101.19999999998</v>
      </c>
      <c r="AA298" s="156">
        <v>16</v>
      </c>
      <c r="AB298" s="157">
        <v>150972.79999999999</v>
      </c>
      <c r="AC298" s="162">
        <f>AA298</f>
        <v>16</v>
      </c>
      <c r="AD298" s="448">
        <v>11763.67</v>
      </c>
      <c r="AE298" s="159">
        <f t="shared" si="235"/>
        <v>188218.72</v>
      </c>
      <c r="AF298" s="158">
        <v>12</v>
      </c>
      <c r="AG298" s="448">
        <v>11763.67</v>
      </c>
      <c r="AH298" s="159">
        <f t="shared" si="254"/>
        <v>141164.04</v>
      </c>
      <c r="AI298" s="437">
        <f t="shared" si="255"/>
        <v>0</v>
      </c>
      <c r="AJ298" s="23">
        <f t="shared" si="236"/>
        <v>-2</v>
      </c>
      <c r="AK298" s="24">
        <f t="shared" si="237"/>
        <v>-0.14285714285714285</v>
      </c>
      <c r="AL298" s="23">
        <f t="shared" si="238"/>
        <v>-4</v>
      </c>
      <c r="AM298" s="160">
        <f t="shared" si="256"/>
        <v>47054.679999999993</v>
      </c>
      <c r="AN298" s="24">
        <f t="shared" si="265"/>
        <v>-0.25</v>
      </c>
      <c r="AO298" s="163">
        <f t="shared" si="240"/>
        <v>2327.8700000000008</v>
      </c>
      <c r="AP298" s="164">
        <f t="shared" si="241"/>
        <v>0.24670616163971268</v>
      </c>
      <c r="AQ298" s="487" t="s">
        <v>1079</v>
      </c>
      <c r="AR298" s="409">
        <f t="shared" si="242"/>
        <v>0.2467061616397126</v>
      </c>
      <c r="AS298" s="410">
        <f t="shared" si="243"/>
        <v>0.2467061616397126</v>
      </c>
      <c r="AT298" s="409">
        <f t="shared" si="228"/>
        <v>-0.25</v>
      </c>
      <c r="AU298" s="410">
        <f t="shared" si="229"/>
        <v>0</v>
      </c>
      <c r="AV298" s="64" t="b">
        <f t="shared" si="244"/>
        <v>1</v>
      </c>
      <c r="AW298" s="415">
        <f t="shared" si="245"/>
        <v>6800</v>
      </c>
      <c r="AX298" s="415">
        <f t="shared" si="246"/>
        <v>6800</v>
      </c>
      <c r="AY298" s="415">
        <f t="shared" si="247"/>
        <v>8760.5692307692298</v>
      </c>
      <c r="AZ298" s="415">
        <f t="shared" si="248"/>
        <v>9435.7999999999993</v>
      </c>
      <c r="BA298" s="415">
        <f t="shared" si="249"/>
        <v>11763.67</v>
      </c>
      <c r="BB298" s="416">
        <f t="shared" si="257"/>
        <v>0</v>
      </c>
      <c r="BC298" s="416">
        <f t="shared" si="257"/>
        <v>0.28831900452488668</v>
      </c>
      <c r="BD298" s="416">
        <f t="shared" si="257"/>
        <v>7.7076129580620822E-2</v>
      </c>
      <c r="BE298" s="416">
        <f t="shared" si="250"/>
        <v>0.2467061616397126</v>
      </c>
      <c r="BF298" s="499">
        <f t="shared" si="230"/>
        <v>26</v>
      </c>
      <c r="BG298" s="499">
        <f t="shared" si="225"/>
        <v>13</v>
      </c>
      <c r="BH298" s="499">
        <f t="shared" si="226"/>
        <v>13</v>
      </c>
      <c r="BI298" s="499">
        <f t="shared" si="231"/>
        <v>16</v>
      </c>
      <c r="BJ298" s="496">
        <f t="shared" si="232"/>
        <v>16</v>
      </c>
      <c r="BK298" s="416">
        <f t="shared" si="258"/>
        <v>-0.5</v>
      </c>
      <c r="BL298" s="416">
        <f t="shared" si="258"/>
        <v>0</v>
      </c>
      <c r="BM298" s="416">
        <f t="shared" si="258"/>
        <v>0.23076923076923084</v>
      </c>
      <c r="BN298" s="416">
        <f t="shared" si="251"/>
        <v>0</v>
      </c>
      <c r="BO298" s="104">
        <f t="shared" si="259"/>
        <v>132101.19999999998</v>
      </c>
      <c r="BP298" s="104">
        <f t="shared" si="252"/>
        <v>164691.38</v>
      </c>
      <c r="BQ298" s="103">
        <f t="shared" si="253"/>
        <v>164691.38</v>
      </c>
      <c r="BR298" s="419" t="s">
        <v>1071</v>
      </c>
      <c r="BS298" s="420"/>
      <c r="BU298" s="104"/>
      <c r="BV298" s="103"/>
      <c r="BW298" s="161">
        <f t="shared" si="260"/>
        <v>150972.79999999999</v>
      </c>
      <c r="BX298" s="161">
        <f t="shared" si="261"/>
        <v>113229.59999999999</v>
      </c>
    </row>
    <row r="299" spans="1:76" ht="36" hidden="1">
      <c r="A299" s="145" t="s">
        <v>652</v>
      </c>
      <c r="B299" s="145" t="str">
        <f t="shared" si="227"/>
        <v>P171</v>
      </c>
      <c r="C299" s="146" t="s">
        <v>684</v>
      </c>
      <c r="D299" s="147" t="s">
        <v>685</v>
      </c>
      <c r="E299" s="147"/>
      <c r="F299" s="147"/>
      <c r="G299" s="147" t="s">
        <v>686</v>
      </c>
      <c r="H299" s="129">
        <v>2700</v>
      </c>
      <c r="I299" s="130">
        <v>2800</v>
      </c>
      <c r="J299" s="129">
        <v>2800</v>
      </c>
      <c r="K299" s="130">
        <v>2800</v>
      </c>
      <c r="L299" s="130">
        <v>2800</v>
      </c>
      <c r="M299" s="130">
        <v>3220</v>
      </c>
      <c r="N299" s="130">
        <v>3220</v>
      </c>
      <c r="O299" s="148">
        <v>3564</v>
      </c>
      <c r="P299" s="149">
        <v>2879</v>
      </c>
      <c r="Q299" s="149">
        <v>7956900</v>
      </c>
      <c r="R299" s="150">
        <v>2927</v>
      </c>
      <c r="S299" s="151">
        <v>8195040</v>
      </c>
      <c r="T299" s="150">
        <v>2574</v>
      </c>
      <c r="U299" s="151">
        <v>8455754</v>
      </c>
      <c r="V299" s="152">
        <v>2897</v>
      </c>
      <c r="W299" s="153">
        <f t="shared" si="263"/>
        <v>10324908</v>
      </c>
      <c r="X299" s="154">
        <v>2897</v>
      </c>
      <c r="Y299" s="155">
        <v>3564</v>
      </c>
      <c r="Z299" s="138">
        <f t="shared" si="264"/>
        <v>10324908</v>
      </c>
      <c r="AA299" s="156">
        <v>2515</v>
      </c>
      <c r="AB299" s="157">
        <v>8934989.1999999993</v>
      </c>
      <c r="AC299" s="162">
        <f>AA299</f>
        <v>2515</v>
      </c>
      <c r="AD299" s="458">
        <v>3900</v>
      </c>
      <c r="AE299" s="159">
        <f t="shared" si="235"/>
        <v>9808500</v>
      </c>
      <c r="AF299" s="158">
        <v>2488</v>
      </c>
      <c r="AG299" s="448">
        <v>4686.32</v>
      </c>
      <c r="AH299" s="159">
        <f t="shared" si="254"/>
        <v>11659564.16</v>
      </c>
      <c r="AI299" s="437">
        <f t="shared" si="255"/>
        <v>-786.31999999999971</v>
      </c>
      <c r="AJ299" s="23">
        <f t="shared" si="236"/>
        <v>-409</v>
      </c>
      <c r="AK299" s="24">
        <f t="shared" si="237"/>
        <v>-0.14118053158439764</v>
      </c>
      <c r="AL299" s="23">
        <f t="shared" si="238"/>
        <v>-27</v>
      </c>
      <c r="AM299" s="160">
        <f t="shared" si="256"/>
        <v>-1851064.1600000001</v>
      </c>
      <c r="AN299" s="24">
        <f t="shared" si="265"/>
        <v>-1.0735586481113319E-2</v>
      </c>
      <c r="AO299" s="163">
        <f t="shared" si="240"/>
        <v>1122.3199999999997</v>
      </c>
      <c r="AP299" s="164">
        <f t="shared" si="241"/>
        <v>0.31490460157126815</v>
      </c>
      <c r="AQ299" s="487"/>
      <c r="AR299" s="409">
        <f t="shared" si="242"/>
        <v>0.31490460157126821</v>
      </c>
      <c r="AS299" s="410">
        <f t="shared" si="243"/>
        <v>9.4276094276094291E-2</v>
      </c>
      <c r="AT299" s="409">
        <f t="shared" si="228"/>
        <v>-1.073558648111328E-2</v>
      </c>
      <c r="AU299" s="410">
        <f t="shared" si="229"/>
        <v>0</v>
      </c>
      <c r="AV299" s="64" t="b">
        <f t="shared" si="244"/>
        <v>1</v>
      </c>
      <c r="AW299" s="415">
        <f t="shared" si="245"/>
        <v>2763.772143105245</v>
      </c>
      <c r="AX299" s="415">
        <f t="shared" si="246"/>
        <v>2799.8086778271268</v>
      </c>
      <c r="AY299" s="415">
        <f t="shared" si="247"/>
        <v>3285.0637140637141</v>
      </c>
      <c r="AZ299" s="415">
        <f t="shared" si="248"/>
        <v>3564</v>
      </c>
      <c r="BA299" s="415">
        <f t="shared" si="249"/>
        <v>3900</v>
      </c>
      <c r="BB299" s="416">
        <f t="shared" si="257"/>
        <v>1.3038894979740423E-2</v>
      </c>
      <c r="BC299" s="416">
        <f t="shared" si="257"/>
        <v>0.17331721273654455</v>
      </c>
      <c r="BD299" s="416">
        <f t="shared" si="257"/>
        <v>8.4910464519190043E-2</v>
      </c>
      <c r="BE299" s="416">
        <f t="shared" si="250"/>
        <v>9.4276094276094291E-2</v>
      </c>
      <c r="BF299" s="499">
        <f t="shared" si="230"/>
        <v>2879</v>
      </c>
      <c r="BG299" s="499">
        <f t="shared" si="225"/>
        <v>2927</v>
      </c>
      <c r="BH299" s="499">
        <f t="shared" si="226"/>
        <v>2574</v>
      </c>
      <c r="BI299" s="499">
        <f t="shared" si="231"/>
        <v>2515</v>
      </c>
      <c r="BJ299" s="506">
        <f t="shared" si="232"/>
        <v>2515</v>
      </c>
      <c r="BK299" s="416">
        <f t="shared" si="258"/>
        <v>1.6672455713789613E-2</v>
      </c>
      <c r="BL299" s="416">
        <f t="shared" si="258"/>
        <v>-0.12060129825760169</v>
      </c>
      <c r="BM299" s="416">
        <f t="shared" si="258"/>
        <v>-2.2921522921522941E-2</v>
      </c>
      <c r="BN299" s="416">
        <f t="shared" si="251"/>
        <v>0</v>
      </c>
      <c r="BO299" s="104">
        <f t="shared" si="259"/>
        <v>10324908</v>
      </c>
      <c r="BP299" s="104">
        <f t="shared" si="252"/>
        <v>11298300</v>
      </c>
      <c r="BQ299" s="103">
        <f t="shared" si="253"/>
        <v>13576269.039999999</v>
      </c>
      <c r="BR299" s="419" t="s">
        <v>1069</v>
      </c>
      <c r="BS299" s="420"/>
      <c r="BU299" s="104"/>
      <c r="BV299" s="103"/>
      <c r="BW299" s="161">
        <f t="shared" si="260"/>
        <v>8963460</v>
      </c>
      <c r="BX299" s="161">
        <f t="shared" si="261"/>
        <v>8867232</v>
      </c>
    </row>
    <row r="300" spans="1:76" ht="36" hidden="1">
      <c r="A300" s="145" t="s">
        <v>652</v>
      </c>
      <c r="B300" s="145" t="str">
        <f t="shared" si="227"/>
        <v>P172</v>
      </c>
      <c r="C300" s="146" t="s">
        <v>687</v>
      </c>
      <c r="D300" s="175" t="s">
        <v>688</v>
      </c>
      <c r="E300" s="175" t="s">
        <v>102</v>
      </c>
      <c r="F300" s="175"/>
      <c r="G300" s="175" t="s">
        <v>157</v>
      </c>
      <c r="H300" s="129">
        <v>2900</v>
      </c>
      <c r="I300" s="130">
        <v>3100</v>
      </c>
      <c r="J300" s="129">
        <v>3100</v>
      </c>
      <c r="K300" s="130">
        <v>4650</v>
      </c>
      <c r="L300" s="130">
        <v>4650</v>
      </c>
      <c r="M300" s="130">
        <v>5057</v>
      </c>
      <c r="N300" s="130">
        <v>5057</v>
      </c>
      <c r="O300" s="148">
        <v>5584.7</v>
      </c>
      <c r="P300" s="149">
        <v>30</v>
      </c>
      <c r="Q300" s="149">
        <v>90400</v>
      </c>
      <c r="R300" s="150">
        <v>20</v>
      </c>
      <c r="S300" s="151">
        <v>75950</v>
      </c>
      <c r="T300" s="150">
        <v>22</v>
      </c>
      <c r="U300" s="151">
        <v>115596.3</v>
      </c>
      <c r="V300" s="152">
        <v>25</v>
      </c>
      <c r="W300" s="153">
        <f t="shared" si="263"/>
        <v>139617.5</v>
      </c>
      <c r="X300" s="154">
        <v>25</v>
      </c>
      <c r="Y300" s="155">
        <v>5584.7</v>
      </c>
      <c r="Z300" s="138">
        <f t="shared" si="264"/>
        <v>139617.5</v>
      </c>
      <c r="AA300" s="156">
        <v>28</v>
      </c>
      <c r="AB300" s="157">
        <v>156371.59999999998</v>
      </c>
      <c r="AC300" s="162">
        <f>AA300</f>
        <v>28</v>
      </c>
      <c r="AD300" s="456">
        <v>6200</v>
      </c>
      <c r="AE300" s="159">
        <f t="shared" si="235"/>
        <v>173600</v>
      </c>
      <c r="AF300" s="158">
        <v>22</v>
      </c>
      <c r="AG300" s="448">
        <v>6859.45</v>
      </c>
      <c r="AH300" s="159">
        <f t="shared" si="254"/>
        <v>150907.9</v>
      </c>
      <c r="AI300" s="437">
        <f t="shared" si="255"/>
        <v>-659.44999999999982</v>
      </c>
      <c r="AJ300" s="23">
        <f t="shared" si="236"/>
        <v>-3</v>
      </c>
      <c r="AK300" s="24">
        <f t="shared" si="237"/>
        <v>-0.12</v>
      </c>
      <c r="AL300" s="23">
        <f t="shared" si="238"/>
        <v>-6</v>
      </c>
      <c r="AM300" s="160">
        <f t="shared" si="256"/>
        <v>22692.100000000006</v>
      </c>
      <c r="AN300" s="24">
        <f t="shared" si="265"/>
        <v>-0.21428571428571427</v>
      </c>
      <c r="AO300" s="163">
        <f t="shared" si="240"/>
        <v>1274.75</v>
      </c>
      <c r="AP300" s="164">
        <f t="shared" si="241"/>
        <v>0.22825756083585511</v>
      </c>
      <c r="AQ300" s="487"/>
      <c r="AR300" s="409">
        <f t="shared" si="242"/>
        <v>0.22825756083585502</v>
      </c>
      <c r="AS300" s="410">
        <f t="shared" si="243"/>
        <v>0.11017601661682819</v>
      </c>
      <c r="AT300" s="409">
        <f t="shared" si="228"/>
        <v>-0.2142857142857143</v>
      </c>
      <c r="AU300" s="410">
        <f t="shared" si="229"/>
        <v>0</v>
      </c>
      <c r="AV300" s="64" t="b">
        <f t="shared" si="244"/>
        <v>1</v>
      </c>
      <c r="AW300" s="415">
        <f t="shared" si="245"/>
        <v>3013.3333333333335</v>
      </c>
      <c r="AX300" s="415">
        <f t="shared" si="246"/>
        <v>3797.5</v>
      </c>
      <c r="AY300" s="415">
        <f t="shared" si="247"/>
        <v>5254.3772727272726</v>
      </c>
      <c r="AZ300" s="415">
        <f t="shared" si="248"/>
        <v>5584.7</v>
      </c>
      <c r="BA300" s="415">
        <f t="shared" si="249"/>
        <v>6200</v>
      </c>
      <c r="BB300" s="416">
        <f t="shared" si="257"/>
        <v>0.26023230088495564</v>
      </c>
      <c r="BC300" s="416">
        <f t="shared" si="257"/>
        <v>0.38364115147525291</v>
      </c>
      <c r="BD300" s="416">
        <f t="shared" si="257"/>
        <v>6.28661990046393E-2</v>
      </c>
      <c r="BE300" s="416">
        <f t="shared" si="250"/>
        <v>0.11017601661682819</v>
      </c>
      <c r="BF300" s="499">
        <f t="shared" si="230"/>
        <v>30</v>
      </c>
      <c r="BG300" s="499">
        <f t="shared" si="225"/>
        <v>20</v>
      </c>
      <c r="BH300" s="499">
        <f t="shared" si="226"/>
        <v>22</v>
      </c>
      <c r="BI300" s="499">
        <f t="shared" si="231"/>
        <v>28</v>
      </c>
      <c r="BJ300" s="506">
        <f t="shared" si="232"/>
        <v>28</v>
      </c>
      <c r="BK300" s="416">
        <f t="shared" si="258"/>
        <v>-0.33333333333333337</v>
      </c>
      <c r="BL300" s="416">
        <f t="shared" si="258"/>
        <v>0.10000000000000009</v>
      </c>
      <c r="BM300" s="416">
        <f t="shared" si="258"/>
        <v>0.27272727272727271</v>
      </c>
      <c r="BN300" s="416">
        <f t="shared" si="251"/>
        <v>0</v>
      </c>
      <c r="BO300" s="104">
        <f t="shared" si="259"/>
        <v>139617.5</v>
      </c>
      <c r="BP300" s="104">
        <f t="shared" si="252"/>
        <v>155000</v>
      </c>
      <c r="BQ300" s="103">
        <f t="shared" si="253"/>
        <v>171486.25</v>
      </c>
      <c r="BR300" s="419"/>
      <c r="BS300" s="420"/>
      <c r="BU300" s="104"/>
      <c r="BV300" s="103"/>
      <c r="BW300" s="161">
        <f t="shared" si="260"/>
        <v>156371.6</v>
      </c>
      <c r="BX300" s="161">
        <f t="shared" si="261"/>
        <v>122863.4</v>
      </c>
    </row>
    <row r="301" spans="1:76" ht="24">
      <c r="A301" s="145" t="s">
        <v>652</v>
      </c>
      <c r="B301" s="145" t="str">
        <f t="shared" si="227"/>
        <v>P173</v>
      </c>
      <c r="C301" s="146" t="s">
        <v>689</v>
      </c>
      <c r="D301" s="147" t="s">
        <v>690</v>
      </c>
      <c r="E301" s="147"/>
      <c r="F301" s="147"/>
      <c r="G301" s="147" t="s">
        <v>157</v>
      </c>
      <c r="H301" s="129">
        <v>1621</v>
      </c>
      <c r="I301" s="130">
        <v>1780</v>
      </c>
      <c r="J301" s="129">
        <v>1780</v>
      </c>
      <c r="K301" s="130">
        <v>1780</v>
      </c>
      <c r="L301" s="130">
        <v>1780</v>
      </c>
      <c r="M301" s="130">
        <v>2062</v>
      </c>
      <c r="N301" s="130">
        <v>2062</v>
      </c>
      <c r="O301" s="148">
        <v>2290.1999999999998</v>
      </c>
      <c r="P301" s="149">
        <v>264</v>
      </c>
      <c r="Q301" s="149">
        <v>454497</v>
      </c>
      <c r="R301" s="150">
        <v>270</v>
      </c>
      <c r="S301" s="151">
        <v>480600</v>
      </c>
      <c r="T301" s="150">
        <v>223</v>
      </c>
      <c r="U301" s="151">
        <v>469625.36</v>
      </c>
      <c r="V301" s="152">
        <v>268</v>
      </c>
      <c r="W301" s="153">
        <f t="shared" si="263"/>
        <v>613773.6</v>
      </c>
      <c r="X301" s="154">
        <v>268</v>
      </c>
      <c r="Y301" s="155">
        <v>2290.1999999999998</v>
      </c>
      <c r="Z301" s="138">
        <f t="shared" si="264"/>
        <v>613773.6</v>
      </c>
      <c r="AA301" s="156">
        <v>220</v>
      </c>
      <c r="AB301" s="157">
        <v>484923.99999999994</v>
      </c>
      <c r="AC301" s="158">
        <v>228</v>
      </c>
      <c r="AD301" s="456">
        <f t="shared" ref="AD301" si="266">Y301*1.15</f>
        <v>2633.7299999999996</v>
      </c>
      <c r="AE301" s="159">
        <f t="shared" si="235"/>
        <v>600490.43999999994</v>
      </c>
      <c r="AF301" s="158">
        <v>228</v>
      </c>
      <c r="AG301" s="448">
        <v>3027.73</v>
      </c>
      <c r="AH301" s="159">
        <f t="shared" si="254"/>
        <v>690322.44000000006</v>
      </c>
      <c r="AI301" s="437">
        <f t="shared" si="255"/>
        <v>-394.00000000000045</v>
      </c>
      <c r="AJ301" s="23">
        <f t="shared" si="236"/>
        <v>-40</v>
      </c>
      <c r="AK301" s="24">
        <f t="shared" si="237"/>
        <v>-0.14925373134328357</v>
      </c>
      <c r="AL301" s="23">
        <f t="shared" si="238"/>
        <v>8</v>
      </c>
      <c r="AM301" s="160">
        <f t="shared" si="256"/>
        <v>-89832.000000000116</v>
      </c>
      <c r="AN301" s="24">
        <f t="shared" si="265"/>
        <v>3.6363636363636362E-2</v>
      </c>
      <c r="AO301" s="163">
        <f t="shared" si="240"/>
        <v>737.5300000000002</v>
      </c>
      <c r="AP301" s="164">
        <f t="shared" si="241"/>
        <v>0.32203737664832777</v>
      </c>
      <c r="AQ301" s="487"/>
      <c r="AR301" s="409">
        <f t="shared" si="242"/>
        <v>0.32203737664832777</v>
      </c>
      <c r="AS301" s="410">
        <f t="shared" si="243"/>
        <v>0.14999999999999991</v>
      </c>
      <c r="AT301" s="409">
        <f t="shared" si="228"/>
        <v>3.6363636363636376E-2</v>
      </c>
      <c r="AU301" s="410">
        <f t="shared" si="229"/>
        <v>3.6363636363636376E-2</v>
      </c>
      <c r="AV301" s="64" t="b">
        <f t="shared" si="244"/>
        <v>0</v>
      </c>
      <c r="AW301" s="415">
        <f t="shared" si="245"/>
        <v>1721.5795454545455</v>
      </c>
      <c r="AX301" s="415">
        <f t="shared" si="246"/>
        <v>1780</v>
      </c>
      <c r="AY301" s="415">
        <f t="shared" si="247"/>
        <v>2105.9433183856499</v>
      </c>
      <c r="AZ301" s="415">
        <f t="shared" si="248"/>
        <v>2290.1999999999998</v>
      </c>
      <c r="BA301" s="415">
        <f t="shared" si="249"/>
        <v>2633.7299999999996</v>
      </c>
      <c r="BB301" s="416">
        <f t="shared" si="257"/>
        <v>3.3934217387573407E-2</v>
      </c>
      <c r="BC301" s="416">
        <f t="shared" si="257"/>
        <v>0.1831142238121628</v>
      </c>
      <c r="BD301" s="416">
        <f t="shared" si="257"/>
        <v>8.7493656645799556E-2</v>
      </c>
      <c r="BE301" s="416">
        <f t="shared" si="250"/>
        <v>0.14999999999999991</v>
      </c>
      <c r="BF301" s="499">
        <f t="shared" si="230"/>
        <v>264</v>
      </c>
      <c r="BG301" s="499">
        <f t="shared" si="225"/>
        <v>270</v>
      </c>
      <c r="BH301" s="499">
        <f t="shared" si="226"/>
        <v>223</v>
      </c>
      <c r="BI301" s="499">
        <f t="shared" si="231"/>
        <v>220</v>
      </c>
      <c r="BJ301" s="506">
        <f t="shared" si="232"/>
        <v>228</v>
      </c>
      <c r="BK301" s="416">
        <f t="shared" si="258"/>
        <v>2.2727272727272707E-2</v>
      </c>
      <c r="BL301" s="416">
        <f t="shared" si="258"/>
        <v>-0.17407407407407405</v>
      </c>
      <c r="BM301" s="416">
        <f t="shared" si="258"/>
        <v>-1.3452914798206317E-2</v>
      </c>
      <c r="BN301" s="416">
        <f t="shared" si="251"/>
        <v>3.6363636363636376E-2</v>
      </c>
      <c r="BO301" s="104">
        <f t="shared" si="259"/>
        <v>613773.6</v>
      </c>
      <c r="BP301" s="104">
        <f t="shared" si="252"/>
        <v>705839.6399999999</v>
      </c>
      <c r="BQ301" s="103">
        <f t="shared" si="253"/>
        <v>811431.64</v>
      </c>
      <c r="BR301" s="419"/>
      <c r="BS301" s="420"/>
      <c r="BU301" s="104"/>
      <c r="BV301" s="103"/>
      <c r="BW301" s="161">
        <f t="shared" si="260"/>
        <v>522165.6</v>
      </c>
      <c r="BX301" s="161">
        <f t="shared" si="261"/>
        <v>522165.6</v>
      </c>
    </row>
    <row r="302" spans="1:76" ht="36">
      <c r="A302" s="145" t="s">
        <v>652</v>
      </c>
      <c r="B302" s="145" t="str">
        <f t="shared" si="227"/>
        <v>P174</v>
      </c>
      <c r="C302" s="146" t="s">
        <v>691</v>
      </c>
      <c r="D302" s="175" t="s">
        <v>692</v>
      </c>
      <c r="E302" s="175" t="s">
        <v>102</v>
      </c>
      <c r="F302" s="175"/>
      <c r="G302" s="175"/>
      <c r="H302" s="129">
        <v>1621</v>
      </c>
      <c r="I302" s="130">
        <v>1780</v>
      </c>
      <c r="J302" s="129">
        <v>1780</v>
      </c>
      <c r="K302" s="130">
        <v>2670</v>
      </c>
      <c r="L302" s="130">
        <v>2670</v>
      </c>
      <c r="M302" s="130">
        <v>2990</v>
      </c>
      <c r="N302" s="130">
        <v>2990</v>
      </c>
      <c r="O302" s="148">
        <v>3311</v>
      </c>
      <c r="P302" s="149">
        <v>58</v>
      </c>
      <c r="Q302" s="149">
        <v>100378</v>
      </c>
      <c r="R302" s="150">
        <v>71</v>
      </c>
      <c r="S302" s="151">
        <v>160200</v>
      </c>
      <c r="T302" s="150">
        <v>64</v>
      </c>
      <c r="U302" s="151">
        <v>195331</v>
      </c>
      <c r="V302" s="152">
        <v>69</v>
      </c>
      <c r="W302" s="153">
        <f t="shared" si="263"/>
        <v>228459</v>
      </c>
      <c r="X302" s="154">
        <v>69</v>
      </c>
      <c r="Y302" s="155">
        <v>3311</v>
      </c>
      <c r="Z302" s="138">
        <f t="shared" si="264"/>
        <v>228459</v>
      </c>
      <c r="AA302" s="156">
        <v>39</v>
      </c>
      <c r="AB302" s="157">
        <v>129129</v>
      </c>
      <c r="AC302" s="158">
        <v>59</v>
      </c>
      <c r="AD302" s="448">
        <v>3877.51</v>
      </c>
      <c r="AE302" s="159">
        <f t="shared" si="235"/>
        <v>228773.09000000003</v>
      </c>
      <c r="AF302" s="158">
        <v>59</v>
      </c>
      <c r="AG302" s="448">
        <v>3877.51</v>
      </c>
      <c r="AH302" s="159">
        <f t="shared" si="254"/>
        <v>228773.09000000003</v>
      </c>
      <c r="AI302" s="437">
        <f t="shared" si="255"/>
        <v>0</v>
      </c>
      <c r="AJ302" s="23">
        <f t="shared" si="236"/>
        <v>-10</v>
      </c>
      <c r="AK302" s="24">
        <f t="shared" si="237"/>
        <v>-0.14492753623188406</v>
      </c>
      <c r="AL302" s="23">
        <f t="shared" si="238"/>
        <v>20</v>
      </c>
      <c r="AM302" s="160">
        <f t="shared" si="256"/>
        <v>0</v>
      </c>
      <c r="AN302" s="24">
        <f t="shared" si="265"/>
        <v>0.51282051282051277</v>
      </c>
      <c r="AO302" s="163">
        <f t="shared" si="240"/>
        <v>566.51000000000022</v>
      </c>
      <c r="AP302" s="164">
        <f t="shared" si="241"/>
        <v>0.17109936575052861</v>
      </c>
      <c r="AQ302" s="487"/>
      <c r="AR302" s="409">
        <f t="shared" si="242"/>
        <v>0.17109936575052864</v>
      </c>
      <c r="AS302" s="410">
        <f t="shared" si="243"/>
        <v>0.17109936575052864</v>
      </c>
      <c r="AT302" s="409">
        <f t="shared" si="228"/>
        <v>0.51282051282051277</v>
      </c>
      <c r="AU302" s="410">
        <f t="shared" si="229"/>
        <v>0.51282051282051277</v>
      </c>
      <c r="AV302" s="64" t="b">
        <f t="shared" si="244"/>
        <v>0</v>
      </c>
      <c r="AW302" s="415">
        <f t="shared" si="245"/>
        <v>1730.655172413793</v>
      </c>
      <c r="AX302" s="415">
        <f t="shared" si="246"/>
        <v>2256.3380281690143</v>
      </c>
      <c r="AY302" s="415">
        <f t="shared" si="247"/>
        <v>3052.046875</v>
      </c>
      <c r="AZ302" s="415">
        <f t="shared" si="248"/>
        <v>3311</v>
      </c>
      <c r="BA302" s="415">
        <f t="shared" si="249"/>
        <v>3877.51</v>
      </c>
      <c r="BB302" s="416">
        <f t="shared" si="257"/>
        <v>0.30374788931641228</v>
      </c>
      <c r="BC302" s="416">
        <f t="shared" si="257"/>
        <v>0.35265498205368284</v>
      </c>
      <c r="BD302" s="416">
        <f t="shared" si="257"/>
        <v>8.4845723413078389E-2</v>
      </c>
      <c r="BE302" s="416">
        <f t="shared" si="250"/>
        <v>0.17109936575052864</v>
      </c>
      <c r="BF302" s="499">
        <f t="shared" si="230"/>
        <v>58</v>
      </c>
      <c r="BG302" s="499">
        <f t="shared" si="225"/>
        <v>71</v>
      </c>
      <c r="BH302" s="499">
        <f t="shared" si="226"/>
        <v>64</v>
      </c>
      <c r="BI302" s="499">
        <f t="shared" si="231"/>
        <v>39</v>
      </c>
      <c r="BJ302" s="506">
        <f t="shared" si="232"/>
        <v>59</v>
      </c>
      <c r="BK302" s="416">
        <f t="shared" si="258"/>
        <v>0.22413793103448265</v>
      </c>
      <c r="BL302" s="416">
        <f t="shared" si="258"/>
        <v>-9.8591549295774628E-2</v>
      </c>
      <c r="BM302" s="416">
        <f t="shared" si="258"/>
        <v>-0.390625</v>
      </c>
      <c r="BN302" s="416">
        <f t="shared" si="251"/>
        <v>0.51282051282051277</v>
      </c>
      <c r="BO302" s="104">
        <f t="shared" si="259"/>
        <v>228459</v>
      </c>
      <c r="BP302" s="104">
        <f t="shared" si="252"/>
        <v>267548.19</v>
      </c>
      <c r="BQ302" s="103">
        <f t="shared" si="253"/>
        <v>267548.19</v>
      </c>
      <c r="BR302" s="419"/>
      <c r="BS302" s="420"/>
      <c r="BU302" s="104"/>
      <c r="BV302" s="103"/>
      <c r="BW302" s="161">
        <f t="shared" si="260"/>
        <v>195349</v>
      </c>
      <c r="BX302" s="161">
        <f t="shared" si="261"/>
        <v>195349</v>
      </c>
    </row>
    <row r="303" spans="1:76" ht="36" hidden="1">
      <c r="A303" s="145" t="s">
        <v>652</v>
      </c>
      <c r="B303" s="145" t="str">
        <f t="shared" si="227"/>
        <v>P175</v>
      </c>
      <c r="C303" s="146" t="s">
        <v>693</v>
      </c>
      <c r="D303" s="147" t="s">
        <v>694</v>
      </c>
      <c r="E303" s="147"/>
      <c r="F303" s="147" t="s">
        <v>81</v>
      </c>
      <c r="G303" s="147" t="s">
        <v>157</v>
      </c>
      <c r="H303" s="129">
        <v>2453</v>
      </c>
      <c r="I303" s="130">
        <v>2600</v>
      </c>
      <c r="J303" s="129">
        <v>2600</v>
      </c>
      <c r="K303" s="130">
        <v>2600</v>
      </c>
      <c r="L303" s="130">
        <v>2600</v>
      </c>
      <c r="M303" s="130">
        <v>2936</v>
      </c>
      <c r="N303" s="130">
        <v>2936</v>
      </c>
      <c r="O303" s="148">
        <v>3251.6</v>
      </c>
      <c r="P303" s="149">
        <v>11552</v>
      </c>
      <c r="Q303" s="149">
        <v>29395309</v>
      </c>
      <c r="R303" s="150">
        <v>12359</v>
      </c>
      <c r="S303" s="151">
        <v>32131320</v>
      </c>
      <c r="T303" s="150">
        <v>12009.5</v>
      </c>
      <c r="U303" s="151">
        <v>36147997.240000002</v>
      </c>
      <c r="V303" s="152">
        <v>12093</v>
      </c>
      <c r="W303" s="153">
        <f t="shared" si="263"/>
        <v>39321598.799999997</v>
      </c>
      <c r="X303" s="154">
        <v>12093</v>
      </c>
      <c r="Y303" s="155">
        <v>3251.6</v>
      </c>
      <c r="Z303" s="138">
        <f t="shared" si="264"/>
        <v>39321598.799999997</v>
      </c>
      <c r="AA303" s="156">
        <v>11966</v>
      </c>
      <c r="AB303" s="157">
        <v>38894316.24000001</v>
      </c>
      <c r="AC303" s="162">
        <v>12000</v>
      </c>
      <c r="AD303" s="456">
        <v>4000</v>
      </c>
      <c r="AE303" s="159">
        <f t="shared" si="235"/>
        <v>48000000</v>
      </c>
      <c r="AF303" s="158">
        <v>10506</v>
      </c>
      <c r="AG303" s="448">
        <v>4366.09</v>
      </c>
      <c r="AH303" s="159">
        <f t="shared" si="254"/>
        <v>45870141.539999999</v>
      </c>
      <c r="AI303" s="437">
        <f t="shared" si="255"/>
        <v>-366.09000000000015</v>
      </c>
      <c r="AJ303" s="23">
        <f t="shared" si="236"/>
        <v>-1587</v>
      </c>
      <c r="AK303" s="24">
        <f t="shared" si="237"/>
        <v>-0.13123294467873978</v>
      </c>
      <c r="AL303" s="23">
        <f t="shared" si="238"/>
        <v>-1460</v>
      </c>
      <c r="AM303" s="160">
        <f t="shared" si="256"/>
        <v>2129858.4600000009</v>
      </c>
      <c r="AN303" s="24">
        <f t="shared" si="265"/>
        <v>-0.12201236837706836</v>
      </c>
      <c r="AO303" s="163">
        <f t="shared" si="240"/>
        <v>1114.4900000000002</v>
      </c>
      <c r="AP303" s="164">
        <f t="shared" si="241"/>
        <v>0.34275126091770214</v>
      </c>
      <c r="AQ303" s="487"/>
      <c r="AR303" s="409">
        <f t="shared" si="242"/>
        <v>0.34275126091770214</v>
      </c>
      <c r="AS303" s="410">
        <f t="shared" si="243"/>
        <v>0.23016361176036426</v>
      </c>
      <c r="AT303" s="409">
        <f t="shared" si="228"/>
        <v>-0.12201236837706841</v>
      </c>
      <c r="AU303" s="410">
        <f t="shared" si="229"/>
        <v>2.8413839211098857E-3</v>
      </c>
      <c r="AV303" s="64" t="b">
        <f t="shared" si="244"/>
        <v>0</v>
      </c>
      <c r="AW303" s="415">
        <f t="shared" si="245"/>
        <v>2544.6077735457066</v>
      </c>
      <c r="AX303" s="415">
        <f t="shared" si="246"/>
        <v>2599.8317015939801</v>
      </c>
      <c r="AY303" s="415">
        <f t="shared" si="247"/>
        <v>3009.9502260710274</v>
      </c>
      <c r="AZ303" s="415">
        <f t="shared" si="248"/>
        <v>3251.6</v>
      </c>
      <c r="BA303" s="415">
        <f t="shared" si="249"/>
        <v>4000</v>
      </c>
      <c r="BB303" s="416">
        <f t="shared" si="257"/>
        <v>2.1702334097377873E-2</v>
      </c>
      <c r="BC303" s="416">
        <f t="shared" si="257"/>
        <v>0.15774810508911008</v>
      </c>
      <c r="BD303" s="416">
        <f t="shared" si="257"/>
        <v>8.0283644505445784E-2</v>
      </c>
      <c r="BE303" s="416">
        <f t="shared" si="250"/>
        <v>0.23016361176036426</v>
      </c>
      <c r="BF303" s="499">
        <f t="shared" si="230"/>
        <v>11552</v>
      </c>
      <c r="BG303" s="499">
        <f t="shared" si="225"/>
        <v>12359</v>
      </c>
      <c r="BH303" s="499">
        <f t="shared" si="226"/>
        <v>12009.5</v>
      </c>
      <c r="BI303" s="499">
        <f t="shared" si="231"/>
        <v>11966</v>
      </c>
      <c r="BJ303" s="506">
        <f t="shared" si="232"/>
        <v>12000</v>
      </c>
      <c r="BK303" s="416">
        <f t="shared" si="258"/>
        <v>6.9858033240997264E-2</v>
      </c>
      <c r="BL303" s="416">
        <f t="shared" si="258"/>
        <v>-2.8278986973056086E-2</v>
      </c>
      <c r="BM303" s="416">
        <f t="shared" si="258"/>
        <v>-3.6221324784545539E-3</v>
      </c>
      <c r="BN303" s="416">
        <f t="shared" si="251"/>
        <v>2.8413839211098857E-3</v>
      </c>
      <c r="BO303" s="104">
        <f t="shared" si="259"/>
        <v>39321598.799999997</v>
      </c>
      <c r="BP303" s="104">
        <f t="shared" si="252"/>
        <v>48372000</v>
      </c>
      <c r="BQ303" s="103">
        <f t="shared" si="253"/>
        <v>52799126.370000005</v>
      </c>
      <c r="BR303" s="419"/>
      <c r="BS303" s="420"/>
      <c r="BU303" s="104"/>
      <c r="BV303" s="103"/>
      <c r="BW303" s="161">
        <f t="shared" si="260"/>
        <v>39019200</v>
      </c>
      <c r="BX303" s="161">
        <f t="shared" si="261"/>
        <v>34161309.600000001</v>
      </c>
    </row>
    <row r="304" spans="1:76" ht="36" hidden="1">
      <c r="A304" s="145" t="s">
        <v>652</v>
      </c>
      <c r="B304" s="145" t="str">
        <f t="shared" si="227"/>
        <v>P176</v>
      </c>
      <c r="C304" s="146" t="s">
        <v>695</v>
      </c>
      <c r="D304" s="175" t="s">
        <v>696</v>
      </c>
      <c r="E304" s="175" t="s">
        <v>102</v>
      </c>
      <c r="F304" s="175"/>
      <c r="G304" s="175" t="s">
        <v>157</v>
      </c>
      <c r="H304" s="129">
        <v>2600</v>
      </c>
      <c r="I304" s="130">
        <v>2650</v>
      </c>
      <c r="J304" s="129">
        <v>2650</v>
      </c>
      <c r="K304" s="130">
        <v>3975</v>
      </c>
      <c r="L304" s="130">
        <v>3975</v>
      </c>
      <c r="M304" s="130">
        <v>4110</v>
      </c>
      <c r="N304" s="130">
        <v>4110</v>
      </c>
      <c r="O304" s="148">
        <v>4543</v>
      </c>
      <c r="P304" s="149">
        <v>190</v>
      </c>
      <c r="Q304" s="149">
        <v>499950</v>
      </c>
      <c r="R304" s="150">
        <v>187</v>
      </c>
      <c r="S304" s="151">
        <v>608175</v>
      </c>
      <c r="T304" s="150">
        <v>159</v>
      </c>
      <c r="U304" s="151">
        <v>675983</v>
      </c>
      <c r="V304" s="152">
        <v>187</v>
      </c>
      <c r="W304" s="153">
        <f t="shared" si="263"/>
        <v>849541</v>
      </c>
      <c r="X304" s="154">
        <v>187</v>
      </c>
      <c r="Y304" s="155">
        <v>4543</v>
      </c>
      <c r="Z304" s="138">
        <f t="shared" si="264"/>
        <v>849541</v>
      </c>
      <c r="AA304" s="156">
        <v>234</v>
      </c>
      <c r="AB304" s="157">
        <v>1063062</v>
      </c>
      <c r="AC304" s="162">
        <f>AA304</f>
        <v>234</v>
      </c>
      <c r="AD304" s="448">
        <v>5676.76</v>
      </c>
      <c r="AE304" s="159">
        <f t="shared" si="235"/>
        <v>1328361.8400000001</v>
      </c>
      <c r="AF304" s="158">
        <v>159</v>
      </c>
      <c r="AG304" s="448">
        <v>5676.76</v>
      </c>
      <c r="AH304" s="159">
        <f t="shared" si="254"/>
        <v>902604.84000000008</v>
      </c>
      <c r="AI304" s="437">
        <f t="shared" si="255"/>
        <v>0</v>
      </c>
      <c r="AJ304" s="23">
        <f t="shared" si="236"/>
        <v>-28</v>
      </c>
      <c r="AK304" s="24">
        <f t="shared" si="237"/>
        <v>-0.1497326203208556</v>
      </c>
      <c r="AL304" s="23">
        <f t="shared" si="238"/>
        <v>-75</v>
      </c>
      <c r="AM304" s="160">
        <f t="shared" si="256"/>
        <v>425757</v>
      </c>
      <c r="AN304" s="24">
        <f t="shared" si="265"/>
        <v>-0.32051282051282054</v>
      </c>
      <c r="AO304" s="163">
        <f t="shared" si="240"/>
        <v>1133.7600000000002</v>
      </c>
      <c r="AP304" s="164">
        <f t="shared" si="241"/>
        <v>0.2495619634602686</v>
      </c>
      <c r="AQ304" s="487"/>
      <c r="AR304" s="409">
        <f t="shared" si="242"/>
        <v>0.2495619634602686</v>
      </c>
      <c r="AS304" s="410">
        <f t="shared" si="243"/>
        <v>0.2495619634602686</v>
      </c>
      <c r="AT304" s="409">
        <f t="shared" si="228"/>
        <v>-0.32051282051282048</v>
      </c>
      <c r="AU304" s="410">
        <f t="shared" si="229"/>
        <v>0</v>
      </c>
      <c r="AV304" s="64" t="b">
        <f t="shared" si="244"/>
        <v>1</v>
      </c>
      <c r="AW304" s="415">
        <f t="shared" si="245"/>
        <v>2631.3157894736842</v>
      </c>
      <c r="AX304" s="415">
        <f t="shared" si="246"/>
        <v>3252.2727272727275</v>
      </c>
      <c r="AY304" s="415">
        <f t="shared" si="247"/>
        <v>4251.4654088050311</v>
      </c>
      <c r="AZ304" s="415">
        <f t="shared" si="248"/>
        <v>4543</v>
      </c>
      <c r="BA304" s="415">
        <f t="shared" si="249"/>
        <v>5676.76</v>
      </c>
      <c r="BB304" s="416">
        <f t="shared" si="257"/>
        <v>0.23598723508714525</v>
      </c>
      <c r="BC304" s="416">
        <f t="shared" si="257"/>
        <v>0.3072290565158724</v>
      </c>
      <c r="BD304" s="416">
        <f t="shared" si="257"/>
        <v>6.8572730379314439E-2</v>
      </c>
      <c r="BE304" s="416">
        <f t="shared" si="250"/>
        <v>0.2495619634602686</v>
      </c>
      <c r="BF304" s="499">
        <f t="shared" si="230"/>
        <v>190</v>
      </c>
      <c r="BG304" s="499">
        <f t="shared" si="225"/>
        <v>187</v>
      </c>
      <c r="BH304" s="499">
        <f t="shared" si="226"/>
        <v>159</v>
      </c>
      <c r="BI304" s="499">
        <f t="shared" si="231"/>
        <v>234</v>
      </c>
      <c r="BJ304" s="506">
        <f t="shared" si="232"/>
        <v>234</v>
      </c>
      <c r="BK304" s="416">
        <f t="shared" si="258"/>
        <v>-1.5789473684210575E-2</v>
      </c>
      <c r="BL304" s="416">
        <f t="shared" si="258"/>
        <v>-0.14973262032085566</v>
      </c>
      <c r="BM304" s="416">
        <f t="shared" si="258"/>
        <v>0.47169811320754707</v>
      </c>
      <c r="BN304" s="416">
        <f t="shared" si="251"/>
        <v>0</v>
      </c>
      <c r="BO304" s="104">
        <f t="shared" si="259"/>
        <v>849541</v>
      </c>
      <c r="BP304" s="104">
        <f t="shared" si="252"/>
        <v>1061554.1200000001</v>
      </c>
      <c r="BQ304" s="103">
        <f t="shared" si="253"/>
        <v>1061554.1200000001</v>
      </c>
      <c r="BR304" s="419"/>
      <c r="BS304" s="420"/>
      <c r="BU304" s="104"/>
      <c r="BV304" s="103"/>
      <c r="BW304" s="161">
        <f t="shared" si="260"/>
        <v>1063062</v>
      </c>
      <c r="BX304" s="161">
        <f t="shared" si="261"/>
        <v>722337</v>
      </c>
    </row>
    <row r="305" spans="1:76" ht="24" hidden="1">
      <c r="A305" s="145" t="s">
        <v>652</v>
      </c>
      <c r="B305" s="145" t="str">
        <f t="shared" si="227"/>
        <v>P177</v>
      </c>
      <c r="C305" s="146" t="s">
        <v>697</v>
      </c>
      <c r="D305" s="147" t="s">
        <v>698</v>
      </c>
      <c r="E305" s="147"/>
      <c r="F305" s="147"/>
      <c r="G305" s="147"/>
      <c r="H305" s="129">
        <v>939</v>
      </c>
      <c r="I305" s="130">
        <v>1100</v>
      </c>
      <c r="J305" s="129">
        <v>1100</v>
      </c>
      <c r="K305" s="130">
        <v>1100</v>
      </c>
      <c r="L305" s="130">
        <v>1100</v>
      </c>
      <c r="M305" s="130">
        <v>1199</v>
      </c>
      <c r="N305" s="130">
        <v>1199</v>
      </c>
      <c r="O305" s="148">
        <v>1340.9</v>
      </c>
      <c r="P305" s="149">
        <v>2984</v>
      </c>
      <c r="Q305" s="149">
        <v>3103121.2</v>
      </c>
      <c r="R305" s="150">
        <v>3291</v>
      </c>
      <c r="S305" s="151">
        <v>3619821</v>
      </c>
      <c r="T305" s="150">
        <v>3346</v>
      </c>
      <c r="U305" s="151">
        <v>4133880.5200000005</v>
      </c>
      <c r="V305" s="152">
        <v>3477</v>
      </c>
      <c r="W305" s="153">
        <f t="shared" si="263"/>
        <v>4662309.3000000007</v>
      </c>
      <c r="X305" s="154">
        <v>3477</v>
      </c>
      <c r="Y305" s="155">
        <v>1340.9</v>
      </c>
      <c r="Z305" s="138">
        <f t="shared" si="264"/>
        <v>4662309.3000000007</v>
      </c>
      <c r="AA305" s="156">
        <v>3085</v>
      </c>
      <c r="AB305" s="157">
        <v>4140103.4400000004</v>
      </c>
      <c r="AC305" s="162">
        <f>AA305</f>
        <v>3085</v>
      </c>
      <c r="AD305" s="456">
        <f t="shared" ref="AD305" si="267">Y305*1.15</f>
        <v>1542.0350000000001</v>
      </c>
      <c r="AE305" s="159">
        <f t="shared" si="235"/>
        <v>4757177.9750000006</v>
      </c>
      <c r="AF305" s="158">
        <v>2956</v>
      </c>
      <c r="AG305" s="448">
        <v>2156.88</v>
      </c>
      <c r="AH305" s="159">
        <f t="shared" si="254"/>
        <v>6375737.2800000003</v>
      </c>
      <c r="AI305" s="437">
        <f t="shared" si="255"/>
        <v>-614.84500000000003</v>
      </c>
      <c r="AJ305" s="23">
        <f t="shared" si="236"/>
        <v>-521</v>
      </c>
      <c r="AK305" s="24">
        <f t="shared" si="237"/>
        <v>-0.14984181765890134</v>
      </c>
      <c r="AL305" s="23">
        <f t="shared" si="238"/>
        <v>-129</v>
      </c>
      <c r="AM305" s="160">
        <f t="shared" si="256"/>
        <v>-1618559.3049999997</v>
      </c>
      <c r="AN305" s="24">
        <f t="shared" si="265"/>
        <v>-4.1815235008103725E-2</v>
      </c>
      <c r="AO305" s="163">
        <f t="shared" si="240"/>
        <v>815.98</v>
      </c>
      <c r="AP305" s="164">
        <f t="shared" si="241"/>
        <v>0.60853158326497125</v>
      </c>
      <c r="AQ305" s="487"/>
      <c r="AR305" s="409">
        <f t="shared" si="242"/>
        <v>0.60853158326497137</v>
      </c>
      <c r="AS305" s="410">
        <f t="shared" si="243"/>
        <v>0.14999999999999991</v>
      </c>
      <c r="AT305" s="409">
        <f t="shared" si="228"/>
        <v>-4.1815235008103691E-2</v>
      </c>
      <c r="AU305" s="410">
        <f t="shared" si="229"/>
        <v>0</v>
      </c>
      <c r="AV305" s="64" t="b">
        <f t="shared" si="244"/>
        <v>1</v>
      </c>
      <c r="AW305" s="415">
        <f t="shared" si="245"/>
        <v>1039.9199731903486</v>
      </c>
      <c r="AX305" s="415">
        <f t="shared" si="246"/>
        <v>1099.915223336372</v>
      </c>
      <c r="AY305" s="415">
        <f t="shared" si="247"/>
        <v>1235.4693723849373</v>
      </c>
      <c r="AZ305" s="415">
        <f t="shared" si="248"/>
        <v>1340.9</v>
      </c>
      <c r="BA305" s="415">
        <f t="shared" si="249"/>
        <v>1542.0350000000001</v>
      </c>
      <c r="BB305" s="416">
        <f t="shared" si="257"/>
        <v>5.7692179872231186E-2</v>
      </c>
      <c r="BC305" s="416">
        <f t="shared" si="257"/>
        <v>0.12324054270054474</v>
      </c>
      <c r="BD305" s="416">
        <f t="shared" si="257"/>
        <v>8.5336496372662385E-2</v>
      </c>
      <c r="BE305" s="416">
        <f t="shared" si="250"/>
        <v>0.14999999999999991</v>
      </c>
      <c r="BF305" s="499">
        <f t="shared" si="230"/>
        <v>2984</v>
      </c>
      <c r="BG305" s="499">
        <f t="shared" si="225"/>
        <v>3291</v>
      </c>
      <c r="BH305" s="499">
        <f t="shared" si="226"/>
        <v>3346</v>
      </c>
      <c r="BI305" s="499">
        <f t="shared" si="231"/>
        <v>3085</v>
      </c>
      <c r="BJ305" s="506">
        <f t="shared" si="232"/>
        <v>3085</v>
      </c>
      <c r="BK305" s="416">
        <f t="shared" si="258"/>
        <v>0.10288203753351199</v>
      </c>
      <c r="BL305" s="416">
        <f t="shared" si="258"/>
        <v>1.6712245518079705E-2</v>
      </c>
      <c r="BM305" s="416">
        <f t="shared" si="258"/>
        <v>-7.800358637178717E-2</v>
      </c>
      <c r="BN305" s="416">
        <f t="shared" si="251"/>
        <v>0</v>
      </c>
      <c r="BO305" s="104">
        <f t="shared" si="259"/>
        <v>4662309.3000000007</v>
      </c>
      <c r="BP305" s="104">
        <f t="shared" si="252"/>
        <v>5361655.6950000003</v>
      </c>
      <c r="BQ305" s="103">
        <f t="shared" si="253"/>
        <v>7499471.7600000007</v>
      </c>
      <c r="BR305" s="419"/>
      <c r="BS305" s="420"/>
      <c r="BU305" s="104"/>
      <c r="BV305" s="103"/>
      <c r="BW305" s="161">
        <f t="shared" si="260"/>
        <v>4136676.5000000005</v>
      </c>
      <c r="BX305" s="161">
        <f t="shared" si="261"/>
        <v>3963700.4000000004</v>
      </c>
    </row>
    <row r="306" spans="1:76" ht="36" hidden="1">
      <c r="A306" s="145" t="s">
        <v>652</v>
      </c>
      <c r="B306" s="145" t="str">
        <f t="shared" si="227"/>
        <v>P178</v>
      </c>
      <c r="C306" s="146" t="s">
        <v>699</v>
      </c>
      <c r="D306" s="175" t="s">
        <v>700</v>
      </c>
      <c r="E306" s="175" t="s">
        <v>102</v>
      </c>
      <c r="F306" s="175"/>
      <c r="G306" s="175" t="s">
        <v>157</v>
      </c>
      <c r="H306" s="129">
        <v>1000</v>
      </c>
      <c r="I306" s="130">
        <v>1150</v>
      </c>
      <c r="J306" s="129">
        <v>1150</v>
      </c>
      <c r="K306" s="130">
        <v>1725</v>
      </c>
      <c r="L306" s="130">
        <v>1725</v>
      </c>
      <c r="M306" s="130">
        <v>1890</v>
      </c>
      <c r="N306" s="130">
        <v>1890</v>
      </c>
      <c r="O306" s="148">
        <v>2101</v>
      </c>
      <c r="P306" s="149">
        <v>56</v>
      </c>
      <c r="Q306" s="149">
        <v>60650</v>
      </c>
      <c r="R306" s="150">
        <v>52</v>
      </c>
      <c r="S306" s="151">
        <v>77625</v>
      </c>
      <c r="T306" s="150">
        <v>43</v>
      </c>
      <c r="U306" s="151">
        <v>84995</v>
      </c>
      <c r="V306" s="152">
        <v>52</v>
      </c>
      <c r="W306" s="153">
        <f t="shared" si="263"/>
        <v>109252</v>
      </c>
      <c r="X306" s="154">
        <v>52</v>
      </c>
      <c r="Y306" s="155">
        <v>2101</v>
      </c>
      <c r="Z306" s="138">
        <f t="shared" si="264"/>
        <v>109252</v>
      </c>
      <c r="AA306" s="156">
        <v>57</v>
      </c>
      <c r="AB306" s="157">
        <v>119757</v>
      </c>
      <c r="AC306" s="162">
        <f>AA306</f>
        <v>57</v>
      </c>
      <c r="AD306" s="456">
        <v>2250</v>
      </c>
      <c r="AE306" s="159">
        <f t="shared" si="235"/>
        <v>128250</v>
      </c>
      <c r="AF306" s="158">
        <v>45</v>
      </c>
      <c r="AG306" s="448">
        <v>2685.66</v>
      </c>
      <c r="AH306" s="159">
        <f t="shared" si="254"/>
        <v>120854.7</v>
      </c>
      <c r="AI306" s="437">
        <f t="shared" si="255"/>
        <v>-435.65999999999985</v>
      </c>
      <c r="AJ306" s="23">
        <f t="shared" si="236"/>
        <v>-7</v>
      </c>
      <c r="AK306" s="24">
        <f t="shared" si="237"/>
        <v>-0.13461538461538461</v>
      </c>
      <c r="AL306" s="23">
        <f t="shared" si="238"/>
        <v>-12</v>
      </c>
      <c r="AM306" s="160">
        <f t="shared" si="256"/>
        <v>7395.3000000000029</v>
      </c>
      <c r="AN306" s="24">
        <f t="shared" si="265"/>
        <v>-0.21052631578947367</v>
      </c>
      <c r="AO306" s="163">
        <f t="shared" si="240"/>
        <v>584.65999999999985</v>
      </c>
      <c r="AP306" s="164">
        <f t="shared" si="241"/>
        <v>0.27827701094716795</v>
      </c>
      <c r="AQ306" s="487"/>
      <c r="AR306" s="409">
        <f t="shared" si="242"/>
        <v>0.27827701094716795</v>
      </c>
      <c r="AS306" s="410">
        <f t="shared" si="243"/>
        <v>7.0918610185625841E-2</v>
      </c>
      <c r="AT306" s="409">
        <f t="shared" si="228"/>
        <v>-0.21052631578947367</v>
      </c>
      <c r="AU306" s="410">
        <f t="shared" si="229"/>
        <v>0</v>
      </c>
      <c r="AV306" s="64" t="b">
        <f t="shared" si="244"/>
        <v>1</v>
      </c>
      <c r="AW306" s="415">
        <f t="shared" si="245"/>
        <v>1083.0357142857142</v>
      </c>
      <c r="AX306" s="415">
        <f t="shared" si="246"/>
        <v>1492.7884615384614</v>
      </c>
      <c r="AY306" s="415">
        <f t="shared" si="247"/>
        <v>1976.6279069767443</v>
      </c>
      <c r="AZ306" s="415">
        <f t="shared" si="248"/>
        <v>2101</v>
      </c>
      <c r="BA306" s="415">
        <f t="shared" si="249"/>
        <v>2250</v>
      </c>
      <c r="BB306" s="416">
        <f t="shared" si="257"/>
        <v>0.37833724395966772</v>
      </c>
      <c r="BC306" s="416">
        <f t="shared" si="257"/>
        <v>0.32411788937572572</v>
      </c>
      <c r="BD306" s="416">
        <f t="shared" si="257"/>
        <v>6.2921348314606718E-2</v>
      </c>
      <c r="BE306" s="416">
        <f t="shared" si="250"/>
        <v>7.0918610185625841E-2</v>
      </c>
      <c r="BF306" s="499">
        <f t="shared" si="230"/>
        <v>56</v>
      </c>
      <c r="BG306" s="499">
        <f t="shared" si="225"/>
        <v>52</v>
      </c>
      <c r="BH306" s="499">
        <f t="shared" si="226"/>
        <v>43</v>
      </c>
      <c r="BI306" s="499">
        <f t="shared" si="231"/>
        <v>57</v>
      </c>
      <c r="BJ306" s="506">
        <f t="shared" si="232"/>
        <v>57</v>
      </c>
      <c r="BK306" s="416">
        <f t="shared" si="258"/>
        <v>-7.1428571428571397E-2</v>
      </c>
      <c r="BL306" s="416">
        <f t="shared" si="258"/>
        <v>-0.17307692307692313</v>
      </c>
      <c r="BM306" s="416">
        <f t="shared" si="258"/>
        <v>0.32558139534883712</v>
      </c>
      <c r="BN306" s="416">
        <f t="shared" si="251"/>
        <v>0</v>
      </c>
      <c r="BO306" s="104">
        <f t="shared" si="259"/>
        <v>109252</v>
      </c>
      <c r="BP306" s="104">
        <f t="shared" si="252"/>
        <v>117000</v>
      </c>
      <c r="BQ306" s="103">
        <f t="shared" si="253"/>
        <v>139654.32</v>
      </c>
      <c r="BR306" s="419"/>
      <c r="BS306" s="420"/>
      <c r="BU306" s="104"/>
      <c r="BV306" s="103"/>
      <c r="BW306" s="161">
        <f t="shared" si="260"/>
        <v>119757</v>
      </c>
      <c r="BX306" s="161">
        <f t="shared" si="261"/>
        <v>94545</v>
      </c>
    </row>
    <row r="307" spans="1:76">
      <c r="A307" s="145" t="s">
        <v>652</v>
      </c>
      <c r="B307" s="145" t="str">
        <f t="shared" si="227"/>
        <v>P179</v>
      </c>
      <c r="C307" s="146" t="s">
        <v>701</v>
      </c>
      <c r="D307" s="172" t="s">
        <v>702</v>
      </c>
      <c r="E307" s="178" t="s">
        <v>142</v>
      </c>
      <c r="F307" s="178"/>
      <c r="G307" s="178" t="s">
        <v>157</v>
      </c>
      <c r="H307" s="129">
        <v>558</v>
      </c>
      <c r="I307" s="130">
        <v>650</v>
      </c>
      <c r="J307" s="129">
        <v>650</v>
      </c>
      <c r="K307" s="130">
        <v>650</v>
      </c>
      <c r="L307" s="130">
        <v>650</v>
      </c>
      <c r="M307" s="130">
        <v>728</v>
      </c>
      <c r="N307" s="130">
        <v>728</v>
      </c>
      <c r="O307" s="148">
        <v>822.8</v>
      </c>
      <c r="P307" s="149">
        <v>3424</v>
      </c>
      <c r="Q307" s="149">
        <v>2105816</v>
      </c>
      <c r="R307" s="150">
        <v>3391</v>
      </c>
      <c r="S307" s="151">
        <v>2203814</v>
      </c>
      <c r="T307" s="150">
        <v>2694</v>
      </c>
      <c r="U307" s="151">
        <v>2020521.68</v>
      </c>
      <c r="V307" s="152">
        <v>3391</v>
      </c>
      <c r="W307" s="153">
        <f t="shared" si="263"/>
        <v>2790114.8</v>
      </c>
      <c r="X307" s="154">
        <v>3391</v>
      </c>
      <c r="Y307" s="155">
        <v>822.8</v>
      </c>
      <c r="Z307" s="138">
        <f t="shared" si="264"/>
        <v>2790114.8</v>
      </c>
      <c r="AA307" s="156">
        <v>2342</v>
      </c>
      <c r="AB307" s="157">
        <v>1925845.68</v>
      </c>
      <c r="AC307" s="158">
        <v>2883</v>
      </c>
      <c r="AD307" s="456">
        <v>930</v>
      </c>
      <c r="AE307" s="159">
        <f t="shared" si="235"/>
        <v>2681190</v>
      </c>
      <c r="AF307" s="158">
        <v>2883</v>
      </c>
      <c r="AG307" s="448">
        <v>1180.93</v>
      </c>
      <c r="AH307" s="159">
        <f t="shared" si="254"/>
        <v>3404621.1900000004</v>
      </c>
      <c r="AI307" s="437">
        <f t="shared" si="255"/>
        <v>-250.93000000000006</v>
      </c>
      <c r="AJ307" s="23">
        <f t="shared" si="236"/>
        <v>-508</v>
      </c>
      <c r="AK307" s="24">
        <f t="shared" si="237"/>
        <v>-0.14980831613093482</v>
      </c>
      <c r="AL307" s="23">
        <f t="shared" si="238"/>
        <v>541</v>
      </c>
      <c r="AM307" s="160">
        <f t="shared" si="256"/>
        <v>-723431.19000000041</v>
      </c>
      <c r="AN307" s="24">
        <f t="shared" si="265"/>
        <v>0.23099914602903501</v>
      </c>
      <c r="AO307" s="163">
        <f t="shared" si="240"/>
        <v>358.13000000000011</v>
      </c>
      <c r="AP307" s="164">
        <f t="shared" si="241"/>
        <v>0.43525765678172113</v>
      </c>
      <c r="AQ307" s="487"/>
      <c r="AR307" s="409">
        <f t="shared" si="242"/>
        <v>0.43525765678172101</v>
      </c>
      <c r="AS307" s="410">
        <f t="shared" si="243"/>
        <v>0.13028682547399129</v>
      </c>
      <c r="AT307" s="409">
        <f t="shared" si="228"/>
        <v>0.23099914602903504</v>
      </c>
      <c r="AU307" s="410">
        <f t="shared" si="229"/>
        <v>0.23099914602903504</v>
      </c>
      <c r="AV307" s="64" t="b">
        <f t="shared" si="244"/>
        <v>0</v>
      </c>
      <c r="AW307" s="415">
        <f t="shared" si="245"/>
        <v>615.01635514018687</v>
      </c>
      <c r="AX307" s="415">
        <f t="shared" si="246"/>
        <v>649.90091418460634</v>
      </c>
      <c r="AY307" s="415">
        <f t="shared" si="247"/>
        <v>750.00804751299177</v>
      </c>
      <c r="AZ307" s="415">
        <f t="shared" si="248"/>
        <v>822.8</v>
      </c>
      <c r="BA307" s="415">
        <f t="shared" si="249"/>
        <v>930</v>
      </c>
      <c r="BB307" s="416">
        <f t="shared" si="257"/>
        <v>5.672135180286042E-2</v>
      </c>
      <c r="BC307" s="416">
        <f t="shared" si="257"/>
        <v>0.15403445531998394</v>
      </c>
      <c r="BD307" s="416">
        <f t="shared" si="257"/>
        <v>9.7054895248636974E-2</v>
      </c>
      <c r="BE307" s="416">
        <f t="shared" si="250"/>
        <v>0.13028682547399129</v>
      </c>
      <c r="BF307" s="499">
        <f t="shared" si="230"/>
        <v>3424</v>
      </c>
      <c r="BG307" s="499">
        <f t="shared" si="225"/>
        <v>3391</v>
      </c>
      <c r="BH307" s="499">
        <f t="shared" si="226"/>
        <v>2694</v>
      </c>
      <c r="BI307" s="499">
        <f t="shared" si="231"/>
        <v>2342</v>
      </c>
      <c r="BJ307" s="506">
        <f t="shared" si="232"/>
        <v>2883</v>
      </c>
      <c r="BK307" s="416">
        <f t="shared" si="258"/>
        <v>-9.6378504672897103E-3</v>
      </c>
      <c r="BL307" s="416">
        <f t="shared" si="258"/>
        <v>-0.20554408728988494</v>
      </c>
      <c r="BM307" s="416">
        <f t="shared" si="258"/>
        <v>-0.13066072754268743</v>
      </c>
      <c r="BN307" s="416">
        <f t="shared" si="251"/>
        <v>0.23099914602903504</v>
      </c>
      <c r="BO307" s="104">
        <f t="shared" si="259"/>
        <v>2790114.8</v>
      </c>
      <c r="BP307" s="104">
        <f t="shared" si="252"/>
        <v>3153630</v>
      </c>
      <c r="BQ307" s="103">
        <f t="shared" si="253"/>
        <v>4004533.6300000004</v>
      </c>
      <c r="BR307" s="419"/>
      <c r="BS307" s="420"/>
      <c r="BU307" s="104"/>
      <c r="BV307" s="103"/>
      <c r="BW307" s="161">
        <f t="shared" si="260"/>
        <v>2372132.4</v>
      </c>
      <c r="BX307" s="161">
        <f t="shared" si="261"/>
        <v>2372132.4</v>
      </c>
    </row>
    <row r="308" spans="1:76">
      <c r="A308" s="145" t="s">
        <v>652</v>
      </c>
      <c r="B308" s="145" t="str">
        <f t="shared" si="227"/>
        <v>P180</v>
      </c>
      <c r="C308" s="146" t="s">
        <v>703</v>
      </c>
      <c r="D308" s="172" t="s">
        <v>704</v>
      </c>
      <c r="E308" s="178" t="s">
        <v>142</v>
      </c>
      <c r="F308" s="178"/>
      <c r="G308" s="178" t="s">
        <v>157</v>
      </c>
      <c r="H308" s="129">
        <v>624</v>
      </c>
      <c r="I308" s="130">
        <v>650</v>
      </c>
      <c r="J308" s="129">
        <v>650</v>
      </c>
      <c r="K308" s="130">
        <v>650</v>
      </c>
      <c r="L308" s="130">
        <v>650</v>
      </c>
      <c r="M308" s="130">
        <v>710</v>
      </c>
      <c r="N308" s="130">
        <v>710</v>
      </c>
      <c r="O308" s="148">
        <v>803</v>
      </c>
      <c r="P308" s="149">
        <v>197</v>
      </c>
      <c r="Q308" s="149">
        <v>126178</v>
      </c>
      <c r="R308" s="150">
        <v>220</v>
      </c>
      <c r="S308" s="151">
        <v>143000</v>
      </c>
      <c r="T308" s="150">
        <v>147</v>
      </c>
      <c r="U308" s="151">
        <v>107589</v>
      </c>
      <c r="V308" s="152">
        <v>210</v>
      </c>
      <c r="W308" s="153">
        <f t="shared" si="263"/>
        <v>168630</v>
      </c>
      <c r="X308" s="154">
        <v>210</v>
      </c>
      <c r="Y308" s="155">
        <v>803</v>
      </c>
      <c r="Z308" s="138">
        <f t="shared" si="264"/>
        <v>168630</v>
      </c>
      <c r="AA308" s="156">
        <v>117</v>
      </c>
      <c r="AB308" s="157">
        <v>93790.399999999994</v>
      </c>
      <c r="AC308" s="158">
        <v>179</v>
      </c>
      <c r="AD308" s="456">
        <v>930</v>
      </c>
      <c r="AE308" s="159">
        <f t="shared" si="235"/>
        <v>166470</v>
      </c>
      <c r="AF308" s="158">
        <v>179</v>
      </c>
      <c r="AG308" s="448">
        <v>1025.52</v>
      </c>
      <c r="AH308" s="159">
        <f t="shared" si="254"/>
        <v>183568.08</v>
      </c>
      <c r="AI308" s="437">
        <f t="shared" si="255"/>
        <v>-95.519999999999982</v>
      </c>
      <c r="AJ308" s="23">
        <f t="shared" si="236"/>
        <v>-31</v>
      </c>
      <c r="AK308" s="24">
        <f t="shared" si="237"/>
        <v>-0.14761904761904762</v>
      </c>
      <c r="AL308" s="23">
        <f t="shared" si="238"/>
        <v>62</v>
      </c>
      <c r="AM308" s="160">
        <f t="shared" si="256"/>
        <v>-17098.079999999987</v>
      </c>
      <c r="AN308" s="24">
        <f t="shared" si="265"/>
        <v>0.52991452991452992</v>
      </c>
      <c r="AO308" s="163">
        <f t="shared" si="240"/>
        <v>222.51999999999998</v>
      </c>
      <c r="AP308" s="164">
        <f t="shared" si="241"/>
        <v>0.27711083437110834</v>
      </c>
      <c r="AQ308" s="487"/>
      <c r="AR308" s="409">
        <f t="shared" si="242"/>
        <v>0.27711083437110839</v>
      </c>
      <c r="AS308" s="410">
        <f t="shared" si="243"/>
        <v>0.15815691158156908</v>
      </c>
      <c r="AT308" s="409">
        <f t="shared" si="228"/>
        <v>0.52991452991452981</v>
      </c>
      <c r="AU308" s="410">
        <f t="shared" si="229"/>
        <v>0.52991452991452981</v>
      </c>
      <c r="AV308" s="64" t="b">
        <f t="shared" si="244"/>
        <v>0</v>
      </c>
      <c r="AW308" s="415">
        <f t="shared" si="245"/>
        <v>640.49746192893406</v>
      </c>
      <c r="AX308" s="415">
        <f t="shared" si="246"/>
        <v>650</v>
      </c>
      <c r="AY308" s="415">
        <f t="shared" si="247"/>
        <v>731.89795918367349</v>
      </c>
      <c r="AZ308" s="415">
        <f t="shared" si="248"/>
        <v>803</v>
      </c>
      <c r="BA308" s="415">
        <f t="shared" si="249"/>
        <v>930</v>
      </c>
      <c r="BB308" s="416">
        <f t="shared" si="257"/>
        <v>1.483618380383267E-2</v>
      </c>
      <c r="BC308" s="416">
        <f t="shared" si="257"/>
        <v>0.12599686028257451</v>
      </c>
      <c r="BD308" s="416">
        <f t="shared" si="257"/>
        <v>9.7147477902016055E-2</v>
      </c>
      <c r="BE308" s="416">
        <f t="shared" si="250"/>
        <v>0.15815691158156908</v>
      </c>
      <c r="BF308" s="499">
        <f t="shared" si="230"/>
        <v>197</v>
      </c>
      <c r="BG308" s="499">
        <f t="shared" si="225"/>
        <v>220</v>
      </c>
      <c r="BH308" s="499">
        <f t="shared" si="226"/>
        <v>147</v>
      </c>
      <c r="BI308" s="499">
        <f t="shared" si="231"/>
        <v>117</v>
      </c>
      <c r="BJ308" s="506">
        <f t="shared" si="232"/>
        <v>179</v>
      </c>
      <c r="BK308" s="416">
        <f t="shared" si="258"/>
        <v>0.11675126903553301</v>
      </c>
      <c r="BL308" s="416">
        <f t="shared" si="258"/>
        <v>-0.33181818181818179</v>
      </c>
      <c r="BM308" s="416">
        <f t="shared" si="258"/>
        <v>-0.20408163265306123</v>
      </c>
      <c r="BN308" s="416">
        <f t="shared" si="251"/>
        <v>0.52991452991452981</v>
      </c>
      <c r="BO308" s="104">
        <f t="shared" si="259"/>
        <v>168630</v>
      </c>
      <c r="BP308" s="104">
        <f t="shared" si="252"/>
        <v>195300</v>
      </c>
      <c r="BQ308" s="103">
        <f t="shared" si="253"/>
        <v>215359.19999999998</v>
      </c>
      <c r="BR308" s="419"/>
      <c r="BS308" s="420"/>
      <c r="BU308" s="104"/>
      <c r="BV308" s="103"/>
      <c r="BW308" s="161">
        <f t="shared" si="260"/>
        <v>143737</v>
      </c>
      <c r="BX308" s="161">
        <f t="shared" si="261"/>
        <v>143737</v>
      </c>
    </row>
    <row r="309" spans="1:76" hidden="1">
      <c r="A309" s="145" t="s">
        <v>652</v>
      </c>
      <c r="B309" s="145" t="str">
        <f t="shared" si="227"/>
        <v>P181</v>
      </c>
      <c r="C309" s="146" t="s">
        <v>705</v>
      </c>
      <c r="D309" s="172" t="s">
        <v>706</v>
      </c>
      <c r="E309" s="178" t="s">
        <v>142</v>
      </c>
      <c r="F309" s="178"/>
      <c r="G309" s="178" t="s">
        <v>157</v>
      </c>
      <c r="H309" s="129">
        <v>426</v>
      </c>
      <c r="I309" s="130">
        <v>500</v>
      </c>
      <c r="J309" s="129">
        <v>500</v>
      </c>
      <c r="K309" s="130">
        <v>500</v>
      </c>
      <c r="L309" s="130">
        <v>500</v>
      </c>
      <c r="M309" s="130">
        <v>530</v>
      </c>
      <c r="N309" s="130">
        <v>530</v>
      </c>
      <c r="O309" s="148">
        <v>605</v>
      </c>
      <c r="P309" s="149">
        <v>13591</v>
      </c>
      <c r="Q309" s="149">
        <v>6442563.2000000002</v>
      </c>
      <c r="R309" s="150">
        <v>13496</v>
      </c>
      <c r="S309" s="151">
        <v>6741400</v>
      </c>
      <c r="T309" s="150">
        <v>11540</v>
      </c>
      <c r="U309" s="151">
        <v>6348597.7999999998</v>
      </c>
      <c r="V309" s="152">
        <v>13496</v>
      </c>
      <c r="W309" s="153">
        <f t="shared" si="263"/>
        <v>8165080</v>
      </c>
      <c r="X309" s="154">
        <v>13496</v>
      </c>
      <c r="Y309" s="155">
        <v>605</v>
      </c>
      <c r="Z309" s="138">
        <f t="shared" si="264"/>
        <v>8165080</v>
      </c>
      <c r="AA309" s="156">
        <v>10172</v>
      </c>
      <c r="AB309" s="157">
        <v>6151745.0999999996</v>
      </c>
      <c r="AC309" s="162">
        <f>AA309</f>
        <v>10172</v>
      </c>
      <c r="AD309" s="456">
        <f t="shared" ref="AD309" si="268">Y309*1.15</f>
        <v>695.75</v>
      </c>
      <c r="AE309" s="159">
        <f t="shared" si="235"/>
        <v>7077169</v>
      </c>
      <c r="AF309" s="158">
        <v>9000</v>
      </c>
      <c r="AG309" s="448">
        <v>744.67</v>
      </c>
      <c r="AH309" s="159">
        <f t="shared" si="254"/>
        <v>6702030</v>
      </c>
      <c r="AI309" s="437">
        <f t="shared" si="255"/>
        <v>-48.919999999999959</v>
      </c>
      <c r="AJ309" s="23">
        <f t="shared" si="236"/>
        <v>-4496</v>
      </c>
      <c r="AK309" s="24">
        <f t="shared" si="237"/>
        <v>-0.33313574392412565</v>
      </c>
      <c r="AL309" s="23">
        <f t="shared" si="238"/>
        <v>-1172</v>
      </c>
      <c r="AM309" s="160">
        <f t="shared" si="256"/>
        <v>375139</v>
      </c>
      <c r="AN309" s="24">
        <f t="shared" si="265"/>
        <v>-0.11521824616594574</v>
      </c>
      <c r="AO309" s="163">
        <f t="shared" si="240"/>
        <v>139.66999999999996</v>
      </c>
      <c r="AP309" s="164">
        <f t="shared" si="241"/>
        <v>0.23085950413223133</v>
      </c>
      <c r="AQ309" s="487"/>
      <c r="AR309" s="409">
        <f t="shared" si="242"/>
        <v>0.23085950413223144</v>
      </c>
      <c r="AS309" s="410">
        <f t="shared" si="243"/>
        <v>0.14999999999999991</v>
      </c>
      <c r="AT309" s="409">
        <f t="shared" si="228"/>
        <v>-0.11521824616594578</v>
      </c>
      <c r="AU309" s="410">
        <f t="shared" si="229"/>
        <v>0</v>
      </c>
      <c r="AV309" s="64" t="b">
        <f t="shared" si="244"/>
        <v>1</v>
      </c>
      <c r="AW309" s="415">
        <f t="shared" si="245"/>
        <v>474.03157972187478</v>
      </c>
      <c r="AX309" s="415">
        <f t="shared" si="246"/>
        <v>499.51096621221103</v>
      </c>
      <c r="AY309" s="415">
        <f t="shared" si="247"/>
        <v>550.13845753899477</v>
      </c>
      <c r="AZ309" s="415">
        <f t="shared" si="248"/>
        <v>605</v>
      </c>
      <c r="BA309" s="415">
        <f t="shared" si="249"/>
        <v>695.75</v>
      </c>
      <c r="BB309" s="416">
        <f t="shared" si="257"/>
        <v>5.3750398876981187E-2</v>
      </c>
      <c r="BC309" s="416">
        <f t="shared" si="257"/>
        <v>0.10135411382595216</v>
      </c>
      <c r="BD309" s="416">
        <f t="shared" si="257"/>
        <v>9.9723154615338983E-2</v>
      </c>
      <c r="BE309" s="416">
        <f t="shared" si="250"/>
        <v>0.14999999999999991</v>
      </c>
      <c r="BF309" s="499">
        <f t="shared" si="230"/>
        <v>13591</v>
      </c>
      <c r="BG309" s="499">
        <f t="shared" si="225"/>
        <v>13496</v>
      </c>
      <c r="BH309" s="499">
        <f t="shared" si="226"/>
        <v>11540</v>
      </c>
      <c r="BI309" s="499">
        <f t="shared" si="231"/>
        <v>10172</v>
      </c>
      <c r="BJ309" s="506">
        <f t="shared" si="232"/>
        <v>10172</v>
      </c>
      <c r="BK309" s="416">
        <f t="shared" si="258"/>
        <v>-6.9899197998675167E-3</v>
      </c>
      <c r="BL309" s="416">
        <f t="shared" si="258"/>
        <v>-0.1449318316538234</v>
      </c>
      <c r="BM309" s="416">
        <f t="shared" si="258"/>
        <v>-0.11854419410745232</v>
      </c>
      <c r="BN309" s="416">
        <f t="shared" si="251"/>
        <v>0</v>
      </c>
      <c r="BO309" s="104">
        <f t="shared" si="259"/>
        <v>8165080</v>
      </c>
      <c r="BP309" s="104">
        <f t="shared" si="252"/>
        <v>9389842</v>
      </c>
      <c r="BQ309" s="103">
        <f t="shared" si="253"/>
        <v>10050066.32</v>
      </c>
      <c r="BR309" s="419"/>
      <c r="BS309" s="420"/>
      <c r="BU309" s="104"/>
      <c r="BV309" s="103"/>
      <c r="BW309" s="161">
        <f t="shared" si="260"/>
        <v>6154060</v>
      </c>
      <c r="BX309" s="161">
        <f t="shared" si="261"/>
        <v>5445000</v>
      </c>
    </row>
    <row r="310" spans="1:76">
      <c r="A310" s="145" t="s">
        <v>652</v>
      </c>
      <c r="B310" s="145" t="str">
        <f t="shared" si="227"/>
        <v>P182</v>
      </c>
      <c r="C310" s="146" t="s">
        <v>707</v>
      </c>
      <c r="D310" s="172" t="s">
        <v>708</v>
      </c>
      <c r="E310" s="178" t="s">
        <v>142</v>
      </c>
      <c r="F310" s="178"/>
      <c r="G310" s="178" t="s">
        <v>157</v>
      </c>
      <c r="H310" s="129">
        <v>574</v>
      </c>
      <c r="I310" s="130">
        <v>650</v>
      </c>
      <c r="J310" s="129">
        <v>650</v>
      </c>
      <c r="K310" s="130">
        <v>650</v>
      </c>
      <c r="L310" s="130">
        <v>650</v>
      </c>
      <c r="M310" s="130">
        <v>710</v>
      </c>
      <c r="N310" s="130">
        <v>710</v>
      </c>
      <c r="O310" s="148">
        <v>803</v>
      </c>
      <c r="P310" s="149">
        <v>14680</v>
      </c>
      <c r="Q310" s="149">
        <v>9126964</v>
      </c>
      <c r="R310" s="150">
        <v>13673</v>
      </c>
      <c r="S310" s="151">
        <v>8887320</v>
      </c>
      <c r="T310" s="150">
        <v>9004</v>
      </c>
      <c r="U310" s="151">
        <v>6568587.2000000002</v>
      </c>
      <c r="V310" s="152">
        <f>13673-2494</f>
        <v>11179</v>
      </c>
      <c r="W310" s="153">
        <f t="shared" si="263"/>
        <v>8976737</v>
      </c>
      <c r="X310" s="154">
        <f>13673-2494</f>
        <v>11179</v>
      </c>
      <c r="Y310" s="155">
        <v>803</v>
      </c>
      <c r="Z310" s="138">
        <f t="shared" si="264"/>
        <v>8976737</v>
      </c>
      <c r="AA310" s="156">
        <v>7357</v>
      </c>
      <c r="AB310" s="157">
        <v>5906710.4000000004</v>
      </c>
      <c r="AC310" s="158">
        <v>11623</v>
      </c>
      <c r="AD310" s="456">
        <v>930</v>
      </c>
      <c r="AE310" s="159">
        <f t="shared" si="235"/>
        <v>10809390</v>
      </c>
      <c r="AF310" s="158">
        <v>11623</v>
      </c>
      <c r="AG310" s="448">
        <v>946.29</v>
      </c>
      <c r="AH310" s="159">
        <f t="shared" si="254"/>
        <v>10998728.67</v>
      </c>
      <c r="AI310" s="437">
        <f t="shared" si="255"/>
        <v>-16.289999999999964</v>
      </c>
      <c r="AJ310" s="23">
        <f t="shared" si="236"/>
        <v>444</v>
      </c>
      <c r="AK310" s="24">
        <f t="shared" si="237"/>
        <v>3.9717327131228199E-2</v>
      </c>
      <c r="AL310" s="23">
        <f t="shared" si="238"/>
        <v>4266</v>
      </c>
      <c r="AM310" s="160">
        <f t="shared" si="256"/>
        <v>-189338.66999999993</v>
      </c>
      <c r="AN310" s="24">
        <f t="shared" si="265"/>
        <v>0.57985591953241811</v>
      </c>
      <c r="AO310" s="163">
        <f t="shared" si="240"/>
        <v>143.28999999999996</v>
      </c>
      <c r="AP310" s="164">
        <f t="shared" si="241"/>
        <v>0.17844333748443333</v>
      </c>
      <c r="AQ310" s="487"/>
      <c r="AR310" s="409">
        <f t="shared" si="242"/>
        <v>0.17844333748443342</v>
      </c>
      <c r="AS310" s="410">
        <f t="shared" si="243"/>
        <v>0.15815691158156908</v>
      </c>
      <c r="AT310" s="409">
        <f t="shared" si="228"/>
        <v>0.579855919532418</v>
      </c>
      <c r="AU310" s="410">
        <f t="shared" si="229"/>
        <v>0.579855919532418</v>
      </c>
      <c r="AV310" s="64" t="b">
        <f t="shared" si="244"/>
        <v>0</v>
      </c>
      <c r="AW310" s="415">
        <f t="shared" si="245"/>
        <v>621.72779291553138</v>
      </c>
      <c r="AX310" s="415">
        <f t="shared" si="246"/>
        <v>649.99049221092662</v>
      </c>
      <c r="AY310" s="415">
        <f t="shared" si="247"/>
        <v>729.51879164815637</v>
      </c>
      <c r="AZ310" s="415">
        <f t="shared" si="248"/>
        <v>803</v>
      </c>
      <c r="BA310" s="415">
        <f t="shared" si="249"/>
        <v>930</v>
      </c>
      <c r="BB310" s="416">
        <f t="shared" si="257"/>
        <v>4.5458317317390806E-2</v>
      </c>
      <c r="BC310" s="416">
        <f t="shared" si="257"/>
        <v>0.12235301960605027</v>
      </c>
      <c r="BD310" s="416">
        <f t="shared" si="257"/>
        <v>0.10072558677458066</v>
      </c>
      <c r="BE310" s="416">
        <f t="shared" si="250"/>
        <v>0.15815691158156908</v>
      </c>
      <c r="BF310" s="499">
        <f t="shared" si="230"/>
        <v>14680</v>
      </c>
      <c r="BG310" s="499">
        <f t="shared" si="225"/>
        <v>13673</v>
      </c>
      <c r="BH310" s="499">
        <f t="shared" si="226"/>
        <v>9004</v>
      </c>
      <c r="BI310" s="499">
        <f t="shared" si="231"/>
        <v>7357</v>
      </c>
      <c r="BJ310" s="506">
        <f t="shared" si="232"/>
        <v>11623</v>
      </c>
      <c r="BK310" s="416">
        <f t="shared" si="258"/>
        <v>-6.8596730245231607E-2</v>
      </c>
      <c r="BL310" s="416">
        <f t="shared" si="258"/>
        <v>-0.34147590141154094</v>
      </c>
      <c r="BM310" s="416">
        <f t="shared" si="258"/>
        <v>-0.18291870279875611</v>
      </c>
      <c r="BN310" s="416">
        <f t="shared" si="251"/>
        <v>0.579855919532418</v>
      </c>
      <c r="BO310" s="104">
        <f t="shared" si="259"/>
        <v>8976737</v>
      </c>
      <c r="BP310" s="104">
        <f t="shared" si="252"/>
        <v>10396470</v>
      </c>
      <c r="BQ310" s="103">
        <f t="shared" si="253"/>
        <v>10578575.91</v>
      </c>
      <c r="BR310" s="419"/>
      <c r="BS310" s="420"/>
      <c r="BU310" s="104"/>
      <c r="BV310" s="103"/>
      <c r="BW310" s="161">
        <f t="shared" si="260"/>
        <v>9333269</v>
      </c>
      <c r="BX310" s="161">
        <f t="shared" si="261"/>
        <v>9333269</v>
      </c>
    </row>
    <row r="311" spans="1:76" hidden="1">
      <c r="A311" s="145" t="s">
        <v>652</v>
      </c>
      <c r="B311" s="145" t="str">
        <f t="shared" si="227"/>
        <v>P183</v>
      </c>
      <c r="C311" s="146" t="s">
        <v>709</v>
      </c>
      <c r="D311" s="172" t="s">
        <v>710</v>
      </c>
      <c r="E311" s="178" t="s">
        <v>142</v>
      </c>
      <c r="F311" s="178"/>
      <c r="G311" s="178" t="s">
        <v>157</v>
      </c>
      <c r="H311" s="129">
        <v>601</v>
      </c>
      <c r="I311" s="130">
        <v>700</v>
      </c>
      <c r="J311" s="129">
        <v>700</v>
      </c>
      <c r="K311" s="130">
        <v>700</v>
      </c>
      <c r="L311" s="130">
        <v>700</v>
      </c>
      <c r="M311" s="130">
        <v>790</v>
      </c>
      <c r="N311" s="130">
        <v>790</v>
      </c>
      <c r="O311" s="148">
        <v>891</v>
      </c>
      <c r="P311" s="149">
        <v>3240</v>
      </c>
      <c r="Q311" s="149">
        <v>2147814</v>
      </c>
      <c r="R311" s="150">
        <v>3274</v>
      </c>
      <c r="S311" s="151">
        <v>2291957</v>
      </c>
      <c r="T311" s="150">
        <v>3096</v>
      </c>
      <c r="U311" s="151">
        <v>2531953.7999999998</v>
      </c>
      <c r="V311" s="152">
        <v>3274</v>
      </c>
      <c r="W311" s="153">
        <f t="shared" si="263"/>
        <v>2917134</v>
      </c>
      <c r="X311" s="154">
        <v>3274</v>
      </c>
      <c r="Y311" s="155">
        <v>891</v>
      </c>
      <c r="Z311" s="138">
        <f t="shared" si="264"/>
        <v>2917134</v>
      </c>
      <c r="AA311" s="156">
        <v>3420</v>
      </c>
      <c r="AB311" s="157">
        <v>3044815.3999999994</v>
      </c>
      <c r="AC311" s="158">
        <v>2783</v>
      </c>
      <c r="AD311" s="456">
        <v>1000</v>
      </c>
      <c r="AE311" s="159">
        <f t="shared" si="235"/>
        <v>2783000</v>
      </c>
      <c r="AF311" s="158">
        <v>2783</v>
      </c>
      <c r="AG311" s="448">
        <v>1234.6500000000001</v>
      </c>
      <c r="AH311" s="159">
        <f t="shared" si="254"/>
        <v>3436030.95</v>
      </c>
      <c r="AI311" s="437">
        <f t="shared" si="255"/>
        <v>-234.65000000000009</v>
      </c>
      <c r="AJ311" s="23">
        <f t="shared" si="236"/>
        <v>-491</v>
      </c>
      <c r="AK311" s="24">
        <f t="shared" si="237"/>
        <v>-0.14996945632254124</v>
      </c>
      <c r="AL311" s="23">
        <f t="shared" si="238"/>
        <v>-637</v>
      </c>
      <c r="AM311" s="160">
        <f t="shared" si="256"/>
        <v>-653030.95000000019</v>
      </c>
      <c r="AN311" s="24">
        <f t="shared" si="265"/>
        <v>-0.18625730994152045</v>
      </c>
      <c r="AO311" s="163">
        <f t="shared" si="240"/>
        <v>343.65000000000009</v>
      </c>
      <c r="AP311" s="164">
        <f t="shared" si="241"/>
        <v>0.38569023569023581</v>
      </c>
      <c r="AQ311" s="487"/>
      <c r="AR311" s="409">
        <f t="shared" si="242"/>
        <v>0.38569023569023586</v>
      </c>
      <c r="AS311" s="410">
        <f t="shared" si="243"/>
        <v>0.122334455667789</v>
      </c>
      <c r="AT311" s="409">
        <f t="shared" si="228"/>
        <v>-0.18625730994152045</v>
      </c>
      <c r="AU311" s="410">
        <f t="shared" si="229"/>
        <v>-0.18625730994152045</v>
      </c>
      <c r="AV311" s="64" t="b">
        <f t="shared" si="244"/>
        <v>0</v>
      </c>
      <c r="AW311" s="415">
        <f t="shared" si="245"/>
        <v>662.90555555555557</v>
      </c>
      <c r="AX311" s="415">
        <f t="shared" si="246"/>
        <v>700.04795357361024</v>
      </c>
      <c r="AY311" s="415">
        <f t="shared" si="247"/>
        <v>817.81453488372085</v>
      </c>
      <c r="AZ311" s="415">
        <f t="shared" si="248"/>
        <v>891</v>
      </c>
      <c r="BA311" s="415">
        <f t="shared" si="249"/>
        <v>1000</v>
      </c>
      <c r="BB311" s="416">
        <f t="shared" si="257"/>
        <v>5.6029697906102349E-2</v>
      </c>
      <c r="BC311" s="416">
        <f t="shared" si="257"/>
        <v>0.16822644892958372</v>
      </c>
      <c r="BD311" s="416">
        <f t="shared" si="257"/>
        <v>8.9489073615798276E-2</v>
      </c>
      <c r="BE311" s="416">
        <f t="shared" si="250"/>
        <v>0.122334455667789</v>
      </c>
      <c r="BF311" s="499">
        <f t="shared" si="230"/>
        <v>3240</v>
      </c>
      <c r="BG311" s="499">
        <f t="shared" si="225"/>
        <v>3274</v>
      </c>
      <c r="BH311" s="499">
        <f t="shared" si="226"/>
        <v>3096</v>
      </c>
      <c r="BI311" s="499">
        <f t="shared" si="231"/>
        <v>3420</v>
      </c>
      <c r="BJ311" s="506">
        <f t="shared" si="232"/>
        <v>2783</v>
      </c>
      <c r="BK311" s="416">
        <f t="shared" si="258"/>
        <v>1.0493827160493741E-2</v>
      </c>
      <c r="BL311" s="416">
        <f t="shared" si="258"/>
        <v>-5.4367745876603535E-2</v>
      </c>
      <c r="BM311" s="416">
        <f t="shared" si="258"/>
        <v>0.10465116279069764</v>
      </c>
      <c r="BN311" s="416">
        <f t="shared" si="251"/>
        <v>-0.18625730994152045</v>
      </c>
      <c r="BO311" s="104">
        <f t="shared" si="259"/>
        <v>2917134</v>
      </c>
      <c r="BP311" s="104">
        <f t="shared" si="252"/>
        <v>3274000</v>
      </c>
      <c r="BQ311" s="103">
        <f t="shared" si="253"/>
        <v>4042244.1</v>
      </c>
      <c r="BR311" s="419"/>
      <c r="BS311" s="420"/>
      <c r="BU311" s="104"/>
      <c r="BV311" s="103"/>
      <c r="BW311" s="161">
        <f t="shared" si="260"/>
        <v>2479653</v>
      </c>
      <c r="BX311" s="161">
        <f t="shared" si="261"/>
        <v>2479653</v>
      </c>
    </row>
    <row r="312" spans="1:76">
      <c r="A312" s="145" t="s">
        <v>652</v>
      </c>
      <c r="B312" s="145" t="str">
        <f t="shared" si="227"/>
        <v>P184</v>
      </c>
      <c r="C312" s="146" t="s">
        <v>711</v>
      </c>
      <c r="D312" s="172" t="s">
        <v>712</v>
      </c>
      <c r="E312" s="178" t="s">
        <v>142</v>
      </c>
      <c r="F312" s="178"/>
      <c r="G312" s="178"/>
      <c r="H312" s="129">
        <v>1127</v>
      </c>
      <c r="I312" s="130">
        <v>1150</v>
      </c>
      <c r="J312" s="129">
        <v>1150</v>
      </c>
      <c r="K312" s="130">
        <v>1150</v>
      </c>
      <c r="L312" s="130">
        <v>1150</v>
      </c>
      <c r="M312" s="130">
        <v>1240</v>
      </c>
      <c r="N312" s="130">
        <v>1240</v>
      </c>
      <c r="O312" s="148">
        <v>1386</v>
      </c>
      <c r="P312" s="149">
        <v>783</v>
      </c>
      <c r="Q312" s="149">
        <v>893688</v>
      </c>
      <c r="R312" s="150">
        <v>703</v>
      </c>
      <c r="S312" s="151">
        <v>807990</v>
      </c>
      <c r="T312" s="150">
        <v>550</v>
      </c>
      <c r="U312" s="151">
        <v>695067.6</v>
      </c>
      <c r="V312" s="152">
        <v>703</v>
      </c>
      <c r="W312" s="153">
        <f t="shared" si="263"/>
        <v>974358</v>
      </c>
      <c r="X312" s="154">
        <v>703</v>
      </c>
      <c r="Y312" s="155">
        <v>1386</v>
      </c>
      <c r="Z312" s="138">
        <f t="shared" si="264"/>
        <v>974358</v>
      </c>
      <c r="AA312" s="156">
        <v>354</v>
      </c>
      <c r="AB312" s="157">
        <v>490644</v>
      </c>
      <c r="AC312" s="158">
        <v>598</v>
      </c>
      <c r="AD312" s="456">
        <v>1550</v>
      </c>
      <c r="AE312" s="159">
        <f t="shared" si="235"/>
        <v>926900</v>
      </c>
      <c r="AF312" s="158">
        <v>598</v>
      </c>
      <c r="AG312" s="448">
        <v>1779.73</v>
      </c>
      <c r="AH312" s="159">
        <f t="shared" si="254"/>
        <v>1064278.54</v>
      </c>
      <c r="AI312" s="437">
        <f t="shared" si="255"/>
        <v>-229.73000000000002</v>
      </c>
      <c r="AJ312" s="23">
        <f t="shared" si="236"/>
        <v>-105</v>
      </c>
      <c r="AK312" s="24">
        <f t="shared" si="237"/>
        <v>-0.14935988620199148</v>
      </c>
      <c r="AL312" s="23">
        <f t="shared" si="238"/>
        <v>244</v>
      </c>
      <c r="AM312" s="160">
        <f t="shared" si="256"/>
        <v>-137378.54000000004</v>
      </c>
      <c r="AN312" s="24">
        <f t="shared" si="265"/>
        <v>0.68926553672316382</v>
      </c>
      <c r="AO312" s="163">
        <f t="shared" si="240"/>
        <v>393.73</v>
      </c>
      <c r="AP312" s="164">
        <f t="shared" si="241"/>
        <v>0.28407647907647909</v>
      </c>
      <c r="AQ312" s="487"/>
      <c r="AR312" s="409">
        <f t="shared" si="242"/>
        <v>0.28407647907647915</v>
      </c>
      <c r="AS312" s="410">
        <f t="shared" si="243"/>
        <v>0.11832611832611839</v>
      </c>
      <c r="AT312" s="409">
        <f t="shared" si="228"/>
        <v>0.68926553672316393</v>
      </c>
      <c r="AU312" s="410">
        <f t="shared" si="229"/>
        <v>0.68926553672316393</v>
      </c>
      <c r="AV312" s="64" t="b">
        <f t="shared" si="244"/>
        <v>0</v>
      </c>
      <c r="AW312" s="415">
        <f t="shared" si="245"/>
        <v>1141.3639846743295</v>
      </c>
      <c r="AX312" s="415">
        <f t="shared" si="246"/>
        <v>1149.3456614509246</v>
      </c>
      <c r="AY312" s="415">
        <f t="shared" si="247"/>
        <v>1263.7592727272727</v>
      </c>
      <c r="AZ312" s="415">
        <f t="shared" si="248"/>
        <v>1386</v>
      </c>
      <c r="BA312" s="415">
        <f t="shared" si="249"/>
        <v>1550</v>
      </c>
      <c r="BB312" s="416">
        <f t="shared" si="257"/>
        <v>6.9931037633648163E-3</v>
      </c>
      <c r="BC312" s="416">
        <f t="shared" si="257"/>
        <v>9.9546737864667501E-2</v>
      </c>
      <c r="BD312" s="416">
        <f t="shared" si="257"/>
        <v>9.672785783713711E-2</v>
      </c>
      <c r="BE312" s="416">
        <f t="shared" si="250"/>
        <v>0.11832611832611839</v>
      </c>
      <c r="BF312" s="499">
        <f t="shared" si="230"/>
        <v>783</v>
      </c>
      <c r="BG312" s="499">
        <f t="shared" si="225"/>
        <v>703</v>
      </c>
      <c r="BH312" s="499">
        <f t="shared" si="226"/>
        <v>550</v>
      </c>
      <c r="BI312" s="499">
        <f t="shared" si="231"/>
        <v>354</v>
      </c>
      <c r="BJ312" s="506">
        <f t="shared" si="232"/>
        <v>598</v>
      </c>
      <c r="BK312" s="416">
        <f t="shared" si="258"/>
        <v>-0.10217113665389532</v>
      </c>
      <c r="BL312" s="416">
        <f t="shared" si="258"/>
        <v>-0.21763869132290181</v>
      </c>
      <c r="BM312" s="416">
        <f t="shared" si="258"/>
        <v>-0.35636363636363633</v>
      </c>
      <c r="BN312" s="416">
        <f t="shared" si="251"/>
        <v>0.68926553672316393</v>
      </c>
      <c r="BO312" s="104">
        <f t="shared" si="259"/>
        <v>974358</v>
      </c>
      <c r="BP312" s="104">
        <f t="shared" si="252"/>
        <v>1089650</v>
      </c>
      <c r="BQ312" s="103">
        <f t="shared" si="253"/>
        <v>1251150.19</v>
      </c>
      <c r="BR312" s="419"/>
      <c r="BS312" s="420"/>
      <c r="BU312" s="104"/>
      <c r="BV312" s="103"/>
      <c r="BW312" s="161">
        <f t="shared" si="260"/>
        <v>828828</v>
      </c>
      <c r="BX312" s="161">
        <f t="shared" si="261"/>
        <v>828828</v>
      </c>
    </row>
    <row r="313" spans="1:76" ht="24.75" customHeight="1">
      <c r="A313" s="145" t="s">
        <v>652</v>
      </c>
      <c r="B313" s="145" t="str">
        <f t="shared" si="227"/>
        <v>P185</v>
      </c>
      <c r="C313" s="173" t="s">
        <v>713</v>
      </c>
      <c r="D313" s="172" t="s">
        <v>714</v>
      </c>
      <c r="E313" s="178" t="s">
        <v>142</v>
      </c>
      <c r="F313" s="178"/>
      <c r="G313" s="178" t="s">
        <v>157</v>
      </c>
      <c r="H313" s="129">
        <v>880</v>
      </c>
      <c r="I313" s="130">
        <v>950</v>
      </c>
      <c r="J313" s="129">
        <v>950</v>
      </c>
      <c r="K313" s="130">
        <v>950</v>
      </c>
      <c r="L313" s="130">
        <v>950</v>
      </c>
      <c r="M313" s="130">
        <v>1010</v>
      </c>
      <c r="N313" s="130">
        <v>1010</v>
      </c>
      <c r="O313" s="148">
        <v>1133</v>
      </c>
      <c r="P313" s="149">
        <v>4628</v>
      </c>
      <c r="Q313" s="149">
        <v>4268080</v>
      </c>
      <c r="R313" s="150">
        <v>4689</v>
      </c>
      <c r="S313" s="151">
        <v>4454900</v>
      </c>
      <c r="T313" s="150">
        <v>3676</v>
      </c>
      <c r="U313" s="151">
        <v>3829716</v>
      </c>
      <c r="V313" s="152">
        <v>4689</v>
      </c>
      <c r="W313" s="153">
        <f t="shared" si="263"/>
        <v>5312637</v>
      </c>
      <c r="X313" s="154">
        <v>4689</v>
      </c>
      <c r="Y313" s="155">
        <v>1133</v>
      </c>
      <c r="Z313" s="138">
        <f t="shared" si="264"/>
        <v>5312637</v>
      </c>
      <c r="AA313" s="156">
        <v>3183</v>
      </c>
      <c r="AB313" s="157">
        <v>3605826.8</v>
      </c>
      <c r="AC313" s="174">
        <v>3986</v>
      </c>
      <c r="AD313" s="457">
        <v>1380</v>
      </c>
      <c r="AE313" s="159">
        <f t="shared" si="235"/>
        <v>5500680</v>
      </c>
      <c r="AF313" s="158">
        <v>3986</v>
      </c>
      <c r="AG313" s="448">
        <v>1379.68</v>
      </c>
      <c r="AH313" s="159">
        <f t="shared" si="254"/>
        <v>5499404.4800000004</v>
      </c>
      <c r="AI313" s="437">
        <f t="shared" si="255"/>
        <v>0.31999999999993634</v>
      </c>
      <c r="AJ313" s="23">
        <f t="shared" si="236"/>
        <v>-703</v>
      </c>
      <c r="AK313" s="24">
        <f t="shared" si="237"/>
        <v>-0.14992535721902325</v>
      </c>
      <c r="AL313" s="23">
        <f t="shared" si="238"/>
        <v>803</v>
      </c>
      <c r="AM313" s="160">
        <f t="shared" si="256"/>
        <v>1275.519999999553</v>
      </c>
      <c r="AN313" s="24">
        <f t="shared" si="265"/>
        <v>0.25227772541627397</v>
      </c>
      <c r="AO313" s="163">
        <f t="shared" si="240"/>
        <v>246.68000000000006</v>
      </c>
      <c r="AP313" s="164">
        <f t="shared" si="241"/>
        <v>0.2177228596646073</v>
      </c>
      <c r="AQ313" s="487"/>
      <c r="AR313" s="409">
        <f t="shared" si="242"/>
        <v>0.21772285966460725</v>
      </c>
      <c r="AS313" s="410">
        <f t="shared" si="243"/>
        <v>0.21800529567519855</v>
      </c>
      <c r="AT313" s="409">
        <f t="shared" si="228"/>
        <v>0.25227772541627402</v>
      </c>
      <c r="AU313" s="410">
        <f t="shared" si="229"/>
        <v>0.25227772541627402</v>
      </c>
      <c r="AV313" s="64" t="b">
        <f t="shared" si="244"/>
        <v>0</v>
      </c>
      <c r="AW313" s="415">
        <f t="shared" si="245"/>
        <v>922.22990492653412</v>
      </c>
      <c r="AX313" s="415">
        <f t="shared" si="246"/>
        <v>950.07464278097677</v>
      </c>
      <c r="AY313" s="415">
        <f t="shared" si="247"/>
        <v>1041.816104461371</v>
      </c>
      <c r="AZ313" s="415">
        <f t="shared" si="248"/>
        <v>1133</v>
      </c>
      <c r="BA313" s="415">
        <f t="shared" si="249"/>
        <v>1380</v>
      </c>
      <c r="BB313" s="416">
        <f t="shared" si="257"/>
        <v>3.0192837713997944E-2</v>
      </c>
      <c r="BC313" s="416">
        <f t="shared" si="257"/>
        <v>9.6562372627751136E-2</v>
      </c>
      <c r="BD313" s="416">
        <f t="shared" si="257"/>
        <v>8.7523983501648805E-2</v>
      </c>
      <c r="BE313" s="416">
        <f t="shared" si="250"/>
        <v>0.21800529567519855</v>
      </c>
      <c r="BF313" s="499">
        <f t="shared" si="230"/>
        <v>4628</v>
      </c>
      <c r="BG313" s="499">
        <f t="shared" si="225"/>
        <v>4689</v>
      </c>
      <c r="BH313" s="499">
        <f t="shared" si="226"/>
        <v>3676</v>
      </c>
      <c r="BI313" s="499">
        <f t="shared" si="231"/>
        <v>3183</v>
      </c>
      <c r="BJ313" s="506">
        <f t="shared" si="232"/>
        <v>3986</v>
      </c>
      <c r="BK313" s="416">
        <f t="shared" si="258"/>
        <v>1.3180639585133935E-2</v>
      </c>
      <c r="BL313" s="416">
        <f t="shared" si="258"/>
        <v>-0.21603753465557685</v>
      </c>
      <c r="BM313" s="416">
        <f t="shared" si="258"/>
        <v>-0.13411316648531013</v>
      </c>
      <c r="BN313" s="416">
        <f t="shared" si="251"/>
        <v>0.25227772541627402</v>
      </c>
      <c r="BO313" s="104">
        <f t="shared" si="259"/>
        <v>5312637</v>
      </c>
      <c r="BP313" s="104">
        <f t="shared" si="252"/>
        <v>6470820</v>
      </c>
      <c r="BQ313" s="103">
        <f t="shared" si="253"/>
        <v>6469319.5200000005</v>
      </c>
      <c r="BR313" s="419"/>
      <c r="BS313" s="420" t="s">
        <v>1067</v>
      </c>
      <c r="BU313" s="104"/>
      <c r="BV313" s="103"/>
      <c r="BW313" s="161">
        <f t="shared" si="260"/>
        <v>4516138</v>
      </c>
      <c r="BX313" s="161">
        <f t="shared" si="261"/>
        <v>4516138</v>
      </c>
    </row>
    <row r="314" spans="1:76" ht="24">
      <c r="A314" s="145" t="s">
        <v>652</v>
      </c>
      <c r="B314" s="145" t="str">
        <f t="shared" si="227"/>
        <v>P186</v>
      </c>
      <c r="C314" s="146" t="s">
        <v>715</v>
      </c>
      <c r="D314" s="172" t="s">
        <v>716</v>
      </c>
      <c r="E314" s="178" t="s">
        <v>142</v>
      </c>
      <c r="F314" s="178"/>
      <c r="G314" s="178" t="s">
        <v>157</v>
      </c>
      <c r="H314" s="129">
        <v>2138</v>
      </c>
      <c r="I314" s="130">
        <v>2300</v>
      </c>
      <c r="J314" s="129">
        <v>2300</v>
      </c>
      <c r="K314" s="130">
        <v>2300</v>
      </c>
      <c r="L314" s="130">
        <v>2300</v>
      </c>
      <c r="M314" s="130">
        <v>2480</v>
      </c>
      <c r="N314" s="130">
        <v>2480</v>
      </c>
      <c r="O314" s="148">
        <v>2750</v>
      </c>
      <c r="P314" s="149">
        <v>1528</v>
      </c>
      <c r="Q314" s="149">
        <v>3411692</v>
      </c>
      <c r="R314" s="150">
        <v>1388</v>
      </c>
      <c r="S314" s="151">
        <v>3192562</v>
      </c>
      <c r="T314" s="150">
        <v>1226</v>
      </c>
      <c r="U314" s="151">
        <v>3119036.4</v>
      </c>
      <c r="V314" s="152">
        <v>1388</v>
      </c>
      <c r="W314" s="153">
        <f t="shared" si="263"/>
        <v>3817000</v>
      </c>
      <c r="X314" s="154">
        <v>1388</v>
      </c>
      <c r="Y314" s="155">
        <v>2750</v>
      </c>
      <c r="Z314" s="138">
        <f t="shared" si="264"/>
        <v>3817000</v>
      </c>
      <c r="AA314" s="156">
        <v>1081</v>
      </c>
      <c r="AB314" s="157">
        <v>2971403</v>
      </c>
      <c r="AC314" s="162">
        <v>1200</v>
      </c>
      <c r="AD314" s="456">
        <f t="shared" ref="AD314" si="269">Y314*1.15</f>
        <v>3162.4999999999995</v>
      </c>
      <c r="AE314" s="159">
        <f t="shared" si="235"/>
        <v>3794999.9999999995</v>
      </c>
      <c r="AF314" s="158">
        <v>1180</v>
      </c>
      <c r="AG314" s="448">
        <v>3470.86</v>
      </c>
      <c r="AH314" s="159">
        <f t="shared" si="254"/>
        <v>4095614.8000000003</v>
      </c>
      <c r="AI314" s="437">
        <f t="shared" si="255"/>
        <v>-308.36000000000058</v>
      </c>
      <c r="AJ314" s="23">
        <f t="shared" si="236"/>
        <v>-208</v>
      </c>
      <c r="AK314" s="24">
        <f t="shared" si="237"/>
        <v>-0.14985590778097982</v>
      </c>
      <c r="AL314" s="23">
        <f t="shared" si="238"/>
        <v>99</v>
      </c>
      <c r="AM314" s="160">
        <f t="shared" si="256"/>
        <v>-300614.80000000075</v>
      </c>
      <c r="AN314" s="24">
        <f t="shared" si="265"/>
        <v>9.1581868640148015E-2</v>
      </c>
      <c r="AO314" s="163">
        <f t="shared" si="240"/>
        <v>720.86000000000013</v>
      </c>
      <c r="AP314" s="164">
        <f t="shared" si="241"/>
        <v>0.26213090909090914</v>
      </c>
      <c r="AQ314" s="487"/>
      <c r="AR314" s="409">
        <f t="shared" si="242"/>
        <v>0.26213090909090919</v>
      </c>
      <c r="AS314" s="410">
        <f t="shared" si="243"/>
        <v>0.14999999999999991</v>
      </c>
      <c r="AT314" s="409">
        <f t="shared" si="228"/>
        <v>9.1581868640147945E-2</v>
      </c>
      <c r="AU314" s="410">
        <f t="shared" si="229"/>
        <v>0.11008325624421822</v>
      </c>
      <c r="AV314" s="64" t="b">
        <f t="shared" si="244"/>
        <v>0</v>
      </c>
      <c r="AW314" s="415">
        <f t="shared" si="245"/>
        <v>2232.7827225130891</v>
      </c>
      <c r="AX314" s="415">
        <f t="shared" si="246"/>
        <v>2300.1167146974062</v>
      </c>
      <c r="AY314" s="415">
        <f t="shared" si="247"/>
        <v>2544.0753670473082</v>
      </c>
      <c r="AZ314" s="415">
        <f t="shared" si="248"/>
        <v>2750</v>
      </c>
      <c r="BA314" s="415">
        <f t="shared" si="249"/>
        <v>3162.4999999999995</v>
      </c>
      <c r="BB314" s="416">
        <f t="shared" si="257"/>
        <v>3.0156983707098073E-2</v>
      </c>
      <c r="BC314" s="416">
        <f t="shared" si="257"/>
        <v>0.10606359703011692</v>
      </c>
      <c r="BD314" s="416">
        <f t="shared" si="257"/>
        <v>8.0942819391271126E-2</v>
      </c>
      <c r="BE314" s="416">
        <f t="shared" si="250"/>
        <v>0.14999999999999991</v>
      </c>
      <c r="BF314" s="499">
        <f t="shared" si="230"/>
        <v>1528</v>
      </c>
      <c r="BG314" s="499">
        <f t="shared" si="225"/>
        <v>1388</v>
      </c>
      <c r="BH314" s="499">
        <f t="shared" si="226"/>
        <v>1226</v>
      </c>
      <c r="BI314" s="499">
        <f t="shared" si="231"/>
        <v>1081</v>
      </c>
      <c r="BJ314" s="506">
        <f t="shared" si="232"/>
        <v>1200</v>
      </c>
      <c r="BK314" s="416">
        <f t="shared" si="258"/>
        <v>-9.1623036649214673E-2</v>
      </c>
      <c r="BL314" s="416">
        <f t="shared" si="258"/>
        <v>-0.11671469740634011</v>
      </c>
      <c r="BM314" s="416">
        <f t="shared" si="258"/>
        <v>-0.11827079934747142</v>
      </c>
      <c r="BN314" s="416">
        <f t="shared" si="251"/>
        <v>0.11008325624421822</v>
      </c>
      <c r="BO314" s="104">
        <f t="shared" si="259"/>
        <v>3817000</v>
      </c>
      <c r="BP314" s="104">
        <f t="shared" si="252"/>
        <v>4389549.9999999991</v>
      </c>
      <c r="BQ314" s="103">
        <f t="shared" si="253"/>
        <v>4817553.6800000006</v>
      </c>
      <c r="BR314" s="419"/>
      <c r="BS314" s="420"/>
      <c r="BU314" s="104"/>
      <c r="BV314" s="103"/>
      <c r="BW314" s="161">
        <f t="shared" si="260"/>
        <v>3300000</v>
      </c>
      <c r="BX314" s="161">
        <f t="shared" si="261"/>
        <v>3245000</v>
      </c>
    </row>
    <row r="315" spans="1:76" hidden="1">
      <c r="A315" s="145" t="s">
        <v>652</v>
      </c>
      <c r="B315" s="145" t="str">
        <f t="shared" si="227"/>
        <v>P187</v>
      </c>
      <c r="C315" s="146" t="s">
        <v>717</v>
      </c>
      <c r="D315" s="172" t="s">
        <v>718</v>
      </c>
      <c r="E315" s="178" t="s">
        <v>142</v>
      </c>
      <c r="F315" s="178"/>
      <c r="G315" s="178" t="s">
        <v>157</v>
      </c>
      <c r="H315" s="129">
        <v>3000</v>
      </c>
      <c r="I315" s="130">
        <v>3350</v>
      </c>
      <c r="J315" s="129">
        <v>3350</v>
      </c>
      <c r="K315" s="130">
        <v>3350</v>
      </c>
      <c r="L315" s="130">
        <v>3350</v>
      </c>
      <c r="M315" s="130">
        <v>3560</v>
      </c>
      <c r="N315" s="130">
        <v>3560</v>
      </c>
      <c r="O315" s="148">
        <v>3938</v>
      </c>
      <c r="P315" s="149">
        <v>1543</v>
      </c>
      <c r="Q315" s="149">
        <v>4965350</v>
      </c>
      <c r="R315" s="150">
        <v>2163</v>
      </c>
      <c r="S315" s="151">
        <v>7246050</v>
      </c>
      <c r="T315" s="150">
        <v>2254</v>
      </c>
      <c r="U315" s="151">
        <v>8255284</v>
      </c>
      <c r="V315" s="152">
        <v>2219</v>
      </c>
      <c r="W315" s="153">
        <f t="shared" si="263"/>
        <v>8738422</v>
      </c>
      <c r="X315" s="154">
        <v>2219</v>
      </c>
      <c r="Y315" s="155">
        <v>3938</v>
      </c>
      <c r="Z315" s="138">
        <f t="shared" si="264"/>
        <v>8738422</v>
      </c>
      <c r="AA315" s="156">
        <v>2255</v>
      </c>
      <c r="AB315" s="157">
        <v>8875669</v>
      </c>
      <c r="AC315" s="162">
        <f>AA315</f>
        <v>2255</v>
      </c>
      <c r="AD315" s="456">
        <v>4200</v>
      </c>
      <c r="AE315" s="159">
        <f t="shared" si="235"/>
        <v>9471000</v>
      </c>
      <c r="AF315" s="158">
        <v>1928</v>
      </c>
      <c r="AG315" s="448">
        <v>4658.8599999999997</v>
      </c>
      <c r="AH315" s="159">
        <f t="shared" si="254"/>
        <v>8982282.0800000001</v>
      </c>
      <c r="AI315" s="437">
        <f t="shared" si="255"/>
        <v>-458.85999999999967</v>
      </c>
      <c r="AJ315" s="23">
        <f t="shared" si="236"/>
        <v>-291</v>
      </c>
      <c r="AK315" s="24">
        <f t="shared" si="237"/>
        <v>-0.13114015322217215</v>
      </c>
      <c r="AL315" s="23">
        <f t="shared" si="238"/>
        <v>-327</v>
      </c>
      <c r="AM315" s="160">
        <f t="shared" si="256"/>
        <v>488717.91999999993</v>
      </c>
      <c r="AN315" s="24">
        <f t="shared" si="265"/>
        <v>-0.14501108647450112</v>
      </c>
      <c r="AO315" s="163">
        <f t="shared" si="240"/>
        <v>720.85999999999967</v>
      </c>
      <c r="AP315" s="164">
        <f t="shared" si="241"/>
        <v>0.18305231081767387</v>
      </c>
      <c r="AQ315" s="487"/>
      <c r="AR315" s="409">
        <f t="shared" si="242"/>
        <v>0.18305231081767381</v>
      </c>
      <c r="AS315" s="410">
        <f t="shared" si="243"/>
        <v>6.6531234128999417E-2</v>
      </c>
      <c r="AT315" s="409">
        <f t="shared" si="228"/>
        <v>-0.14501108647450112</v>
      </c>
      <c r="AU315" s="410">
        <f t="shared" si="229"/>
        <v>0</v>
      </c>
      <c r="AV315" s="64" t="b">
        <f t="shared" si="244"/>
        <v>1</v>
      </c>
      <c r="AW315" s="415">
        <f t="shared" si="245"/>
        <v>3217.9844458846405</v>
      </c>
      <c r="AX315" s="415">
        <f t="shared" si="246"/>
        <v>3350</v>
      </c>
      <c r="AY315" s="415">
        <f t="shared" si="247"/>
        <v>3662.5039929015084</v>
      </c>
      <c r="AZ315" s="415">
        <f t="shared" si="248"/>
        <v>3938</v>
      </c>
      <c r="BA315" s="415">
        <f t="shared" si="249"/>
        <v>4200</v>
      </c>
      <c r="BB315" s="416">
        <f t="shared" si="257"/>
        <v>4.1024298387827507E-2</v>
      </c>
      <c r="BC315" s="416">
        <f t="shared" si="257"/>
        <v>9.3284774000450321E-2</v>
      </c>
      <c r="BD315" s="416">
        <f t="shared" si="257"/>
        <v>7.5220670784917898E-2</v>
      </c>
      <c r="BE315" s="416">
        <f t="shared" si="250"/>
        <v>6.6531234128999417E-2</v>
      </c>
      <c r="BF315" s="499">
        <f t="shared" si="230"/>
        <v>1543</v>
      </c>
      <c r="BG315" s="499">
        <f t="shared" si="225"/>
        <v>2163</v>
      </c>
      <c r="BH315" s="499">
        <f t="shared" si="226"/>
        <v>2254</v>
      </c>
      <c r="BI315" s="499">
        <f t="shared" si="231"/>
        <v>2255</v>
      </c>
      <c r="BJ315" s="506">
        <f t="shared" si="232"/>
        <v>2255</v>
      </c>
      <c r="BK315" s="416">
        <f t="shared" si="258"/>
        <v>0.40181464679196366</v>
      </c>
      <c r="BL315" s="416">
        <f t="shared" si="258"/>
        <v>4.2071197411003292E-2</v>
      </c>
      <c r="BM315" s="416">
        <f t="shared" si="258"/>
        <v>4.4365572315885338E-4</v>
      </c>
      <c r="BN315" s="416">
        <f t="shared" si="251"/>
        <v>0</v>
      </c>
      <c r="BO315" s="104">
        <f t="shared" si="259"/>
        <v>8738422</v>
      </c>
      <c r="BP315" s="104">
        <f t="shared" si="252"/>
        <v>9319800</v>
      </c>
      <c r="BQ315" s="103">
        <f t="shared" si="253"/>
        <v>10338010.34</v>
      </c>
      <c r="BR315" s="419"/>
      <c r="BS315" s="420"/>
      <c r="BU315" s="104"/>
      <c r="BV315" s="103"/>
      <c r="BW315" s="161">
        <f t="shared" si="260"/>
        <v>8880190</v>
      </c>
      <c r="BX315" s="161">
        <f t="shared" si="261"/>
        <v>7592464</v>
      </c>
    </row>
    <row r="316" spans="1:76" ht="24">
      <c r="A316" s="145" t="s">
        <v>652</v>
      </c>
      <c r="B316" s="145" t="str">
        <f t="shared" si="227"/>
        <v>P188</v>
      </c>
      <c r="C316" s="146" t="s">
        <v>719</v>
      </c>
      <c r="D316" s="172" t="s">
        <v>720</v>
      </c>
      <c r="E316" s="178" t="s">
        <v>142</v>
      </c>
      <c r="F316" s="178"/>
      <c r="G316" s="178" t="s">
        <v>157</v>
      </c>
      <c r="H316" s="129">
        <v>1355</v>
      </c>
      <c r="I316" s="130">
        <v>1450</v>
      </c>
      <c r="J316" s="129">
        <v>1450</v>
      </c>
      <c r="K316" s="130">
        <v>1450</v>
      </c>
      <c r="L316" s="130">
        <v>1450</v>
      </c>
      <c r="M316" s="130">
        <v>1659</v>
      </c>
      <c r="N316" s="130">
        <v>1659</v>
      </c>
      <c r="O316" s="148">
        <v>1846.9</v>
      </c>
      <c r="P316" s="149">
        <v>126</v>
      </c>
      <c r="Q316" s="149">
        <v>178520</v>
      </c>
      <c r="R316" s="150">
        <v>110</v>
      </c>
      <c r="S316" s="151">
        <v>159500</v>
      </c>
      <c r="T316" s="150">
        <v>69</v>
      </c>
      <c r="U316" s="151">
        <v>118875.10000000002</v>
      </c>
      <c r="V316" s="152">
        <v>109</v>
      </c>
      <c r="W316" s="153">
        <f t="shared" si="263"/>
        <v>201312.1</v>
      </c>
      <c r="X316" s="154">
        <v>109</v>
      </c>
      <c r="Y316" s="155">
        <v>1846.9</v>
      </c>
      <c r="Z316" s="138">
        <f t="shared" si="264"/>
        <v>201312.1</v>
      </c>
      <c r="AA316" s="156">
        <v>69</v>
      </c>
      <c r="AB316" s="157">
        <v>127436.1</v>
      </c>
      <c r="AC316" s="158">
        <v>93</v>
      </c>
      <c r="AD316" s="456">
        <f t="shared" ref="AD316" si="270">Y316*1.15</f>
        <v>2123.9349999999999</v>
      </c>
      <c r="AE316" s="159">
        <f t="shared" si="235"/>
        <v>197525.95499999999</v>
      </c>
      <c r="AF316" s="158">
        <v>93</v>
      </c>
      <c r="AG316" s="448">
        <v>2343.2800000000002</v>
      </c>
      <c r="AH316" s="159">
        <f t="shared" si="254"/>
        <v>217925.04</v>
      </c>
      <c r="AI316" s="437">
        <f t="shared" si="255"/>
        <v>-219.34500000000025</v>
      </c>
      <c r="AJ316" s="23">
        <f t="shared" si="236"/>
        <v>-16</v>
      </c>
      <c r="AK316" s="24">
        <f t="shared" si="237"/>
        <v>-0.14678899082568808</v>
      </c>
      <c r="AL316" s="23">
        <f t="shared" si="238"/>
        <v>24</v>
      </c>
      <c r="AM316" s="160">
        <f t="shared" si="256"/>
        <v>-20399.085000000021</v>
      </c>
      <c r="AN316" s="24">
        <f t="shared" si="265"/>
        <v>0.34782608695652173</v>
      </c>
      <c r="AO316" s="163">
        <f t="shared" si="240"/>
        <v>496.38000000000011</v>
      </c>
      <c r="AP316" s="164">
        <f t="shared" si="241"/>
        <v>0.2687638746006823</v>
      </c>
      <c r="AQ316" s="487"/>
      <c r="AR316" s="409">
        <f t="shared" si="242"/>
        <v>0.26876387460068218</v>
      </c>
      <c r="AS316" s="410">
        <f t="shared" si="243"/>
        <v>0.14999999999999991</v>
      </c>
      <c r="AT316" s="409">
        <f t="shared" si="228"/>
        <v>0.34782608695652173</v>
      </c>
      <c r="AU316" s="410">
        <f t="shared" si="229"/>
        <v>0.34782608695652173</v>
      </c>
      <c r="AV316" s="64" t="b">
        <f t="shared" si="244"/>
        <v>0</v>
      </c>
      <c r="AW316" s="415">
        <f t="shared" si="245"/>
        <v>1416.8253968253969</v>
      </c>
      <c r="AX316" s="415">
        <f t="shared" si="246"/>
        <v>1450</v>
      </c>
      <c r="AY316" s="415">
        <f t="shared" si="247"/>
        <v>1722.8275362318843</v>
      </c>
      <c r="AZ316" s="415">
        <f t="shared" si="248"/>
        <v>1846.9</v>
      </c>
      <c r="BA316" s="415">
        <f t="shared" si="249"/>
        <v>2123.9349999999999</v>
      </c>
      <c r="BB316" s="416">
        <f t="shared" si="257"/>
        <v>2.3414743446112496E-2</v>
      </c>
      <c r="BC316" s="416">
        <f t="shared" si="257"/>
        <v>0.18815692153923047</v>
      </c>
      <c r="BD316" s="416">
        <f t="shared" si="257"/>
        <v>7.2016763813447682E-2</v>
      </c>
      <c r="BE316" s="416">
        <f t="shared" si="250"/>
        <v>0.14999999999999991</v>
      </c>
      <c r="BF316" s="499">
        <f t="shared" si="230"/>
        <v>126</v>
      </c>
      <c r="BG316" s="499">
        <f t="shared" si="225"/>
        <v>110</v>
      </c>
      <c r="BH316" s="499">
        <f t="shared" si="226"/>
        <v>69</v>
      </c>
      <c r="BI316" s="499">
        <f t="shared" si="231"/>
        <v>69</v>
      </c>
      <c r="BJ316" s="506">
        <f t="shared" si="232"/>
        <v>93</v>
      </c>
      <c r="BK316" s="416">
        <f t="shared" si="258"/>
        <v>-0.12698412698412698</v>
      </c>
      <c r="BL316" s="416">
        <f t="shared" si="258"/>
        <v>-0.37272727272727268</v>
      </c>
      <c r="BM316" s="416">
        <f t="shared" si="258"/>
        <v>0</v>
      </c>
      <c r="BN316" s="416">
        <f t="shared" si="251"/>
        <v>0.34782608695652173</v>
      </c>
      <c r="BO316" s="104">
        <f t="shared" si="259"/>
        <v>201312.1</v>
      </c>
      <c r="BP316" s="104">
        <f t="shared" si="252"/>
        <v>231508.91500000001</v>
      </c>
      <c r="BQ316" s="103">
        <f t="shared" si="253"/>
        <v>255417.52000000002</v>
      </c>
      <c r="BR316" s="419"/>
      <c r="BS316" s="420"/>
      <c r="BU316" s="104"/>
      <c r="BV316" s="103"/>
      <c r="BW316" s="161">
        <f t="shared" si="260"/>
        <v>171761.7</v>
      </c>
      <c r="BX316" s="161">
        <f t="shared" si="261"/>
        <v>171761.7</v>
      </c>
    </row>
    <row r="317" spans="1:76" ht="24" hidden="1">
      <c r="A317" s="145" t="s">
        <v>652</v>
      </c>
      <c r="B317" s="145" t="str">
        <f t="shared" si="227"/>
        <v>P189</v>
      </c>
      <c r="C317" s="146" t="s">
        <v>721</v>
      </c>
      <c r="D317" s="172" t="s">
        <v>722</v>
      </c>
      <c r="E317" s="178" t="s">
        <v>142</v>
      </c>
      <c r="F317" s="178"/>
      <c r="G317" s="178" t="s">
        <v>157</v>
      </c>
      <c r="H317" s="129">
        <v>4500</v>
      </c>
      <c r="I317" s="130">
        <v>4950</v>
      </c>
      <c r="J317" s="129">
        <v>4950</v>
      </c>
      <c r="K317" s="130">
        <v>4950</v>
      </c>
      <c r="L317" s="130">
        <v>4950</v>
      </c>
      <c r="M317" s="130">
        <v>4950</v>
      </c>
      <c r="N317" s="130">
        <v>4950</v>
      </c>
      <c r="O317" s="148">
        <v>5467</v>
      </c>
      <c r="P317" s="149">
        <v>843</v>
      </c>
      <c r="Q317" s="149">
        <v>4016250</v>
      </c>
      <c r="R317" s="150">
        <v>859</v>
      </c>
      <c r="S317" s="151">
        <v>4252050</v>
      </c>
      <c r="T317" s="150">
        <v>950</v>
      </c>
      <c r="U317" s="151">
        <v>4833626.5999999996</v>
      </c>
      <c r="V317" s="152">
        <v>957</v>
      </c>
      <c r="W317" s="153">
        <f t="shared" si="263"/>
        <v>5231919</v>
      </c>
      <c r="X317" s="154">
        <v>957</v>
      </c>
      <c r="Y317" s="155">
        <v>5467</v>
      </c>
      <c r="Z317" s="138">
        <f t="shared" si="264"/>
        <v>5231919</v>
      </c>
      <c r="AA317" s="156">
        <v>969</v>
      </c>
      <c r="AB317" s="157">
        <v>5297523</v>
      </c>
      <c r="AC317" s="162">
        <f>AA317</f>
        <v>969</v>
      </c>
      <c r="AD317" s="456">
        <v>6300</v>
      </c>
      <c r="AE317" s="159">
        <f t="shared" si="235"/>
        <v>6104700</v>
      </c>
      <c r="AF317" s="158">
        <v>823</v>
      </c>
      <c r="AG317" s="448">
        <v>6431.5</v>
      </c>
      <c r="AH317" s="159">
        <f t="shared" si="254"/>
        <v>5293124.5</v>
      </c>
      <c r="AI317" s="437">
        <f t="shared" si="255"/>
        <v>-131.5</v>
      </c>
      <c r="AJ317" s="23">
        <f t="shared" si="236"/>
        <v>-134</v>
      </c>
      <c r="AK317" s="24">
        <f t="shared" si="237"/>
        <v>-0.14002089864158829</v>
      </c>
      <c r="AL317" s="23">
        <f t="shared" si="238"/>
        <v>-146</v>
      </c>
      <c r="AM317" s="160">
        <f t="shared" si="256"/>
        <v>811575.5</v>
      </c>
      <c r="AN317" s="24">
        <f t="shared" si="265"/>
        <v>-0.15067079463364294</v>
      </c>
      <c r="AO317" s="163">
        <f t="shared" si="240"/>
        <v>964.5</v>
      </c>
      <c r="AP317" s="164">
        <f t="shared" si="241"/>
        <v>0.17642216937991587</v>
      </c>
      <c r="AQ317" s="487"/>
      <c r="AR317" s="409">
        <f t="shared" si="242"/>
        <v>0.17642216937991595</v>
      </c>
      <c r="AS317" s="410">
        <f t="shared" si="243"/>
        <v>0.15236875800256078</v>
      </c>
      <c r="AT317" s="409">
        <f t="shared" si="228"/>
        <v>-0.15067079463364297</v>
      </c>
      <c r="AU317" s="410">
        <f t="shared" si="229"/>
        <v>0</v>
      </c>
      <c r="AV317" s="64" t="b">
        <f t="shared" si="244"/>
        <v>1</v>
      </c>
      <c r="AW317" s="415">
        <f t="shared" si="245"/>
        <v>4764.2348754448394</v>
      </c>
      <c r="AX317" s="415">
        <f t="shared" si="246"/>
        <v>4950</v>
      </c>
      <c r="AY317" s="415">
        <f t="shared" si="247"/>
        <v>5088.0279999999993</v>
      </c>
      <c r="AZ317" s="415">
        <f t="shared" si="248"/>
        <v>5467</v>
      </c>
      <c r="BA317" s="415">
        <f t="shared" si="249"/>
        <v>6300</v>
      </c>
      <c r="BB317" s="416">
        <f t="shared" si="257"/>
        <v>3.899159663865559E-2</v>
      </c>
      <c r="BC317" s="416">
        <f t="shared" si="257"/>
        <v>2.7884444444444378E-2</v>
      </c>
      <c r="BD317" s="416">
        <f t="shared" si="257"/>
        <v>7.4483080674870639E-2</v>
      </c>
      <c r="BE317" s="416">
        <f t="shared" si="250"/>
        <v>0.15236875800256078</v>
      </c>
      <c r="BF317" s="499">
        <f t="shared" si="230"/>
        <v>843</v>
      </c>
      <c r="BG317" s="499">
        <f t="shared" si="225"/>
        <v>859</v>
      </c>
      <c r="BH317" s="499">
        <f t="shared" si="226"/>
        <v>950</v>
      </c>
      <c r="BI317" s="499">
        <f t="shared" si="231"/>
        <v>969</v>
      </c>
      <c r="BJ317" s="506">
        <f t="shared" si="232"/>
        <v>969</v>
      </c>
      <c r="BK317" s="416">
        <f t="shared" si="258"/>
        <v>1.8979833926453082E-2</v>
      </c>
      <c r="BL317" s="416">
        <f t="shared" si="258"/>
        <v>0.10593713620488932</v>
      </c>
      <c r="BM317" s="416">
        <f t="shared" si="258"/>
        <v>2.0000000000000018E-2</v>
      </c>
      <c r="BN317" s="416">
        <f t="shared" si="251"/>
        <v>0</v>
      </c>
      <c r="BO317" s="104">
        <f t="shared" si="259"/>
        <v>5231919</v>
      </c>
      <c r="BP317" s="104">
        <f t="shared" si="252"/>
        <v>6029100</v>
      </c>
      <c r="BQ317" s="103">
        <f t="shared" si="253"/>
        <v>6154945.5</v>
      </c>
      <c r="BR317" s="419"/>
      <c r="BS317" s="420"/>
      <c r="BU317" s="104"/>
      <c r="BV317" s="103"/>
      <c r="BW317" s="161">
        <f t="shared" si="260"/>
        <v>5297523</v>
      </c>
      <c r="BX317" s="161">
        <f t="shared" si="261"/>
        <v>4499341</v>
      </c>
    </row>
    <row r="318" spans="1:76" ht="24">
      <c r="A318" s="145" t="s">
        <v>652</v>
      </c>
      <c r="B318" s="145" t="str">
        <f t="shared" si="227"/>
        <v>P190</v>
      </c>
      <c r="C318" s="146" t="s">
        <v>723</v>
      </c>
      <c r="D318" s="172" t="s">
        <v>724</v>
      </c>
      <c r="E318" s="178" t="s">
        <v>142</v>
      </c>
      <c r="F318" s="178"/>
      <c r="G318" s="178" t="s">
        <v>157</v>
      </c>
      <c r="H318" s="129">
        <v>1720</v>
      </c>
      <c r="I318" s="130">
        <v>1820</v>
      </c>
      <c r="J318" s="129">
        <v>1820</v>
      </c>
      <c r="K318" s="130">
        <v>1820</v>
      </c>
      <c r="L318" s="130">
        <v>1820</v>
      </c>
      <c r="M318" s="130">
        <v>1820</v>
      </c>
      <c r="N318" s="130">
        <v>1820</v>
      </c>
      <c r="O318" s="148">
        <v>2024</v>
      </c>
      <c r="P318" s="149">
        <v>59</v>
      </c>
      <c r="Q318" s="149">
        <v>104880</v>
      </c>
      <c r="R318" s="150">
        <v>45</v>
      </c>
      <c r="S318" s="151">
        <v>81900</v>
      </c>
      <c r="T318" s="150">
        <v>29</v>
      </c>
      <c r="U318" s="151">
        <v>53800</v>
      </c>
      <c r="V318" s="152">
        <v>43</v>
      </c>
      <c r="W318" s="153">
        <f t="shared" si="263"/>
        <v>87032</v>
      </c>
      <c r="X318" s="154">
        <v>43</v>
      </c>
      <c r="Y318" s="155">
        <v>2024</v>
      </c>
      <c r="Z318" s="138">
        <f t="shared" si="264"/>
        <v>87032</v>
      </c>
      <c r="AA318" s="156">
        <v>33</v>
      </c>
      <c r="AB318" s="157">
        <v>66792</v>
      </c>
      <c r="AC318" s="158">
        <v>37</v>
      </c>
      <c r="AD318" s="456">
        <f t="shared" ref="AD318" si="271">Y318*1.15</f>
        <v>2327.6</v>
      </c>
      <c r="AE318" s="159">
        <f t="shared" si="235"/>
        <v>86121.2</v>
      </c>
      <c r="AF318" s="158">
        <v>37</v>
      </c>
      <c r="AG318" s="448">
        <v>2407.12</v>
      </c>
      <c r="AH318" s="159">
        <f t="shared" si="254"/>
        <v>89063.44</v>
      </c>
      <c r="AI318" s="437">
        <f t="shared" si="255"/>
        <v>-79.519999999999982</v>
      </c>
      <c r="AJ318" s="23">
        <f t="shared" si="236"/>
        <v>-6</v>
      </c>
      <c r="AK318" s="24">
        <f t="shared" si="237"/>
        <v>-0.13953488372093023</v>
      </c>
      <c r="AL318" s="23">
        <f t="shared" si="238"/>
        <v>4</v>
      </c>
      <c r="AM318" s="160">
        <f t="shared" si="256"/>
        <v>-2942.2400000000052</v>
      </c>
      <c r="AN318" s="24">
        <f t="shared" si="265"/>
        <v>0.12121212121212122</v>
      </c>
      <c r="AO318" s="163">
        <f t="shared" si="240"/>
        <v>383.11999999999989</v>
      </c>
      <c r="AP318" s="164">
        <f t="shared" si="241"/>
        <v>0.18928853754940705</v>
      </c>
      <c r="AQ318" s="487"/>
      <c r="AR318" s="409">
        <f t="shared" si="242"/>
        <v>0.18928853754940711</v>
      </c>
      <c r="AS318" s="410">
        <f t="shared" si="243"/>
        <v>0.14999999999999991</v>
      </c>
      <c r="AT318" s="409">
        <f t="shared" si="228"/>
        <v>0.1212121212121211</v>
      </c>
      <c r="AU318" s="410">
        <f t="shared" si="229"/>
        <v>0.1212121212121211</v>
      </c>
      <c r="AV318" s="64" t="b">
        <f t="shared" si="244"/>
        <v>0</v>
      </c>
      <c r="AW318" s="415">
        <f t="shared" si="245"/>
        <v>1777.6271186440679</v>
      </c>
      <c r="AX318" s="415">
        <f t="shared" si="246"/>
        <v>1820</v>
      </c>
      <c r="AY318" s="415">
        <f t="shared" si="247"/>
        <v>1855.1724137931035</v>
      </c>
      <c r="AZ318" s="415">
        <f t="shared" si="248"/>
        <v>2024</v>
      </c>
      <c r="BA318" s="415">
        <f t="shared" si="249"/>
        <v>2327.6</v>
      </c>
      <c r="BB318" s="416">
        <f t="shared" si="257"/>
        <v>2.3836765827612405E-2</v>
      </c>
      <c r="BC318" s="416">
        <f t="shared" si="257"/>
        <v>1.9325502084122759E-2</v>
      </c>
      <c r="BD318" s="416">
        <f t="shared" si="257"/>
        <v>9.1003717472118995E-2</v>
      </c>
      <c r="BE318" s="416">
        <f t="shared" si="250"/>
        <v>0.14999999999999991</v>
      </c>
      <c r="BF318" s="499">
        <f t="shared" si="230"/>
        <v>59</v>
      </c>
      <c r="BG318" s="499">
        <f t="shared" si="225"/>
        <v>45</v>
      </c>
      <c r="BH318" s="499">
        <f t="shared" si="226"/>
        <v>29</v>
      </c>
      <c r="BI318" s="499">
        <f t="shared" si="231"/>
        <v>33</v>
      </c>
      <c r="BJ318" s="506">
        <f t="shared" si="232"/>
        <v>37</v>
      </c>
      <c r="BK318" s="416">
        <f t="shared" si="258"/>
        <v>-0.23728813559322037</v>
      </c>
      <c r="BL318" s="416">
        <f t="shared" si="258"/>
        <v>-0.35555555555555551</v>
      </c>
      <c r="BM318" s="416">
        <f t="shared" si="258"/>
        <v>0.13793103448275867</v>
      </c>
      <c r="BN318" s="416">
        <f t="shared" si="251"/>
        <v>0.1212121212121211</v>
      </c>
      <c r="BO318" s="104">
        <f t="shared" si="259"/>
        <v>87032</v>
      </c>
      <c r="BP318" s="104">
        <f t="shared" si="252"/>
        <v>100086.8</v>
      </c>
      <c r="BQ318" s="103">
        <f t="shared" si="253"/>
        <v>103506.15999999999</v>
      </c>
      <c r="BR318" s="419"/>
      <c r="BS318" s="420"/>
      <c r="BU318" s="104"/>
      <c r="BV318" s="103"/>
      <c r="BW318" s="161">
        <f t="shared" si="260"/>
        <v>74888</v>
      </c>
      <c r="BX318" s="161">
        <f t="shared" si="261"/>
        <v>74888</v>
      </c>
    </row>
    <row r="319" spans="1:76" hidden="1">
      <c r="A319" s="145" t="s">
        <v>652</v>
      </c>
      <c r="B319" s="145" t="str">
        <f t="shared" si="227"/>
        <v>P191</v>
      </c>
      <c r="C319" s="146" t="s">
        <v>725</v>
      </c>
      <c r="D319" s="165" t="s">
        <v>726</v>
      </c>
      <c r="E319" s="165"/>
      <c r="F319" s="165"/>
      <c r="G319" s="165" t="s">
        <v>157</v>
      </c>
      <c r="H319" s="129">
        <v>0</v>
      </c>
      <c r="I319" s="130">
        <v>0</v>
      </c>
      <c r="J319" s="129"/>
      <c r="K319" s="130"/>
      <c r="L319" s="130"/>
      <c r="M319" s="130"/>
      <c r="N319" s="130"/>
      <c r="O319" s="148" t="s">
        <v>88</v>
      </c>
      <c r="P319" s="149">
        <v>0</v>
      </c>
      <c r="Q319" s="149">
        <v>0</v>
      </c>
      <c r="R319" s="150"/>
      <c r="S319" s="151"/>
      <c r="T319" s="150"/>
      <c r="U319" s="151"/>
      <c r="V319" s="152"/>
      <c r="W319" s="153"/>
      <c r="X319" s="166"/>
      <c r="Y319" s="155" t="s">
        <v>88</v>
      </c>
      <c r="Z319" s="167"/>
      <c r="AA319" s="168"/>
      <c r="AB319" s="169"/>
      <c r="AC319" s="170"/>
      <c r="AD319" s="449"/>
      <c r="AE319" s="171"/>
      <c r="AF319" s="170"/>
      <c r="AG319" s="449"/>
      <c r="AH319" s="159">
        <f t="shared" si="254"/>
        <v>0</v>
      </c>
      <c r="AI319" s="437">
        <f t="shared" si="255"/>
        <v>0</v>
      </c>
      <c r="AJ319" s="23"/>
      <c r="AK319" s="24"/>
      <c r="AL319" s="23"/>
      <c r="AM319" s="160">
        <f t="shared" si="256"/>
        <v>0</v>
      </c>
      <c r="AN319" s="24"/>
      <c r="AO319" s="163"/>
      <c r="AP319" s="164"/>
      <c r="AQ319" s="487"/>
      <c r="AR319" s="409" t="str">
        <f t="shared" si="242"/>
        <v/>
      </c>
      <c r="AS319" s="410" t="str">
        <f t="shared" si="243"/>
        <v/>
      </c>
      <c r="AT319" s="409" t="str">
        <f t="shared" si="228"/>
        <v/>
      </c>
      <c r="AU319" s="410" t="str">
        <f t="shared" si="229"/>
        <v/>
      </c>
      <c r="AV319" s="64" t="b">
        <f t="shared" si="244"/>
        <v>1</v>
      </c>
      <c r="AW319" s="415" t="str">
        <f t="shared" si="245"/>
        <v/>
      </c>
      <c r="AX319" s="415" t="str">
        <f t="shared" si="246"/>
        <v/>
      </c>
      <c r="AY319" s="415" t="str">
        <f t="shared" si="247"/>
        <v/>
      </c>
      <c r="AZ319" s="415" t="str">
        <f t="shared" si="248"/>
        <v/>
      </c>
      <c r="BA319" s="415">
        <f t="shared" si="249"/>
        <v>0</v>
      </c>
      <c r="BB319" s="416" t="str">
        <f t="shared" si="257"/>
        <v/>
      </c>
      <c r="BC319" s="416" t="str">
        <f t="shared" si="257"/>
        <v/>
      </c>
      <c r="BD319" s="416" t="str">
        <f t="shared" si="257"/>
        <v/>
      </c>
      <c r="BE319" s="416" t="str">
        <f t="shared" si="250"/>
        <v/>
      </c>
      <c r="BF319" s="499">
        <f t="shared" si="230"/>
        <v>0</v>
      </c>
      <c r="BG319" s="499">
        <f t="shared" si="225"/>
        <v>0</v>
      </c>
      <c r="BH319" s="499">
        <f t="shared" si="226"/>
        <v>0</v>
      </c>
      <c r="BI319" s="499">
        <f t="shared" si="231"/>
        <v>0</v>
      </c>
      <c r="BJ319" s="506">
        <f t="shared" si="232"/>
        <v>0</v>
      </c>
      <c r="BK319" s="416" t="str">
        <f t="shared" si="258"/>
        <v/>
      </c>
      <c r="BL319" s="416" t="str">
        <f t="shared" si="258"/>
        <v/>
      </c>
      <c r="BM319" s="416" t="str">
        <f t="shared" si="258"/>
        <v/>
      </c>
      <c r="BN319" s="416" t="str">
        <f t="shared" si="251"/>
        <v/>
      </c>
      <c r="BO319" s="104" t="str">
        <f t="shared" si="259"/>
        <v/>
      </c>
      <c r="BP319" s="104">
        <f t="shared" si="252"/>
        <v>0</v>
      </c>
      <c r="BQ319" s="103">
        <f t="shared" si="253"/>
        <v>0</v>
      </c>
      <c r="BR319" s="419"/>
      <c r="BS319" s="420"/>
      <c r="BU319" s="104"/>
      <c r="BV319" s="103"/>
      <c r="BW319" s="161"/>
      <c r="BX319" s="161"/>
    </row>
    <row r="320" spans="1:76">
      <c r="A320" s="145" t="s">
        <v>652</v>
      </c>
      <c r="B320" s="145" t="str">
        <f t="shared" si="227"/>
        <v>P191.1</v>
      </c>
      <c r="C320" s="146" t="s">
        <v>727</v>
      </c>
      <c r="D320" s="147" t="s">
        <v>728</v>
      </c>
      <c r="E320" s="147"/>
      <c r="F320" s="147"/>
      <c r="G320" s="147"/>
      <c r="H320" s="129">
        <v>1000</v>
      </c>
      <c r="I320" s="130">
        <v>1000</v>
      </c>
      <c r="J320" s="129">
        <v>1000</v>
      </c>
      <c r="K320" s="130">
        <v>1000</v>
      </c>
      <c r="L320" s="130">
        <v>1000</v>
      </c>
      <c r="M320" s="130">
        <v>1180</v>
      </c>
      <c r="N320" s="130">
        <v>1180</v>
      </c>
      <c r="O320" s="148">
        <v>1320</v>
      </c>
      <c r="P320" s="149">
        <v>170</v>
      </c>
      <c r="Q320" s="149">
        <v>170000</v>
      </c>
      <c r="R320" s="150">
        <v>174</v>
      </c>
      <c r="S320" s="151">
        <v>174000</v>
      </c>
      <c r="T320" s="150">
        <v>126</v>
      </c>
      <c r="U320" s="151">
        <v>151620</v>
      </c>
      <c r="V320" s="152">
        <v>174</v>
      </c>
      <c r="W320" s="153">
        <f t="shared" ref="W320:W328" si="272">V320*O320</f>
        <v>229680</v>
      </c>
      <c r="X320" s="154">
        <v>174</v>
      </c>
      <c r="Y320" s="155">
        <v>1320</v>
      </c>
      <c r="Z320" s="138">
        <f t="shared" ref="Z320:Z328" si="273">X320*Y320</f>
        <v>229680</v>
      </c>
      <c r="AA320" s="156">
        <v>118</v>
      </c>
      <c r="AB320" s="157">
        <v>155496</v>
      </c>
      <c r="AC320" s="158">
        <v>148</v>
      </c>
      <c r="AD320" s="448">
        <v>1600</v>
      </c>
      <c r="AE320" s="159">
        <f t="shared" ref="AE320:AE328" si="274">AC320*AD320</f>
        <v>236800</v>
      </c>
      <c r="AF320" s="158">
        <v>148</v>
      </c>
      <c r="AG320" s="448">
        <v>1662.33</v>
      </c>
      <c r="AH320" s="159">
        <f t="shared" si="254"/>
        <v>246024.84</v>
      </c>
      <c r="AI320" s="437">
        <f t="shared" si="255"/>
        <v>-62.329999999999927</v>
      </c>
      <c r="AJ320" s="23">
        <f t="shared" ref="AJ320:AJ328" si="275">+AF320-X320</f>
        <v>-26</v>
      </c>
      <c r="AK320" s="24">
        <f t="shared" ref="AK320:AK328" si="276">+AJ320/X320</f>
        <v>-0.14942528735632185</v>
      </c>
      <c r="AL320" s="23">
        <f t="shared" ref="AL320:AL328" si="277">+AF320-AA320</f>
        <v>30</v>
      </c>
      <c r="AM320" s="160">
        <f t="shared" si="256"/>
        <v>-9224.8399999999965</v>
      </c>
      <c r="AN320" s="24">
        <f t="shared" ref="AN320:AN328" si="278">+AL320/AA320</f>
        <v>0.25423728813559321</v>
      </c>
      <c r="AO320" s="163">
        <f t="shared" ref="AO320:AO328" si="279">+AG320-Y320</f>
        <v>342.32999999999993</v>
      </c>
      <c r="AP320" s="164">
        <f t="shared" ref="AP320:AP328" si="280">+AO320/Y320</f>
        <v>0.25934090909090901</v>
      </c>
      <c r="AQ320" s="487"/>
      <c r="AR320" s="409">
        <f t="shared" si="242"/>
        <v>0.25934090909090912</v>
      </c>
      <c r="AS320" s="410">
        <f t="shared" si="243"/>
        <v>0.21212121212121215</v>
      </c>
      <c r="AT320" s="409">
        <f t="shared" si="228"/>
        <v>0.25423728813559321</v>
      </c>
      <c r="AU320" s="410">
        <f t="shared" si="229"/>
        <v>0.25423728813559321</v>
      </c>
      <c r="AV320" s="64" t="b">
        <f t="shared" si="244"/>
        <v>0</v>
      </c>
      <c r="AW320" s="415">
        <f t="shared" si="245"/>
        <v>1000</v>
      </c>
      <c r="AX320" s="415">
        <f t="shared" si="246"/>
        <v>1000</v>
      </c>
      <c r="AY320" s="415">
        <f t="shared" si="247"/>
        <v>1203.3333333333333</v>
      </c>
      <c r="AZ320" s="415">
        <f t="shared" si="248"/>
        <v>1320</v>
      </c>
      <c r="BA320" s="415">
        <f t="shared" si="249"/>
        <v>1600</v>
      </c>
      <c r="BB320" s="416">
        <f t="shared" si="257"/>
        <v>0</v>
      </c>
      <c r="BC320" s="416">
        <f t="shared" si="257"/>
        <v>0.20333333333333337</v>
      </c>
      <c r="BD320" s="416">
        <f t="shared" si="257"/>
        <v>9.695290858725758E-2</v>
      </c>
      <c r="BE320" s="416">
        <f t="shared" si="250"/>
        <v>0.21212121212121215</v>
      </c>
      <c r="BF320" s="499">
        <f t="shared" si="230"/>
        <v>170</v>
      </c>
      <c r="BG320" s="499">
        <f t="shared" si="225"/>
        <v>174</v>
      </c>
      <c r="BH320" s="499">
        <f t="shared" si="226"/>
        <v>126</v>
      </c>
      <c r="BI320" s="499">
        <f t="shared" si="231"/>
        <v>118</v>
      </c>
      <c r="BJ320" s="506">
        <f t="shared" si="232"/>
        <v>148</v>
      </c>
      <c r="BK320" s="416">
        <f t="shared" si="258"/>
        <v>2.3529411764705799E-2</v>
      </c>
      <c r="BL320" s="416">
        <f t="shared" si="258"/>
        <v>-0.27586206896551724</v>
      </c>
      <c r="BM320" s="416">
        <f t="shared" si="258"/>
        <v>-6.3492063492063489E-2</v>
      </c>
      <c r="BN320" s="416">
        <f t="shared" si="251"/>
        <v>0.25423728813559321</v>
      </c>
      <c r="BO320" s="104">
        <f t="shared" si="259"/>
        <v>229680</v>
      </c>
      <c r="BP320" s="104">
        <f t="shared" si="252"/>
        <v>278400</v>
      </c>
      <c r="BQ320" s="103">
        <f t="shared" si="253"/>
        <v>289245.42</v>
      </c>
      <c r="BR320" s="419"/>
      <c r="BS320" s="420"/>
      <c r="BU320" s="104"/>
      <c r="BV320" s="103"/>
      <c r="BW320" s="161">
        <f t="shared" si="260"/>
        <v>195360</v>
      </c>
      <c r="BX320" s="161">
        <f t="shared" si="261"/>
        <v>195360</v>
      </c>
    </row>
    <row r="321" spans="1:76" ht="36" hidden="1">
      <c r="A321" s="145" t="s">
        <v>652</v>
      </c>
      <c r="B321" s="145" t="str">
        <f t="shared" si="227"/>
        <v>P191.2</v>
      </c>
      <c r="C321" s="146" t="s">
        <v>729</v>
      </c>
      <c r="D321" s="175" t="s">
        <v>730</v>
      </c>
      <c r="E321" s="175" t="s">
        <v>102</v>
      </c>
      <c r="F321" s="175"/>
      <c r="G321" s="175"/>
      <c r="H321" s="129">
        <v>1500</v>
      </c>
      <c r="I321" s="130">
        <v>1500</v>
      </c>
      <c r="J321" s="129">
        <v>1500</v>
      </c>
      <c r="K321" s="130">
        <v>1500</v>
      </c>
      <c r="L321" s="130">
        <v>1500</v>
      </c>
      <c r="M321" s="130">
        <v>1560</v>
      </c>
      <c r="N321" s="130">
        <v>1560</v>
      </c>
      <c r="O321" s="148">
        <v>1738</v>
      </c>
      <c r="P321" s="149">
        <v>18</v>
      </c>
      <c r="Q321" s="149">
        <v>27000</v>
      </c>
      <c r="R321" s="150">
        <v>21</v>
      </c>
      <c r="S321" s="151">
        <v>31500</v>
      </c>
      <c r="T321" s="150">
        <v>13</v>
      </c>
      <c r="U321" s="151">
        <v>21524</v>
      </c>
      <c r="V321" s="152">
        <v>21</v>
      </c>
      <c r="W321" s="153">
        <f t="shared" si="272"/>
        <v>36498</v>
      </c>
      <c r="X321" s="154">
        <v>21</v>
      </c>
      <c r="Y321" s="155">
        <v>1738</v>
      </c>
      <c r="Z321" s="138">
        <f t="shared" si="273"/>
        <v>36498</v>
      </c>
      <c r="AA321" s="156">
        <v>20</v>
      </c>
      <c r="AB321" s="157">
        <v>34760</v>
      </c>
      <c r="AC321" s="162">
        <f>AA321</f>
        <v>20</v>
      </c>
      <c r="AD321" s="448">
        <v>2100</v>
      </c>
      <c r="AE321" s="159">
        <f t="shared" si="274"/>
        <v>42000</v>
      </c>
      <c r="AF321" s="158">
        <v>18</v>
      </c>
      <c r="AG321" s="448">
        <v>2251.5</v>
      </c>
      <c r="AH321" s="159">
        <f t="shared" si="254"/>
        <v>40527</v>
      </c>
      <c r="AI321" s="437">
        <f t="shared" si="255"/>
        <v>-151.5</v>
      </c>
      <c r="AJ321" s="23">
        <f t="shared" si="275"/>
        <v>-3</v>
      </c>
      <c r="AK321" s="24">
        <f t="shared" si="276"/>
        <v>-0.14285714285714285</v>
      </c>
      <c r="AL321" s="23">
        <f t="shared" si="277"/>
        <v>-2</v>
      </c>
      <c r="AM321" s="160">
        <f t="shared" si="256"/>
        <v>1473</v>
      </c>
      <c r="AN321" s="24">
        <f t="shared" si="278"/>
        <v>-0.1</v>
      </c>
      <c r="AO321" s="163">
        <f t="shared" si="279"/>
        <v>513.5</v>
      </c>
      <c r="AP321" s="164">
        <f t="shared" si="280"/>
        <v>0.29545454545454547</v>
      </c>
      <c r="AQ321" s="487"/>
      <c r="AR321" s="409">
        <f t="shared" si="242"/>
        <v>0.29545454545454541</v>
      </c>
      <c r="AS321" s="410">
        <f t="shared" si="243"/>
        <v>0.20828538550057529</v>
      </c>
      <c r="AT321" s="409">
        <f t="shared" si="228"/>
        <v>-9.9999999999999978E-2</v>
      </c>
      <c r="AU321" s="410">
        <f t="shared" si="229"/>
        <v>0</v>
      </c>
      <c r="AV321" s="64" t="b">
        <f t="shared" si="244"/>
        <v>1</v>
      </c>
      <c r="AW321" s="415">
        <f t="shared" si="245"/>
        <v>1500</v>
      </c>
      <c r="AX321" s="415">
        <f t="shared" si="246"/>
        <v>1500</v>
      </c>
      <c r="AY321" s="415">
        <f t="shared" si="247"/>
        <v>1655.6923076923076</v>
      </c>
      <c r="AZ321" s="415">
        <f t="shared" si="248"/>
        <v>1738</v>
      </c>
      <c r="BA321" s="415">
        <f t="shared" si="249"/>
        <v>2100</v>
      </c>
      <c r="BB321" s="416">
        <f t="shared" si="257"/>
        <v>0</v>
      </c>
      <c r="BC321" s="416">
        <f t="shared" si="257"/>
        <v>0.10379487179487179</v>
      </c>
      <c r="BD321" s="416">
        <f t="shared" si="257"/>
        <v>4.9711949451774817E-2</v>
      </c>
      <c r="BE321" s="416">
        <f t="shared" si="250"/>
        <v>0.20828538550057529</v>
      </c>
      <c r="BF321" s="499">
        <f t="shared" si="230"/>
        <v>18</v>
      </c>
      <c r="BG321" s="499">
        <f t="shared" si="225"/>
        <v>21</v>
      </c>
      <c r="BH321" s="499">
        <f t="shared" si="226"/>
        <v>13</v>
      </c>
      <c r="BI321" s="499">
        <f t="shared" si="231"/>
        <v>20</v>
      </c>
      <c r="BJ321" s="506">
        <f t="shared" si="232"/>
        <v>20</v>
      </c>
      <c r="BK321" s="416">
        <f t="shared" si="258"/>
        <v>0.16666666666666674</v>
      </c>
      <c r="BL321" s="416">
        <f t="shared" si="258"/>
        <v>-0.38095238095238093</v>
      </c>
      <c r="BM321" s="416">
        <f t="shared" si="258"/>
        <v>0.53846153846153855</v>
      </c>
      <c r="BN321" s="416">
        <f t="shared" si="251"/>
        <v>0</v>
      </c>
      <c r="BO321" s="104">
        <f t="shared" si="259"/>
        <v>36498</v>
      </c>
      <c r="BP321" s="104">
        <f t="shared" si="252"/>
        <v>44100</v>
      </c>
      <c r="BQ321" s="103">
        <f t="shared" si="253"/>
        <v>47281.5</v>
      </c>
      <c r="BR321" s="419"/>
      <c r="BS321" s="420"/>
      <c r="BU321" s="104"/>
      <c r="BV321" s="103"/>
      <c r="BW321" s="161">
        <f t="shared" si="260"/>
        <v>34760</v>
      </c>
      <c r="BX321" s="161">
        <f t="shared" si="261"/>
        <v>31284</v>
      </c>
    </row>
    <row r="322" spans="1:76" ht="24">
      <c r="A322" s="145" t="s">
        <v>652</v>
      </c>
      <c r="B322" s="145" t="str">
        <f t="shared" si="227"/>
        <v>P192</v>
      </c>
      <c r="C322" s="146" t="s">
        <v>731</v>
      </c>
      <c r="D322" s="172" t="s">
        <v>732</v>
      </c>
      <c r="E322" s="178" t="s">
        <v>142</v>
      </c>
      <c r="F322" s="178"/>
      <c r="G322" s="178" t="s">
        <v>157</v>
      </c>
      <c r="H322" s="129">
        <v>1200</v>
      </c>
      <c r="I322" s="130">
        <v>1200</v>
      </c>
      <c r="J322" s="129">
        <v>1200</v>
      </c>
      <c r="K322" s="130">
        <v>1200</v>
      </c>
      <c r="L322" s="130">
        <v>1200</v>
      </c>
      <c r="M322" s="130">
        <v>1230</v>
      </c>
      <c r="N322" s="130">
        <v>1230</v>
      </c>
      <c r="O322" s="148">
        <v>1375</v>
      </c>
      <c r="P322" s="149">
        <v>7017</v>
      </c>
      <c r="Q322" s="149">
        <v>8418000</v>
      </c>
      <c r="R322" s="150">
        <v>7812</v>
      </c>
      <c r="S322" s="151">
        <v>9370080</v>
      </c>
      <c r="T322" s="150">
        <v>7019</v>
      </c>
      <c r="U322" s="151">
        <v>8948039</v>
      </c>
      <c r="V322" s="152">
        <v>7812</v>
      </c>
      <c r="W322" s="153">
        <f t="shared" si="272"/>
        <v>10741500</v>
      </c>
      <c r="X322" s="154">
        <v>7812</v>
      </c>
      <c r="Y322" s="155">
        <v>1375</v>
      </c>
      <c r="Z322" s="138">
        <f t="shared" si="273"/>
        <v>10741500</v>
      </c>
      <c r="AA322" s="156">
        <v>5657</v>
      </c>
      <c r="AB322" s="157">
        <v>7774087.5</v>
      </c>
      <c r="AC322" s="158">
        <v>6641</v>
      </c>
      <c r="AD322" s="456">
        <f t="shared" ref="AD322" si="281">Y322*1.15</f>
        <v>1581.2499999999998</v>
      </c>
      <c r="AE322" s="159">
        <f t="shared" si="274"/>
        <v>10501081.249999998</v>
      </c>
      <c r="AF322" s="158">
        <v>6641</v>
      </c>
      <c r="AG322" s="448">
        <v>1785.8</v>
      </c>
      <c r="AH322" s="159">
        <f t="shared" si="254"/>
        <v>11859497.799999999</v>
      </c>
      <c r="AI322" s="437">
        <f t="shared" si="255"/>
        <v>-204.55000000000018</v>
      </c>
      <c r="AJ322" s="23">
        <f t="shared" si="275"/>
        <v>-1171</v>
      </c>
      <c r="AK322" s="24">
        <f t="shared" si="276"/>
        <v>-0.14989759344598055</v>
      </c>
      <c r="AL322" s="23">
        <f t="shared" si="277"/>
        <v>984</v>
      </c>
      <c r="AM322" s="160">
        <f t="shared" si="256"/>
        <v>-1358416.5500000007</v>
      </c>
      <c r="AN322" s="24">
        <f t="shared" si="278"/>
        <v>0.17394378645925401</v>
      </c>
      <c r="AO322" s="163">
        <f t="shared" si="279"/>
        <v>410.79999999999995</v>
      </c>
      <c r="AP322" s="164">
        <f t="shared" si="280"/>
        <v>0.29876363636363634</v>
      </c>
      <c r="AQ322" s="487"/>
      <c r="AR322" s="409">
        <f t="shared" si="242"/>
        <v>0.29876363636363634</v>
      </c>
      <c r="AS322" s="410">
        <f t="shared" si="243"/>
        <v>0.14999999999999991</v>
      </c>
      <c r="AT322" s="409">
        <f t="shared" si="228"/>
        <v>0.17394378645925412</v>
      </c>
      <c r="AU322" s="410">
        <f t="shared" si="229"/>
        <v>0.17394378645925412</v>
      </c>
      <c r="AV322" s="64" t="b">
        <f t="shared" si="244"/>
        <v>0</v>
      </c>
      <c r="AW322" s="415">
        <f t="shared" si="245"/>
        <v>1199.6579734929458</v>
      </c>
      <c r="AX322" s="415">
        <f t="shared" si="246"/>
        <v>1199.4470046082949</v>
      </c>
      <c r="AY322" s="415">
        <f t="shared" si="247"/>
        <v>1274.8310300612623</v>
      </c>
      <c r="AZ322" s="415">
        <f t="shared" si="248"/>
        <v>1375</v>
      </c>
      <c r="BA322" s="415">
        <f t="shared" si="249"/>
        <v>1581.2499999999998</v>
      </c>
      <c r="BB322" s="416">
        <f t="shared" si="257"/>
        <v>-1.758575271554319E-4</v>
      </c>
      <c r="BC322" s="416">
        <f t="shared" si="257"/>
        <v>6.2848983876186759E-2</v>
      </c>
      <c r="BD322" s="416">
        <f t="shared" si="257"/>
        <v>7.8574311086484938E-2</v>
      </c>
      <c r="BE322" s="416">
        <f t="shared" si="250"/>
        <v>0.14999999999999991</v>
      </c>
      <c r="BF322" s="499">
        <f t="shared" si="230"/>
        <v>7017</v>
      </c>
      <c r="BG322" s="499">
        <f t="shared" si="225"/>
        <v>7812</v>
      </c>
      <c r="BH322" s="499">
        <f t="shared" si="226"/>
        <v>7019</v>
      </c>
      <c r="BI322" s="499">
        <f t="shared" si="231"/>
        <v>5657</v>
      </c>
      <c r="BJ322" s="506">
        <f t="shared" si="232"/>
        <v>6641</v>
      </c>
      <c r="BK322" s="416">
        <f t="shared" si="258"/>
        <v>0.11329628046173568</v>
      </c>
      <c r="BL322" s="416">
        <f t="shared" si="258"/>
        <v>-0.10151049667178702</v>
      </c>
      <c r="BM322" s="416">
        <f t="shared" si="258"/>
        <v>-0.1940447357173386</v>
      </c>
      <c r="BN322" s="416">
        <f t="shared" si="251"/>
        <v>0.17394378645925412</v>
      </c>
      <c r="BO322" s="104">
        <f t="shared" si="259"/>
        <v>10741500</v>
      </c>
      <c r="BP322" s="104">
        <f t="shared" si="252"/>
        <v>12352724.999999998</v>
      </c>
      <c r="BQ322" s="103">
        <f t="shared" si="253"/>
        <v>13950669.6</v>
      </c>
      <c r="BR322" s="419"/>
      <c r="BS322" s="420"/>
      <c r="BU322" s="104"/>
      <c r="BV322" s="103"/>
      <c r="BW322" s="161">
        <f t="shared" si="260"/>
        <v>9131375</v>
      </c>
      <c r="BX322" s="161">
        <f t="shared" si="261"/>
        <v>9131375</v>
      </c>
    </row>
    <row r="323" spans="1:76" ht="24" hidden="1">
      <c r="A323" s="145" t="s">
        <v>652</v>
      </c>
      <c r="B323" s="145" t="str">
        <f t="shared" si="227"/>
        <v>P193</v>
      </c>
      <c r="C323" s="146" t="s">
        <v>733</v>
      </c>
      <c r="D323" s="147" t="s">
        <v>734</v>
      </c>
      <c r="E323" s="147"/>
      <c r="F323" s="147"/>
      <c r="G323" s="147"/>
      <c r="H323" s="129">
        <v>1100</v>
      </c>
      <c r="I323" s="130">
        <v>1300</v>
      </c>
      <c r="J323" s="129">
        <v>1300</v>
      </c>
      <c r="K323" s="130">
        <v>1300</v>
      </c>
      <c r="L323" s="130">
        <v>1300</v>
      </c>
      <c r="M323" s="130">
        <v>1600</v>
      </c>
      <c r="N323" s="130">
        <v>1600</v>
      </c>
      <c r="O323" s="148">
        <v>1782</v>
      </c>
      <c r="P323" s="149">
        <v>4421</v>
      </c>
      <c r="Q323" s="149">
        <v>5413860</v>
      </c>
      <c r="R323" s="150">
        <v>4682</v>
      </c>
      <c r="S323" s="151">
        <v>6085180</v>
      </c>
      <c r="T323" s="150">
        <v>4024</v>
      </c>
      <c r="U323" s="151">
        <v>6561254</v>
      </c>
      <c r="V323" s="152">
        <v>4031</v>
      </c>
      <c r="W323" s="153">
        <f t="shared" si="272"/>
        <v>7183242</v>
      </c>
      <c r="X323" s="154">
        <v>4031</v>
      </c>
      <c r="Y323" s="155">
        <v>1782</v>
      </c>
      <c r="Z323" s="138">
        <f t="shared" si="273"/>
        <v>7183242</v>
      </c>
      <c r="AA323" s="156">
        <v>3891</v>
      </c>
      <c r="AB323" s="157">
        <v>6937907.2000000002</v>
      </c>
      <c r="AC323" s="162">
        <v>4000</v>
      </c>
      <c r="AD323" s="456">
        <v>2050</v>
      </c>
      <c r="AE323" s="159">
        <f t="shared" si="274"/>
        <v>8200000</v>
      </c>
      <c r="AF323" s="158">
        <v>3427</v>
      </c>
      <c r="AG323" s="448">
        <v>2203.66</v>
      </c>
      <c r="AH323" s="159">
        <f t="shared" si="254"/>
        <v>7551942.8199999994</v>
      </c>
      <c r="AI323" s="437">
        <f t="shared" si="255"/>
        <v>-153.65999999999985</v>
      </c>
      <c r="AJ323" s="23">
        <f t="shared" si="275"/>
        <v>-604</v>
      </c>
      <c r="AK323" s="24">
        <f t="shared" si="276"/>
        <v>-0.14983874968990324</v>
      </c>
      <c r="AL323" s="23">
        <f t="shared" si="277"/>
        <v>-464</v>
      </c>
      <c r="AM323" s="160">
        <f t="shared" si="256"/>
        <v>648057.18000000063</v>
      </c>
      <c r="AN323" s="24">
        <f t="shared" si="278"/>
        <v>-0.11924955024415318</v>
      </c>
      <c r="AO323" s="163">
        <f t="shared" si="279"/>
        <v>421.65999999999985</v>
      </c>
      <c r="AP323" s="164">
        <f t="shared" si="280"/>
        <v>0.23662177328843986</v>
      </c>
      <c r="AQ323" s="487"/>
      <c r="AR323" s="409">
        <f t="shared" si="242"/>
        <v>0.23662177328843992</v>
      </c>
      <c r="AS323" s="410">
        <f t="shared" si="243"/>
        <v>0.15039281705948371</v>
      </c>
      <c r="AT323" s="409">
        <f t="shared" si="228"/>
        <v>-0.11924955024415318</v>
      </c>
      <c r="AU323" s="410">
        <f t="shared" si="229"/>
        <v>2.8013364173734345E-2</v>
      </c>
      <c r="AV323" s="64" t="b">
        <f t="shared" si="244"/>
        <v>0</v>
      </c>
      <c r="AW323" s="415">
        <f t="shared" si="245"/>
        <v>1224.5781497398777</v>
      </c>
      <c r="AX323" s="415">
        <f t="shared" si="246"/>
        <v>1299.6967108073472</v>
      </c>
      <c r="AY323" s="415">
        <f t="shared" si="247"/>
        <v>1630.5303180914514</v>
      </c>
      <c r="AZ323" s="415">
        <f t="shared" si="248"/>
        <v>1782</v>
      </c>
      <c r="BA323" s="415">
        <f t="shared" si="249"/>
        <v>2050</v>
      </c>
      <c r="BB323" s="416">
        <f t="shared" si="257"/>
        <v>6.134239867290292E-2</v>
      </c>
      <c r="BC323" s="416">
        <f t="shared" si="257"/>
        <v>0.25454677582325846</v>
      </c>
      <c r="BD323" s="416">
        <f t="shared" si="257"/>
        <v>9.2895961656110249E-2</v>
      </c>
      <c r="BE323" s="416">
        <f t="shared" si="250"/>
        <v>0.15039281705948371</v>
      </c>
      <c r="BF323" s="499">
        <f t="shared" si="230"/>
        <v>4421</v>
      </c>
      <c r="BG323" s="499">
        <f t="shared" si="225"/>
        <v>4682</v>
      </c>
      <c r="BH323" s="499">
        <f t="shared" si="226"/>
        <v>4024</v>
      </c>
      <c r="BI323" s="499">
        <f t="shared" si="231"/>
        <v>3891</v>
      </c>
      <c r="BJ323" s="506">
        <f t="shared" si="232"/>
        <v>4000</v>
      </c>
      <c r="BK323" s="416">
        <f t="shared" si="258"/>
        <v>5.9036417100203575E-2</v>
      </c>
      <c r="BL323" s="416">
        <f t="shared" si="258"/>
        <v>-0.14053823152498934</v>
      </c>
      <c r="BM323" s="416">
        <f t="shared" si="258"/>
        <v>-3.3051689860834954E-2</v>
      </c>
      <c r="BN323" s="416">
        <f t="shared" si="251"/>
        <v>2.8013364173734345E-2</v>
      </c>
      <c r="BO323" s="104">
        <f t="shared" si="259"/>
        <v>7183242</v>
      </c>
      <c r="BP323" s="104">
        <f t="shared" si="252"/>
        <v>8263550</v>
      </c>
      <c r="BQ323" s="103">
        <f t="shared" si="253"/>
        <v>8882953.459999999</v>
      </c>
      <c r="BR323" s="419"/>
      <c r="BS323" s="420"/>
      <c r="BU323" s="104"/>
      <c r="BV323" s="103"/>
      <c r="BW323" s="161">
        <f t="shared" si="260"/>
        <v>7128000</v>
      </c>
      <c r="BX323" s="161">
        <f t="shared" si="261"/>
        <v>6106914</v>
      </c>
    </row>
    <row r="324" spans="1:76" ht="24">
      <c r="A324" s="145" t="s">
        <v>652</v>
      </c>
      <c r="B324" s="145" t="str">
        <f t="shared" si="227"/>
        <v>P194</v>
      </c>
      <c r="C324" s="146" t="s">
        <v>735</v>
      </c>
      <c r="D324" s="172" t="s">
        <v>736</v>
      </c>
      <c r="E324" s="178" t="s">
        <v>142</v>
      </c>
      <c r="F324" s="178"/>
      <c r="G324" s="178"/>
      <c r="H324" s="129">
        <v>200</v>
      </c>
      <c r="I324" s="130">
        <v>300</v>
      </c>
      <c r="J324" s="129">
        <v>300</v>
      </c>
      <c r="K324" s="130">
        <v>300</v>
      </c>
      <c r="L324" s="130">
        <v>300</v>
      </c>
      <c r="M324" s="130">
        <v>336</v>
      </c>
      <c r="N324" s="130">
        <v>336</v>
      </c>
      <c r="O324" s="148">
        <v>391.6</v>
      </c>
      <c r="P324" s="149">
        <v>4019</v>
      </c>
      <c r="Q324" s="149">
        <v>1049200</v>
      </c>
      <c r="R324" s="150">
        <v>4178</v>
      </c>
      <c r="S324" s="151">
        <v>1252020</v>
      </c>
      <c r="T324" s="150">
        <v>3080</v>
      </c>
      <c r="U324" s="151">
        <v>1073144.3200000001</v>
      </c>
      <c r="V324" s="152">
        <v>4178</v>
      </c>
      <c r="W324" s="153">
        <f t="shared" si="272"/>
        <v>1636104.8</v>
      </c>
      <c r="X324" s="154">
        <v>4178</v>
      </c>
      <c r="Y324" s="155">
        <v>391.6</v>
      </c>
      <c r="Z324" s="138">
        <f t="shared" si="273"/>
        <v>1636104.8</v>
      </c>
      <c r="AA324" s="156">
        <v>2778</v>
      </c>
      <c r="AB324" s="157">
        <v>1088472.0000000002</v>
      </c>
      <c r="AC324" s="158">
        <v>3552</v>
      </c>
      <c r="AD324" s="456">
        <v>450</v>
      </c>
      <c r="AE324" s="159">
        <f t="shared" si="274"/>
        <v>1598400</v>
      </c>
      <c r="AF324" s="158">
        <v>3552</v>
      </c>
      <c r="AG324" s="448">
        <v>596.32000000000005</v>
      </c>
      <c r="AH324" s="159">
        <f t="shared" si="254"/>
        <v>2118128.6400000001</v>
      </c>
      <c r="AI324" s="437">
        <f t="shared" si="255"/>
        <v>-146.32000000000005</v>
      </c>
      <c r="AJ324" s="23">
        <f t="shared" si="275"/>
        <v>-626</v>
      </c>
      <c r="AK324" s="24">
        <f t="shared" si="276"/>
        <v>-0.14983245572044041</v>
      </c>
      <c r="AL324" s="23">
        <f t="shared" si="277"/>
        <v>774</v>
      </c>
      <c r="AM324" s="160">
        <f t="shared" si="256"/>
        <v>-519728.64000000013</v>
      </c>
      <c r="AN324" s="24">
        <f t="shared" si="278"/>
        <v>0.27861771058315332</v>
      </c>
      <c r="AO324" s="163">
        <f t="shared" si="279"/>
        <v>204.72000000000003</v>
      </c>
      <c r="AP324" s="164">
        <f t="shared" si="280"/>
        <v>0.52277834525025535</v>
      </c>
      <c r="AQ324" s="487"/>
      <c r="AR324" s="409">
        <f t="shared" si="242"/>
        <v>0.52277834525025546</v>
      </c>
      <c r="AS324" s="410">
        <f t="shared" si="243"/>
        <v>0.1491317671092951</v>
      </c>
      <c r="AT324" s="409">
        <f t="shared" si="228"/>
        <v>0.27861771058315332</v>
      </c>
      <c r="AU324" s="410">
        <f t="shared" si="229"/>
        <v>0.27861771058315332</v>
      </c>
      <c r="AV324" s="64" t="b">
        <f t="shared" si="244"/>
        <v>0</v>
      </c>
      <c r="AW324" s="415">
        <f t="shared" si="245"/>
        <v>261.05996516546406</v>
      </c>
      <c r="AX324" s="415">
        <f t="shared" si="246"/>
        <v>299.66969842029681</v>
      </c>
      <c r="AY324" s="415">
        <f t="shared" si="247"/>
        <v>348.42348051948056</v>
      </c>
      <c r="AZ324" s="415">
        <f t="shared" si="248"/>
        <v>391.6</v>
      </c>
      <c r="BA324" s="415">
        <f t="shared" si="249"/>
        <v>450</v>
      </c>
      <c r="BB324" s="416">
        <f t="shared" si="257"/>
        <v>0.14789603312159061</v>
      </c>
      <c r="BC324" s="416">
        <f t="shared" si="257"/>
        <v>0.16269173145028804</v>
      </c>
      <c r="BD324" s="416">
        <f t="shared" si="257"/>
        <v>0.12391966068459448</v>
      </c>
      <c r="BE324" s="416">
        <f t="shared" si="250"/>
        <v>0.1491317671092951</v>
      </c>
      <c r="BF324" s="499">
        <f t="shared" si="230"/>
        <v>4019</v>
      </c>
      <c r="BG324" s="499">
        <f t="shared" si="225"/>
        <v>4178</v>
      </c>
      <c r="BH324" s="499">
        <f t="shared" si="226"/>
        <v>3080</v>
      </c>
      <c r="BI324" s="499">
        <f t="shared" si="231"/>
        <v>2778</v>
      </c>
      <c r="BJ324" s="506">
        <f t="shared" si="232"/>
        <v>3552</v>
      </c>
      <c r="BK324" s="416">
        <f t="shared" si="258"/>
        <v>3.9562080119432741E-2</v>
      </c>
      <c r="BL324" s="416">
        <f t="shared" si="258"/>
        <v>-0.26280516993776926</v>
      </c>
      <c r="BM324" s="416">
        <f t="shared" si="258"/>
        <v>-9.8051948051948057E-2</v>
      </c>
      <c r="BN324" s="416">
        <f t="shared" si="251"/>
        <v>0.27861771058315332</v>
      </c>
      <c r="BO324" s="104">
        <f t="shared" si="259"/>
        <v>1636104.8</v>
      </c>
      <c r="BP324" s="104">
        <f t="shared" si="252"/>
        <v>1880100</v>
      </c>
      <c r="BQ324" s="103">
        <f t="shared" si="253"/>
        <v>2491424.9600000004</v>
      </c>
      <c r="BR324" s="419"/>
      <c r="BS324" s="420"/>
      <c r="BU324" s="104"/>
      <c r="BV324" s="103"/>
      <c r="BW324" s="161">
        <f t="shared" si="260"/>
        <v>1390963.2000000002</v>
      </c>
      <c r="BX324" s="161">
        <f t="shared" si="261"/>
        <v>1390963.2000000002</v>
      </c>
    </row>
    <row r="325" spans="1:76">
      <c r="A325" s="145" t="s">
        <v>652</v>
      </c>
      <c r="B325" s="145" t="str">
        <f t="shared" si="227"/>
        <v>P195</v>
      </c>
      <c r="C325" s="146" t="s">
        <v>737</v>
      </c>
      <c r="D325" s="172" t="s">
        <v>738</v>
      </c>
      <c r="E325" s="178" t="s">
        <v>142</v>
      </c>
      <c r="F325" s="147" t="s">
        <v>81</v>
      </c>
      <c r="G325" s="178" t="s">
        <v>157</v>
      </c>
      <c r="H325" s="129">
        <v>2000</v>
      </c>
      <c r="I325" s="130">
        <v>2200</v>
      </c>
      <c r="J325" s="129">
        <v>2200</v>
      </c>
      <c r="K325" s="130">
        <v>2200</v>
      </c>
      <c r="L325" s="130">
        <v>2200</v>
      </c>
      <c r="M325" s="130">
        <v>2398</v>
      </c>
      <c r="N325" s="130">
        <v>2398</v>
      </c>
      <c r="O325" s="148">
        <v>2659.8</v>
      </c>
      <c r="P325" s="149">
        <v>4202</v>
      </c>
      <c r="Q325" s="149">
        <v>8940800</v>
      </c>
      <c r="R325" s="150">
        <v>4570</v>
      </c>
      <c r="S325" s="151">
        <v>10055400</v>
      </c>
      <c r="T325" s="150">
        <v>4101</v>
      </c>
      <c r="U325" s="151">
        <v>10098509.080000002</v>
      </c>
      <c r="V325" s="152">
        <v>4570</v>
      </c>
      <c r="W325" s="153">
        <f t="shared" si="272"/>
        <v>12155286</v>
      </c>
      <c r="X325" s="154">
        <v>4570</v>
      </c>
      <c r="Y325" s="155">
        <v>2659.8</v>
      </c>
      <c r="Z325" s="138">
        <f t="shared" si="273"/>
        <v>12155286</v>
      </c>
      <c r="AA325" s="156">
        <v>3870</v>
      </c>
      <c r="AB325" s="157">
        <v>10293938.820000004</v>
      </c>
      <c r="AC325" s="158">
        <v>4000</v>
      </c>
      <c r="AD325" s="456">
        <f t="shared" ref="AD325:AD326" si="282">Y325*1.15</f>
        <v>3058.77</v>
      </c>
      <c r="AE325" s="159">
        <f t="shared" si="274"/>
        <v>12235080</v>
      </c>
      <c r="AF325" s="158">
        <v>3885</v>
      </c>
      <c r="AG325" s="448">
        <v>3412.93</v>
      </c>
      <c r="AH325" s="159">
        <f t="shared" si="254"/>
        <v>13259233.049999999</v>
      </c>
      <c r="AI325" s="437">
        <f t="shared" si="255"/>
        <v>-354.15999999999985</v>
      </c>
      <c r="AJ325" s="23">
        <f t="shared" si="275"/>
        <v>-685</v>
      </c>
      <c r="AK325" s="24">
        <f t="shared" si="276"/>
        <v>-0.14989059080962802</v>
      </c>
      <c r="AL325" s="23">
        <f t="shared" si="277"/>
        <v>15</v>
      </c>
      <c r="AM325" s="160">
        <f t="shared" si="256"/>
        <v>-1024153.0499999989</v>
      </c>
      <c r="AN325" s="24">
        <f t="shared" si="278"/>
        <v>3.875968992248062E-3</v>
      </c>
      <c r="AO325" s="163">
        <f t="shared" si="279"/>
        <v>753.12999999999965</v>
      </c>
      <c r="AP325" s="164">
        <f t="shared" si="280"/>
        <v>0.28315286863673944</v>
      </c>
      <c r="AQ325" s="487"/>
      <c r="AR325" s="409">
        <f t="shared" si="242"/>
        <v>0.2831528686367395</v>
      </c>
      <c r="AS325" s="410">
        <f t="shared" si="243"/>
        <v>0.14999999999999991</v>
      </c>
      <c r="AT325" s="409">
        <f t="shared" si="228"/>
        <v>3.8759689922480689E-3</v>
      </c>
      <c r="AU325" s="410">
        <f t="shared" si="229"/>
        <v>3.3591731266149782E-2</v>
      </c>
      <c r="AV325" s="64" t="b">
        <f t="shared" si="244"/>
        <v>0</v>
      </c>
      <c r="AW325" s="415">
        <f t="shared" si="245"/>
        <v>2127.7486910994762</v>
      </c>
      <c r="AX325" s="415">
        <f t="shared" si="246"/>
        <v>2200.3063457330418</v>
      </c>
      <c r="AY325" s="415">
        <f t="shared" si="247"/>
        <v>2462.4503974640338</v>
      </c>
      <c r="AZ325" s="415">
        <f t="shared" si="248"/>
        <v>2659.8</v>
      </c>
      <c r="BA325" s="415">
        <f t="shared" si="249"/>
        <v>3058.77</v>
      </c>
      <c r="BB325" s="416">
        <f t="shared" si="257"/>
        <v>3.410066937748768E-2</v>
      </c>
      <c r="BC325" s="416">
        <f t="shared" si="257"/>
        <v>0.11913979716477052</v>
      </c>
      <c r="BD325" s="416">
        <f t="shared" si="257"/>
        <v>8.0143584918180633E-2</v>
      </c>
      <c r="BE325" s="416">
        <f t="shared" si="250"/>
        <v>0.14999999999999991</v>
      </c>
      <c r="BF325" s="499">
        <f t="shared" si="230"/>
        <v>4202</v>
      </c>
      <c r="BG325" s="499">
        <f t="shared" si="225"/>
        <v>4570</v>
      </c>
      <c r="BH325" s="499">
        <f t="shared" si="226"/>
        <v>4101</v>
      </c>
      <c r="BI325" s="499">
        <f t="shared" si="231"/>
        <v>3870</v>
      </c>
      <c r="BJ325" s="506">
        <f t="shared" si="232"/>
        <v>4000</v>
      </c>
      <c r="BK325" s="416">
        <f t="shared" si="258"/>
        <v>8.7577344121846812E-2</v>
      </c>
      <c r="BL325" s="416">
        <f t="shared" si="258"/>
        <v>-0.10262582056892777</v>
      </c>
      <c r="BM325" s="416">
        <f t="shared" si="258"/>
        <v>-5.6327724945135382E-2</v>
      </c>
      <c r="BN325" s="416">
        <f t="shared" si="251"/>
        <v>3.3591731266149782E-2</v>
      </c>
      <c r="BO325" s="104">
        <f t="shared" si="259"/>
        <v>12155286</v>
      </c>
      <c r="BP325" s="104">
        <f t="shared" si="252"/>
        <v>13978578.9</v>
      </c>
      <c r="BQ325" s="103">
        <f t="shared" si="253"/>
        <v>15597090.1</v>
      </c>
      <c r="BR325" s="419"/>
      <c r="BS325" s="420"/>
      <c r="BU325" s="104"/>
      <c r="BV325" s="103"/>
      <c r="BW325" s="161">
        <f t="shared" si="260"/>
        <v>10639200</v>
      </c>
      <c r="BX325" s="161">
        <f t="shared" si="261"/>
        <v>10333323</v>
      </c>
    </row>
    <row r="326" spans="1:76" hidden="1">
      <c r="A326" s="145" t="s">
        <v>652</v>
      </c>
      <c r="B326" s="145" t="str">
        <f t="shared" si="227"/>
        <v>P196</v>
      </c>
      <c r="C326" s="146" t="s">
        <v>739</v>
      </c>
      <c r="D326" s="172" t="s">
        <v>740</v>
      </c>
      <c r="E326" s="178" t="s">
        <v>142</v>
      </c>
      <c r="F326" s="178"/>
      <c r="G326" s="178" t="s">
        <v>157</v>
      </c>
      <c r="H326" s="129">
        <v>1375</v>
      </c>
      <c r="I326" s="130">
        <v>1500</v>
      </c>
      <c r="J326" s="129">
        <v>1500</v>
      </c>
      <c r="K326" s="130">
        <v>1500</v>
      </c>
      <c r="L326" s="130">
        <v>1500</v>
      </c>
      <c r="M326" s="130">
        <v>1698</v>
      </c>
      <c r="N326" s="130">
        <v>1698</v>
      </c>
      <c r="O326" s="148">
        <v>1889.8</v>
      </c>
      <c r="P326" s="149">
        <v>175</v>
      </c>
      <c r="Q326" s="149">
        <v>251375</v>
      </c>
      <c r="R326" s="150">
        <v>157</v>
      </c>
      <c r="S326" s="151">
        <v>235500</v>
      </c>
      <c r="T326" s="150">
        <v>190</v>
      </c>
      <c r="U326" s="151">
        <v>332890.39999999997</v>
      </c>
      <c r="V326" s="152">
        <v>201</v>
      </c>
      <c r="W326" s="153">
        <f t="shared" si="272"/>
        <v>379849.8</v>
      </c>
      <c r="X326" s="154">
        <v>201</v>
      </c>
      <c r="Y326" s="155">
        <v>1889.8</v>
      </c>
      <c r="Z326" s="138">
        <f t="shared" si="273"/>
        <v>379849.8</v>
      </c>
      <c r="AA326" s="156">
        <v>200</v>
      </c>
      <c r="AB326" s="157">
        <v>377960</v>
      </c>
      <c r="AC326" s="162">
        <f>AA326</f>
        <v>200</v>
      </c>
      <c r="AD326" s="456">
        <f t="shared" si="282"/>
        <v>2173.27</v>
      </c>
      <c r="AE326" s="159">
        <f t="shared" si="274"/>
        <v>434654</v>
      </c>
      <c r="AF326" s="158">
        <v>171</v>
      </c>
      <c r="AG326" s="448">
        <v>2403.3000000000002</v>
      </c>
      <c r="AH326" s="159">
        <f t="shared" si="254"/>
        <v>410964.30000000005</v>
      </c>
      <c r="AI326" s="437">
        <f t="shared" si="255"/>
        <v>-230.0300000000002</v>
      </c>
      <c r="AJ326" s="23">
        <f t="shared" si="275"/>
        <v>-30</v>
      </c>
      <c r="AK326" s="24">
        <f t="shared" si="276"/>
        <v>-0.14925373134328357</v>
      </c>
      <c r="AL326" s="23">
        <f t="shared" si="277"/>
        <v>-29</v>
      </c>
      <c r="AM326" s="160">
        <f t="shared" si="256"/>
        <v>23689.699999999953</v>
      </c>
      <c r="AN326" s="24">
        <f t="shared" si="278"/>
        <v>-0.14499999999999999</v>
      </c>
      <c r="AO326" s="163">
        <f t="shared" si="279"/>
        <v>513.50000000000023</v>
      </c>
      <c r="AP326" s="164">
        <f t="shared" si="280"/>
        <v>0.27172187533072295</v>
      </c>
      <c r="AQ326" s="487"/>
      <c r="AR326" s="409">
        <f t="shared" si="242"/>
        <v>0.2717218753307229</v>
      </c>
      <c r="AS326" s="410">
        <f t="shared" si="243"/>
        <v>0.14999999999999991</v>
      </c>
      <c r="AT326" s="409">
        <f t="shared" si="228"/>
        <v>-0.14500000000000002</v>
      </c>
      <c r="AU326" s="410">
        <f t="shared" si="229"/>
        <v>0</v>
      </c>
      <c r="AV326" s="64" t="b">
        <f t="shared" si="244"/>
        <v>1</v>
      </c>
      <c r="AW326" s="415">
        <f t="shared" si="245"/>
        <v>1436.4285714285713</v>
      </c>
      <c r="AX326" s="415">
        <f t="shared" si="246"/>
        <v>1500</v>
      </c>
      <c r="AY326" s="415">
        <f t="shared" si="247"/>
        <v>1752.0547368421051</v>
      </c>
      <c r="AZ326" s="415">
        <f t="shared" si="248"/>
        <v>1889.8</v>
      </c>
      <c r="BA326" s="415">
        <f t="shared" si="249"/>
        <v>2173.27</v>
      </c>
      <c r="BB326" s="416">
        <f t="shared" si="257"/>
        <v>4.4256588761810045E-2</v>
      </c>
      <c r="BC326" s="416">
        <f t="shared" si="257"/>
        <v>0.16803649122807007</v>
      </c>
      <c r="BD326" s="416">
        <f t="shared" si="257"/>
        <v>7.861926928502605E-2</v>
      </c>
      <c r="BE326" s="416">
        <f t="shared" si="250"/>
        <v>0.14999999999999991</v>
      </c>
      <c r="BF326" s="499">
        <f t="shared" si="230"/>
        <v>175</v>
      </c>
      <c r="BG326" s="499">
        <f t="shared" ref="BG326:BG389" si="283">R326</f>
        <v>157</v>
      </c>
      <c r="BH326" s="499">
        <f t="shared" ref="BH326:BH389" si="284">T326</f>
        <v>190</v>
      </c>
      <c r="BI326" s="499">
        <f t="shared" si="231"/>
        <v>200</v>
      </c>
      <c r="BJ326" s="506">
        <f t="shared" si="232"/>
        <v>200</v>
      </c>
      <c r="BK326" s="416">
        <f t="shared" si="258"/>
        <v>-0.10285714285714287</v>
      </c>
      <c r="BL326" s="416">
        <f t="shared" si="258"/>
        <v>0.21019108280254772</v>
      </c>
      <c r="BM326" s="416">
        <f t="shared" si="258"/>
        <v>5.2631578947368363E-2</v>
      </c>
      <c r="BN326" s="416">
        <f t="shared" si="251"/>
        <v>0</v>
      </c>
      <c r="BO326" s="104">
        <f t="shared" si="259"/>
        <v>379849.8</v>
      </c>
      <c r="BP326" s="104">
        <f t="shared" si="252"/>
        <v>436827.27</v>
      </c>
      <c r="BQ326" s="103">
        <f t="shared" si="253"/>
        <v>483063.30000000005</v>
      </c>
      <c r="BR326" s="419"/>
      <c r="BS326" s="420"/>
      <c r="BU326" s="104"/>
      <c r="BV326" s="103"/>
      <c r="BW326" s="161">
        <f t="shared" si="260"/>
        <v>377960</v>
      </c>
      <c r="BX326" s="161">
        <f t="shared" si="261"/>
        <v>323155.8</v>
      </c>
    </row>
    <row r="327" spans="1:76">
      <c r="A327" s="145" t="s">
        <v>652</v>
      </c>
      <c r="B327" s="145" t="str">
        <f t="shared" si="227"/>
        <v>P197</v>
      </c>
      <c r="C327" s="146" t="s">
        <v>741</v>
      </c>
      <c r="D327" s="172" t="s">
        <v>742</v>
      </c>
      <c r="E327" s="178" t="s">
        <v>142</v>
      </c>
      <c r="F327" s="147" t="s">
        <v>81</v>
      </c>
      <c r="G327" s="178"/>
      <c r="H327" s="129">
        <v>714</v>
      </c>
      <c r="I327" s="130">
        <v>750</v>
      </c>
      <c r="J327" s="129">
        <v>750</v>
      </c>
      <c r="K327" s="130">
        <v>750</v>
      </c>
      <c r="L327" s="130">
        <v>750</v>
      </c>
      <c r="M327" s="130">
        <v>750</v>
      </c>
      <c r="N327" s="130">
        <v>750</v>
      </c>
      <c r="O327" s="148">
        <v>847</v>
      </c>
      <c r="P327" s="149">
        <v>24535</v>
      </c>
      <c r="Q327" s="149">
        <v>18063156</v>
      </c>
      <c r="R327" s="150">
        <v>26147</v>
      </c>
      <c r="S327" s="151">
        <v>19580196</v>
      </c>
      <c r="T327" s="150">
        <v>22895</v>
      </c>
      <c r="U327" s="151">
        <v>17829964</v>
      </c>
      <c r="V327" s="152">
        <v>26147</v>
      </c>
      <c r="W327" s="153">
        <f t="shared" si="272"/>
        <v>22146509</v>
      </c>
      <c r="X327" s="154">
        <v>26147</v>
      </c>
      <c r="Y327" s="155">
        <v>847</v>
      </c>
      <c r="Z327" s="138">
        <f t="shared" si="273"/>
        <v>22146509</v>
      </c>
      <c r="AA327" s="156">
        <v>21383</v>
      </c>
      <c r="AB327" s="157">
        <v>18069205.500000004</v>
      </c>
      <c r="AC327" s="177">
        <v>22225</v>
      </c>
      <c r="AD327" s="459">
        <v>850</v>
      </c>
      <c r="AE327" s="159">
        <f t="shared" si="274"/>
        <v>18891250</v>
      </c>
      <c r="AF327" s="158">
        <v>22225</v>
      </c>
      <c r="AG327" s="448">
        <v>850</v>
      </c>
      <c r="AH327" s="159">
        <f t="shared" si="254"/>
        <v>18891250</v>
      </c>
      <c r="AI327" s="437">
        <f t="shared" si="255"/>
        <v>0</v>
      </c>
      <c r="AJ327" s="23">
        <f t="shared" si="275"/>
        <v>-3922</v>
      </c>
      <c r="AK327" s="24">
        <f t="shared" si="276"/>
        <v>-0.14999808773473056</v>
      </c>
      <c r="AL327" s="23">
        <f t="shared" si="277"/>
        <v>842</v>
      </c>
      <c r="AM327" s="160">
        <f t="shared" si="256"/>
        <v>0</v>
      </c>
      <c r="AN327" s="24">
        <f t="shared" si="278"/>
        <v>3.9377075246691297E-2</v>
      </c>
      <c r="AO327" s="163">
        <f t="shared" si="279"/>
        <v>3</v>
      </c>
      <c r="AP327" s="164">
        <f t="shared" si="280"/>
        <v>3.5419126328217238E-3</v>
      </c>
      <c r="AQ327" s="487"/>
      <c r="AR327" s="409">
        <f t="shared" si="242"/>
        <v>3.5419126328217754E-3</v>
      </c>
      <c r="AS327" s="410">
        <f t="shared" si="243"/>
        <v>3.5419126328217754E-3</v>
      </c>
      <c r="AT327" s="409">
        <f t="shared" ref="AT327:AT390" si="285">IFERROR(AF327/AA327-1,"")</f>
        <v>3.9377075246691318E-2</v>
      </c>
      <c r="AU327" s="410">
        <f t="shared" ref="AU327:AU390" si="286">IFERROR(AC327/AA327-1,"")</f>
        <v>3.9377075246691318E-2</v>
      </c>
      <c r="AV327" s="64" t="b">
        <f t="shared" si="244"/>
        <v>0</v>
      </c>
      <c r="AW327" s="415">
        <f t="shared" si="245"/>
        <v>736.21993071122881</v>
      </c>
      <c r="AX327" s="415">
        <f t="shared" si="246"/>
        <v>748.85057559184611</v>
      </c>
      <c r="AY327" s="415">
        <f t="shared" si="247"/>
        <v>778.77108538982316</v>
      </c>
      <c r="AZ327" s="415">
        <f t="shared" si="248"/>
        <v>847</v>
      </c>
      <c r="BA327" s="415">
        <f t="shared" si="249"/>
        <v>850</v>
      </c>
      <c r="BB327" s="416">
        <f t="shared" si="257"/>
        <v>1.7156075723752107E-2</v>
      </c>
      <c r="BC327" s="416">
        <f t="shared" si="257"/>
        <v>3.9955247112322345E-2</v>
      </c>
      <c r="BD327" s="416">
        <f t="shared" si="257"/>
        <v>8.7611001345824224E-2</v>
      </c>
      <c r="BE327" s="416">
        <f t="shared" si="250"/>
        <v>3.5419126328217754E-3</v>
      </c>
      <c r="BF327" s="499">
        <f t="shared" ref="BF327:BF390" si="287">P327</f>
        <v>24535</v>
      </c>
      <c r="BG327" s="499">
        <f t="shared" si="283"/>
        <v>26147</v>
      </c>
      <c r="BH327" s="499">
        <f t="shared" si="284"/>
        <v>22895</v>
      </c>
      <c r="BI327" s="499">
        <f t="shared" ref="BI327:BI390" si="288">AA327</f>
        <v>21383</v>
      </c>
      <c r="BJ327" s="506">
        <f t="shared" ref="BJ327:BJ390" si="289">AC327</f>
        <v>22225</v>
      </c>
      <c r="BK327" s="416">
        <f t="shared" si="258"/>
        <v>6.5702058284083931E-2</v>
      </c>
      <c r="BL327" s="416">
        <f t="shared" si="258"/>
        <v>-0.12437373312425903</v>
      </c>
      <c r="BM327" s="416">
        <f t="shared" si="258"/>
        <v>-6.604062022275603E-2</v>
      </c>
      <c r="BN327" s="416">
        <f t="shared" si="251"/>
        <v>3.9377075246691318E-2</v>
      </c>
      <c r="BO327" s="104">
        <f t="shared" si="259"/>
        <v>22146509</v>
      </c>
      <c r="BP327" s="104">
        <f t="shared" si="252"/>
        <v>22224950</v>
      </c>
      <c r="BQ327" s="103">
        <f t="shared" si="253"/>
        <v>22224950</v>
      </c>
      <c r="BR327" s="419"/>
      <c r="BS327" s="420"/>
      <c r="BU327" s="104"/>
      <c r="BV327" s="103"/>
      <c r="BW327" s="161">
        <f t="shared" si="260"/>
        <v>18824575</v>
      </c>
      <c r="BX327" s="161">
        <f t="shared" si="261"/>
        <v>18824575</v>
      </c>
    </row>
    <row r="328" spans="1:76" ht="24" hidden="1">
      <c r="A328" s="145" t="s">
        <v>652</v>
      </c>
      <c r="B328" s="145" t="str">
        <f t="shared" si="227"/>
        <v>P198</v>
      </c>
      <c r="C328" s="146" t="s">
        <v>743</v>
      </c>
      <c r="D328" s="172" t="s">
        <v>744</v>
      </c>
      <c r="E328" s="178" t="s">
        <v>142</v>
      </c>
      <c r="F328" s="147" t="s">
        <v>81</v>
      </c>
      <c r="G328" s="178"/>
      <c r="H328" s="129">
        <v>2000</v>
      </c>
      <c r="I328" s="130">
        <v>2200</v>
      </c>
      <c r="J328" s="129">
        <v>2200</v>
      </c>
      <c r="K328" s="130">
        <v>2200</v>
      </c>
      <c r="L328" s="130">
        <v>2200</v>
      </c>
      <c r="M328" s="130">
        <v>2200</v>
      </c>
      <c r="N328" s="130">
        <v>2200</v>
      </c>
      <c r="O328" s="148">
        <v>2442</v>
      </c>
      <c r="P328" s="149">
        <v>7787</v>
      </c>
      <c r="Q328" s="149">
        <v>16633000</v>
      </c>
      <c r="R328" s="150">
        <v>8811</v>
      </c>
      <c r="S328" s="151">
        <v>19384000</v>
      </c>
      <c r="T328" s="150">
        <v>8748.5</v>
      </c>
      <c r="U328" s="151">
        <v>19962635</v>
      </c>
      <c r="V328" s="152">
        <v>9019</v>
      </c>
      <c r="W328" s="153">
        <f t="shared" si="272"/>
        <v>22024398</v>
      </c>
      <c r="X328" s="154">
        <v>9019</v>
      </c>
      <c r="Y328" s="155">
        <v>2442</v>
      </c>
      <c r="Z328" s="138">
        <f t="shared" si="273"/>
        <v>22024398</v>
      </c>
      <c r="AA328" s="156">
        <v>8020</v>
      </c>
      <c r="AB328" s="157">
        <v>19554832</v>
      </c>
      <c r="AC328" s="162">
        <f>AA328</f>
        <v>8020</v>
      </c>
      <c r="AD328" s="456">
        <v>2800</v>
      </c>
      <c r="AE328" s="159">
        <f t="shared" si="274"/>
        <v>22456000</v>
      </c>
      <c r="AF328" s="158">
        <v>6000</v>
      </c>
      <c r="AG328" s="448">
        <v>3195.13</v>
      </c>
      <c r="AH328" s="159">
        <f t="shared" si="254"/>
        <v>19170780</v>
      </c>
      <c r="AI328" s="437">
        <f t="shared" si="255"/>
        <v>-395.13000000000011</v>
      </c>
      <c r="AJ328" s="23">
        <f t="shared" si="275"/>
        <v>-3019</v>
      </c>
      <c r="AK328" s="24">
        <f t="shared" si="276"/>
        <v>-0.33473777580663044</v>
      </c>
      <c r="AL328" s="23">
        <f t="shared" si="277"/>
        <v>-2020</v>
      </c>
      <c r="AM328" s="160">
        <f t="shared" si="256"/>
        <v>3285220</v>
      </c>
      <c r="AN328" s="24">
        <f t="shared" si="278"/>
        <v>-0.25187032418952621</v>
      </c>
      <c r="AO328" s="163">
        <f t="shared" si="279"/>
        <v>753.13000000000011</v>
      </c>
      <c r="AP328" s="164">
        <f t="shared" si="280"/>
        <v>0.30840704340704345</v>
      </c>
      <c r="AQ328" s="487"/>
      <c r="AR328" s="409">
        <f t="shared" si="242"/>
        <v>0.30840704340704339</v>
      </c>
      <c r="AS328" s="410">
        <f t="shared" si="243"/>
        <v>0.14660114660114654</v>
      </c>
      <c r="AT328" s="409">
        <f t="shared" si="285"/>
        <v>-0.25187032418952615</v>
      </c>
      <c r="AU328" s="410">
        <f t="shared" si="286"/>
        <v>0</v>
      </c>
      <c r="AV328" s="64" t="b">
        <f t="shared" si="244"/>
        <v>1</v>
      </c>
      <c r="AW328" s="415">
        <f t="shared" si="245"/>
        <v>2135.9958905868757</v>
      </c>
      <c r="AX328" s="415">
        <f t="shared" si="246"/>
        <v>2199.9773011008965</v>
      </c>
      <c r="AY328" s="415">
        <f t="shared" si="247"/>
        <v>2281.8351717437276</v>
      </c>
      <c r="AZ328" s="415">
        <f t="shared" si="248"/>
        <v>2442</v>
      </c>
      <c r="BA328" s="415">
        <f t="shared" si="249"/>
        <v>2800</v>
      </c>
      <c r="BB328" s="416">
        <f t="shared" si="257"/>
        <v>2.9953901501393654E-2</v>
      </c>
      <c r="BC328" s="416">
        <f t="shared" si="257"/>
        <v>3.7208506924989004E-2</v>
      </c>
      <c r="BD328" s="416">
        <f t="shared" si="257"/>
        <v>7.0191234774367173E-2</v>
      </c>
      <c r="BE328" s="416">
        <f t="shared" si="250"/>
        <v>0.14660114660114654</v>
      </c>
      <c r="BF328" s="499">
        <f t="shared" si="287"/>
        <v>7787</v>
      </c>
      <c r="BG328" s="499">
        <f t="shared" si="283"/>
        <v>8811</v>
      </c>
      <c r="BH328" s="499">
        <f t="shared" si="284"/>
        <v>8748.5</v>
      </c>
      <c r="BI328" s="499">
        <f t="shared" si="288"/>
        <v>8020</v>
      </c>
      <c r="BJ328" s="506">
        <f t="shared" si="289"/>
        <v>8020</v>
      </c>
      <c r="BK328" s="416">
        <f t="shared" si="258"/>
        <v>0.13150121998202136</v>
      </c>
      <c r="BL328" s="416">
        <f t="shared" si="258"/>
        <v>-7.0934059698104512E-3</v>
      </c>
      <c r="BM328" s="416">
        <f t="shared" si="258"/>
        <v>-8.3271417957364147E-2</v>
      </c>
      <c r="BN328" s="416">
        <f t="shared" si="251"/>
        <v>0</v>
      </c>
      <c r="BO328" s="104">
        <f t="shared" si="259"/>
        <v>22024398</v>
      </c>
      <c r="BP328" s="104">
        <f t="shared" si="252"/>
        <v>25253200</v>
      </c>
      <c r="BQ328" s="103">
        <f t="shared" si="253"/>
        <v>28816877.470000003</v>
      </c>
      <c r="BR328" s="419"/>
      <c r="BS328" s="420"/>
      <c r="BU328" s="104"/>
      <c r="BV328" s="103"/>
      <c r="BW328" s="161">
        <f t="shared" si="260"/>
        <v>19584840</v>
      </c>
      <c r="BX328" s="161">
        <f t="shared" si="261"/>
        <v>14652000</v>
      </c>
    </row>
    <row r="329" spans="1:76" hidden="1">
      <c r="A329" s="145" t="s">
        <v>652</v>
      </c>
      <c r="B329" s="145" t="str">
        <f t="shared" si="227"/>
        <v>P199</v>
      </c>
      <c r="C329" s="146" t="s">
        <v>745</v>
      </c>
      <c r="D329" s="165" t="s">
        <v>746</v>
      </c>
      <c r="E329" s="165"/>
      <c r="F329" s="165"/>
      <c r="G329" s="165"/>
      <c r="H329" s="129">
        <v>0</v>
      </c>
      <c r="I329" s="130">
        <v>0</v>
      </c>
      <c r="J329" s="129"/>
      <c r="K329" s="130"/>
      <c r="L329" s="130"/>
      <c r="M329" s="130"/>
      <c r="N329" s="130"/>
      <c r="O329" s="148"/>
      <c r="P329" s="149">
        <v>-7</v>
      </c>
      <c r="Q329" s="149">
        <v>-3178</v>
      </c>
      <c r="R329" s="150"/>
      <c r="S329" s="151"/>
      <c r="T329" s="150"/>
      <c r="U329" s="151"/>
      <c r="V329" s="152"/>
      <c r="W329" s="153"/>
      <c r="X329" s="166"/>
      <c r="Y329" s="155"/>
      <c r="Z329" s="167"/>
      <c r="AA329" s="168"/>
      <c r="AB329" s="169"/>
      <c r="AC329" s="170"/>
      <c r="AD329" s="449"/>
      <c r="AE329" s="171"/>
      <c r="AF329" s="170"/>
      <c r="AG329" s="449"/>
      <c r="AH329" s="159">
        <f t="shared" si="254"/>
        <v>0</v>
      </c>
      <c r="AI329" s="437">
        <f t="shared" si="255"/>
        <v>0</v>
      </c>
      <c r="AJ329" s="23"/>
      <c r="AK329" s="24"/>
      <c r="AL329" s="23"/>
      <c r="AM329" s="160">
        <f t="shared" si="256"/>
        <v>0</v>
      </c>
      <c r="AN329" s="24"/>
      <c r="AO329" s="163"/>
      <c r="AP329" s="164"/>
      <c r="AQ329" s="487"/>
      <c r="AR329" s="409" t="str">
        <f t="shared" ref="AR329:AR392" si="290">IFERROR(AG329/Y329-1,"")</f>
        <v/>
      </c>
      <c r="AS329" s="410" t="str">
        <f t="shared" ref="AS329:AS392" si="291">IFERROR(AD329/Y329-1,"")</f>
        <v/>
      </c>
      <c r="AT329" s="409" t="str">
        <f t="shared" si="285"/>
        <v/>
      </c>
      <c r="AU329" s="410" t="str">
        <f t="shared" si="286"/>
        <v/>
      </c>
      <c r="AV329" s="64" t="b">
        <f t="shared" ref="AV329:AV392" si="292">AC329=AA329</f>
        <v>1</v>
      </c>
      <c r="AW329" s="415">
        <f t="shared" ref="AW329:AW392" si="293">IFERROR(Q329/P329,"")</f>
        <v>454</v>
      </c>
      <c r="AX329" s="415" t="str">
        <f t="shared" ref="AX329:AX392" si="294">IFERROR(S329/R329,"")</f>
        <v/>
      </c>
      <c r="AY329" s="415" t="str">
        <f t="shared" ref="AY329:AY392" si="295">IFERROR(U329/T329,"")</f>
        <v/>
      </c>
      <c r="AZ329" s="415">
        <f t="shared" ref="AZ329:AZ392" si="296">Y329</f>
        <v>0</v>
      </c>
      <c r="BA329" s="415">
        <f t="shared" ref="BA329:BA392" si="297">AD329</f>
        <v>0</v>
      </c>
      <c r="BB329" s="416" t="str">
        <f t="shared" si="257"/>
        <v/>
      </c>
      <c r="BC329" s="416" t="str">
        <f t="shared" si="257"/>
        <v/>
      </c>
      <c r="BD329" s="416" t="str">
        <f t="shared" si="257"/>
        <v/>
      </c>
      <c r="BE329" s="416" t="str">
        <f t="shared" si="257"/>
        <v/>
      </c>
      <c r="BF329" s="499">
        <f t="shared" si="287"/>
        <v>-7</v>
      </c>
      <c r="BG329" s="499">
        <f t="shared" si="283"/>
        <v>0</v>
      </c>
      <c r="BH329" s="499">
        <f t="shared" si="284"/>
        <v>0</v>
      </c>
      <c r="BI329" s="499">
        <f t="shared" si="288"/>
        <v>0</v>
      </c>
      <c r="BJ329" s="506">
        <f t="shared" si="289"/>
        <v>0</v>
      </c>
      <c r="BK329" s="416">
        <f t="shared" si="258"/>
        <v>-1</v>
      </c>
      <c r="BL329" s="416" t="str">
        <f t="shared" si="258"/>
        <v/>
      </c>
      <c r="BM329" s="416" t="str">
        <f t="shared" si="258"/>
        <v/>
      </c>
      <c r="BN329" s="416" t="str">
        <f t="shared" si="258"/>
        <v/>
      </c>
      <c r="BO329" s="104">
        <f t="shared" si="259"/>
        <v>0</v>
      </c>
      <c r="BP329" s="104">
        <f t="shared" ref="BP329:BP392" si="298">X329*AD329</f>
        <v>0</v>
      </c>
      <c r="BQ329" s="103">
        <f t="shared" ref="BQ329:BQ392" si="299">X329*AG329</f>
        <v>0</v>
      </c>
      <c r="BR329" s="419"/>
      <c r="BS329" s="420"/>
      <c r="BU329" s="104"/>
      <c r="BV329" s="103"/>
      <c r="BW329" s="161">
        <f t="shared" si="260"/>
        <v>0</v>
      </c>
      <c r="BX329" s="161">
        <f t="shared" si="261"/>
        <v>0</v>
      </c>
    </row>
    <row r="330" spans="1:76" ht="27.6">
      <c r="A330" s="145" t="s">
        <v>652</v>
      </c>
      <c r="B330" s="145" t="str">
        <f t="shared" si="227"/>
        <v>P199.1</v>
      </c>
      <c r="C330" s="201" t="s">
        <v>747</v>
      </c>
      <c r="D330" s="202" t="s">
        <v>748</v>
      </c>
      <c r="E330" s="178" t="s">
        <v>142</v>
      </c>
      <c r="F330" s="178"/>
      <c r="G330" s="178"/>
      <c r="H330" s="129">
        <v>550</v>
      </c>
      <c r="I330" s="130">
        <v>550</v>
      </c>
      <c r="J330" s="129">
        <v>550</v>
      </c>
      <c r="K330" s="130">
        <v>550</v>
      </c>
      <c r="L330" s="130">
        <v>550</v>
      </c>
      <c r="M330" s="130">
        <v>618</v>
      </c>
      <c r="N330" s="130">
        <v>618</v>
      </c>
      <c r="O330" s="148">
        <v>701.8</v>
      </c>
      <c r="P330" s="149">
        <v>4406</v>
      </c>
      <c r="Q330" s="149">
        <v>2421320</v>
      </c>
      <c r="R330" s="150">
        <v>4465</v>
      </c>
      <c r="S330" s="151">
        <v>2452326</v>
      </c>
      <c r="T330" s="150">
        <v>3801</v>
      </c>
      <c r="U330" s="151">
        <v>2439172.7999999998</v>
      </c>
      <c r="V330" s="152">
        <v>4465</v>
      </c>
      <c r="W330" s="153">
        <f t="shared" ref="W330:W337" si="300">V330*O330</f>
        <v>3133537</v>
      </c>
      <c r="X330" s="154">
        <v>4465</v>
      </c>
      <c r="Y330" s="155">
        <v>701.8</v>
      </c>
      <c r="Z330" s="138">
        <f t="shared" ref="Z330:Z337" si="301">X330*Y330</f>
        <v>3133537</v>
      </c>
      <c r="AA330" s="156">
        <v>3591</v>
      </c>
      <c r="AB330" s="157">
        <v>2521935.5999999996</v>
      </c>
      <c r="AC330" s="158">
        <v>3796</v>
      </c>
      <c r="AD330" s="456">
        <v>780</v>
      </c>
      <c r="AE330" s="159">
        <f t="shared" ref="AE330:AE337" si="302">AC330*AD330</f>
        <v>2960880</v>
      </c>
      <c r="AF330" s="158">
        <v>3796</v>
      </c>
      <c r="AG330" s="448">
        <v>887.54</v>
      </c>
      <c r="AH330" s="159">
        <f t="shared" ref="AH330:AH393" si="303">AF330*AG330</f>
        <v>3369101.84</v>
      </c>
      <c r="AI330" s="437">
        <f t="shared" ref="AI330:AI393" si="304">AD330-AG330</f>
        <v>-107.53999999999996</v>
      </c>
      <c r="AJ330" s="23">
        <f t="shared" ref="AJ330:AJ337" si="305">+AF330-X330</f>
        <v>-669</v>
      </c>
      <c r="AK330" s="24">
        <f t="shared" ref="AK330:AK337" si="306">+AJ330/X330</f>
        <v>-0.14983202687569988</v>
      </c>
      <c r="AL330" s="23">
        <f t="shared" ref="AL330:AL337" si="307">+AF330-AA330</f>
        <v>205</v>
      </c>
      <c r="AM330" s="160">
        <f t="shared" ref="AM330:AM393" si="308">AE330-AH330</f>
        <v>-408221.83999999985</v>
      </c>
      <c r="AN330" s="24">
        <f t="shared" ref="AN330:AN337" si="309">+AL330/AA330</f>
        <v>5.7087162350320242E-2</v>
      </c>
      <c r="AO330" s="163">
        <f t="shared" ref="AO330:AO337" si="310">+AG330-Y330</f>
        <v>185.74</v>
      </c>
      <c r="AP330" s="164">
        <f t="shared" ref="AP330:AP337" si="311">+AO330/Y330</f>
        <v>0.26466229695069826</v>
      </c>
      <c r="AQ330" s="487"/>
      <c r="AR330" s="409">
        <f t="shared" si="290"/>
        <v>0.26466229695069821</v>
      </c>
      <c r="AS330" s="410">
        <f t="shared" si="291"/>
        <v>0.11142775719578224</v>
      </c>
      <c r="AT330" s="409">
        <f t="shared" si="285"/>
        <v>5.7087162350320186E-2</v>
      </c>
      <c r="AU330" s="410">
        <f t="shared" si="286"/>
        <v>5.7087162350320186E-2</v>
      </c>
      <c r="AV330" s="64" t="b">
        <f t="shared" si="292"/>
        <v>0</v>
      </c>
      <c r="AW330" s="415">
        <f t="shared" si="293"/>
        <v>549.5506128007263</v>
      </c>
      <c r="AX330" s="415">
        <f t="shared" si="294"/>
        <v>549.23314669652859</v>
      </c>
      <c r="AY330" s="415">
        <f t="shared" si="295"/>
        <v>641.71870560378841</v>
      </c>
      <c r="AZ330" s="415">
        <f t="shared" si="296"/>
        <v>701.8</v>
      </c>
      <c r="BA330" s="415">
        <f t="shared" si="297"/>
        <v>780</v>
      </c>
      <c r="BB330" s="416">
        <f t="shared" ref="BB330:BE393" si="312">IFERROR(AX330/AW330-1,"")</f>
        <v>-5.7768310470940332E-4</v>
      </c>
      <c r="BC330" s="416">
        <f t="shared" si="312"/>
        <v>0.16839034472615588</v>
      </c>
      <c r="BD330" s="416">
        <f t="shared" si="312"/>
        <v>9.3625593069913027E-2</v>
      </c>
      <c r="BE330" s="416">
        <f t="shared" si="312"/>
        <v>0.11142775719578224</v>
      </c>
      <c r="BF330" s="499">
        <f t="shared" si="287"/>
        <v>4406</v>
      </c>
      <c r="BG330" s="499">
        <f t="shared" si="283"/>
        <v>4465</v>
      </c>
      <c r="BH330" s="499">
        <f t="shared" si="284"/>
        <v>3801</v>
      </c>
      <c r="BI330" s="499">
        <f t="shared" si="288"/>
        <v>3591</v>
      </c>
      <c r="BJ330" s="506">
        <f t="shared" si="289"/>
        <v>3796</v>
      </c>
      <c r="BK330" s="416">
        <f t="shared" ref="BK330:BN393" si="313">IFERROR(BG330/BF330-1,"")</f>
        <v>1.3390830685428901E-2</v>
      </c>
      <c r="BL330" s="416">
        <f t="shared" si="313"/>
        <v>-0.1487122060470325</v>
      </c>
      <c r="BM330" s="416">
        <f t="shared" si="313"/>
        <v>-5.5248618784530357E-2</v>
      </c>
      <c r="BN330" s="416">
        <f t="shared" si="313"/>
        <v>5.7087162350320186E-2</v>
      </c>
      <c r="BO330" s="104">
        <f t="shared" ref="BO330:BO393" si="314">IFERROR(X330*Y330,"")</f>
        <v>3133537</v>
      </c>
      <c r="BP330" s="104">
        <f t="shared" si="298"/>
        <v>3482700</v>
      </c>
      <c r="BQ330" s="103">
        <f t="shared" si="299"/>
        <v>3962866.0999999996</v>
      </c>
      <c r="BR330" s="419"/>
      <c r="BS330" s="420"/>
      <c r="BU330" s="104"/>
      <c r="BV330" s="103"/>
      <c r="BW330" s="161">
        <f t="shared" ref="BW330:BW393" si="315">AC330*Y330</f>
        <v>2664032.7999999998</v>
      </c>
      <c r="BX330" s="161">
        <f t="shared" ref="BX330:BX393" si="316">AF330*Y330</f>
        <v>2664032.7999999998</v>
      </c>
    </row>
    <row r="331" spans="1:76" ht="27.6">
      <c r="A331" s="145" t="s">
        <v>652</v>
      </c>
      <c r="B331" s="145" t="str">
        <f t="shared" si="227"/>
        <v>P199.2</v>
      </c>
      <c r="C331" s="201" t="s">
        <v>749</v>
      </c>
      <c r="D331" s="202" t="s">
        <v>750</v>
      </c>
      <c r="E331" s="178" t="s">
        <v>142</v>
      </c>
      <c r="F331" s="178"/>
      <c r="G331" s="178"/>
      <c r="H331" s="129">
        <v>305</v>
      </c>
      <c r="I331" s="130">
        <v>305</v>
      </c>
      <c r="J331" s="129">
        <v>305</v>
      </c>
      <c r="K331" s="130">
        <v>305</v>
      </c>
      <c r="L331" s="130">
        <v>305</v>
      </c>
      <c r="M331" s="130">
        <v>305</v>
      </c>
      <c r="N331" s="130">
        <v>305</v>
      </c>
      <c r="O331" s="148">
        <v>357.5</v>
      </c>
      <c r="P331" s="149">
        <v>6499</v>
      </c>
      <c r="Q331" s="149">
        <v>1977864</v>
      </c>
      <c r="R331" s="150">
        <v>6163</v>
      </c>
      <c r="S331" s="151">
        <v>1875811</v>
      </c>
      <c r="T331" s="150">
        <v>4303</v>
      </c>
      <c r="U331" s="151">
        <v>1386851.5</v>
      </c>
      <c r="V331" s="152">
        <v>6163</v>
      </c>
      <c r="W331" s="153">
        <f t="shared" si="300"/>
        <v>2203272.5</v>
      </c>
      <c r="X331" s="154">
        <v>6163</v>
      </c>
      <c r="Y331" s="155">
        <v>357.5</v>
      </c>
      <c r="Z331" s="138">
        <f t="shared" si="301"/>
        <v>2203272.5</v>
      </c>
      <c r="AA331" s="156">
        <v>3311</v>
      </c>
      <c r="AB331" s="157">
        <v>1181495</v>
      </c>
      <c r="AC331" s="158">
        <v>5239</v>
      </c>
      <c r="AD331" s="456">
        <v>400</v>
      </c>
      <c r="AE331" s="159">
        <f t="shared" si="302"/>
        <v>2095600</v>
      </c>
      <c r="AF331" s="158">
        <v>5239</v>
      </c>
      <c r="AG331" s="448">
        <v>429.34</v>
      </c>
      <c r="AH331" s="159">
        <f t="shared" si="303"/>
        <v>2249312.2599999998</v>
      </c>
      <c r="AI331" s="437">
        <f t="shared" si="304"/>
        <v>-29.339999999999975</v>
      </c>
      <c r="AJ331" s="23">
        <f t="shared" si="305"/>
        <v>-924</v>
      </c>
      <c r="AK331" s="24">
        <f t="shared" si="306"/>
        <v>-0.14992698361187734</v>
      </c>
      <c r="AL331" s="23">
        <f t="shared" si="307"/>
        <v>1928</v>
      </c>
      <c r="AM331" s="160">
        <f t="shared" si="308"/>
        <v>-153712.25999999978</v>
      </c>
      <c r="AN331" s="24">
        <f t="shared" si="309"/>
        <v>0.58230141951072178</v>
      </c>
      <c r="AO331" s="163">
        <f t="shared" si="310"/>
        <v>71.839999999999975</v>
      </c>
      <c r="AP331" s="164">
        <f t="shared" si="311"/>
        <v>0.20095104895104887</v>
      </c>
      <c r="AQ331" s="487"/>
      <c r="AR331" s="409">
        <f t="shared" si="290"/>
        <v>0.20095104895104887</v>
      </c>
      <c r="AS331" s="410">
        <f t="shared" si="291"/>
        <v>0.11888111888111896</v>
      </c>
      <c r="AT331" s="409">
        <f t="shared" si="285"/>
        <v>0.5823014195107219</v>
      </c>
      <c r="AU331" s="410">
        <f t="shared" si="286"/>
        <v>0.5823014195107219</v>
      </c>
      <c r="AV331" s="64" t="b">
        <f t="shared" si="292"/>
        <v>0</v>
      </c>
      <c r="AW331" s="415">
        <f t="shared" si="293"/>
        <v>304.33358978304352</v>
      </c>
      <c r="AX331" s="415">
        <f t="shared" si="294"/>
        <v>304.36654226837578</v>
      </c>
      <c r="AY331" s="415">
        <f t="shared" si="295"/>
        <v>322.29874506158495</v>
      </c>
      <c r="AZ331" s="415">
        <f t="shared" si="296"/>
        <v>357.5</v>
      </c>
      <c r="BA331" s="415">
        <f t="shared" si="297"/>
        <v>400</v>
      </c>
      <c r="BB331" s="416">
        <f t="shared" si="312"/>
        <v>1.0827751664144181E-4</v>
      </c>
      <c r="BC331" s="416">
        <f t="shared" si="312"/>
        <v>5.8916471763172273E-2</v>
      </c>
      <c r="BD331" s="416">
        <f t="shared" si="312"/>
        <v>0.10921933602840683</v>
      </c>
      <c r="BE331" s="416">
        <f t="shared" si="312"/>
        <v>0.11888111888111896</v>
      </c>
      <c r="BF331" s="499">
        <f t="shared" si="287"/>
        <v>6499</v>
      </c>
      <c r="BG331" s="499">
        <f t="shared" si="283"/>
        <v>6163</v>
      </c>
      <c r="BH331" s="499">
        <f t="shared" si="284"/>
        <v>4303</v>
      </c>
      <c r="BI331" s="499">
        <f t="shared" si="288"/>
        <v>3311</v>
      </c>
      <c r="BJ331" s="506">
        <f t="shared" si="289"/>
        <v>5239</v>
      </c>
      <c r="BK331" s="416">
        <f t="shared" si="313"/>
        <v>-5.1700261578704443E-2</v>
      </c>
      <c r="BL331" s="416">
        <f t="shared" si="313"/>
        <v>-0.30180107090702579</v>
      </c>
      <c r="BM331" s="416">
        <f t="shared" si="313"/>
        <v>-0.23053683476644204</v>
      </c>
      <c r="BN331" s="416">
        <f t="shared" si="313"/>
        <v>0.5823014195107219</v>
      </c>
      <c r="BO331" s="104">
        <f t="shared" si="314"/>
        <v>2203272.5</v>
      </c>
      <c r="BP331" s="104">
        <f t="shared" si="298"/>
        <v>2465200</v>
      </c>
      <c r="BQ331" s="103">
        <f t="shared" si="299"/>
        <v>2646022.42</v>
      </c>
      <c r="BR331" s="419"/>
      <c r="BS331" s="420"/>
      <c r="BU331" s="104"/>
      <c r="BV331" s="103"/>
      <c r="BW331" s="161">
        <f t="shared" si="315"/>
        <v>1872942.5</v>
      </c>
      <c r="BX331" s="161">
        <f t="shared" si="316"/>
        <v>1872942.5</v>
      </c>
    </row>
    <row r="332" spans="1:76" ht="36">
      <c r="A332" s="145" t="s">
        <v>751</v>
      </c>
      <c r="B332" s="145" t="str">
        <f t="shared" si="227"/>
        <v>P200</v>
      </c>
      <c r="C332" s="146" t="s">
        <v>752</v>
      </c>
      <c r="D332" s="147" t="s">
        <v>753</v>
      </c>
      <c r="E332" s="147"/>
      <c r="F332" s="147"/>
      <c r="G332" s="147"/>
      <c r="H332" s="129">
        <v>554</v>
      </c>
      <c r="I332" s="130">
        <v>800</v>
      </c>
      <c r="J332" s="129">
        <v>800</v>
      </c>
      <c r="K332" s="130">
        <v>800</v>
      </c>
      <c r="L332" s="130">
        <v>800</v>
      </c>
      <c r="M332" s="130">
        <v>920</v>
      </c>
      <c r="N332" s="130">
        <v>920</v>
      </c>
      <c r="O332" s="148">
        <v>1034</v>
      </c>
      <c r="P332" s="149">
        <v>154</v>
      </c>
      <c r="Q332" s="149">
        <v>112376</v>
      </c>
      <c r="R332" s="150">
        <v>152</v>
      </c>
      <c r="S332" s="151">
        <v>121440</v>
      </c>
      <c r="T332" s="150">
        <v>105</v>
      </c>
      <c r="U332" s="151">
        <v>99858</v>
      </c>
      <c r="V332" s="152">
        <v>152</v>
      </c>
      <c r="W332" s="153">
        <f t="shared" si="300"/>
        <v>157168</v>
      </c>
      <c r="X332" s="154">
        <v>152</v>
      </c>
      <c r="Y332" s="155">
        <v>1034</v>
      </c>
      <c r="Z332" s="138">
        <f t="shared" si="301"/>
        <v>157168</v>
      </c>
      <c r="AA332" s="156">
        <v>129</v>
      </c>
      <c r="AB332" s="157">
        <v>148874</v>
      </c>
      <c r="AC332" s="158">
        <v>130</v>
      </c>
      <c r="AD332" s="456">
        <v>1300</v>
      </c>
      <c r="AE332" s="159">
        <f t="shared" si="302"/>
        <v>169000</v>
      </c>
      <c r="AF332" s="158">
        <v>130</v>
      </c>
      <c r="AG332" s="448">
        <v>1715.19</v>
      </c>
      <c r="AH332" s="159">
        <f t="shared" si="303"/>
        <v>222974.7</v>
      </c>
      <c r="AI332" s="437">
        <f t="shared" si="304"/>
        <v>-415.19000000000005</v>
      </c>
      <c r="AJ332" s="23">
        <f t="shared" si="305"/>
        <v>-22</v>
      </c>
      <c r="AK332" s="24">
        <f t="shared" si="306"/>
        <v>-0.14473684210526316</v>
      </c>
      <c r="AL332" s="23">
        <f t="shared" si="307"/>
        <v>1</v>
      </c>
      <c r="AM332" s="160">
        <f t="shared" si="308"/>
        <v>-53974.700000000012</v>
      </c>
      <c r="AN332" s="24">
        <f t="shared" si="309"/>
        <v>7.7519379844961239E-3</v>
      </c>
      <c r="AO332" s="163">
        <f t="shared" si="310"/>
        <v>681.19</v>
      </c>
      <c r="AP332" s="164">
        <f t="shared" si="311"/>
        <v>0.65879110251450679</v>
      </c>
      <c r="AQ332" s="487"/>
      <c r="AR332" s="409">
        <f t="shared" si="290"/>
        <v>0.65879110251450679</v>
      </c>
      <c r="AS332" s="410">
        <f t="shared" si="291"/>
        <v>0.25725338491295946</v>
      </c>
      <c r="AT332" s="409">
        <f t="shared" si="285"/>
        <v>7.7519379844961378E-3</v>
      </c>
      <c r="AU332" s="410">
        <f t="shared" si="286"/>
        <v>7.7519379844961378E-3</v>
      </c>
      <c r="AV332" s="64" t="b">
        <f t="shared" si="292"/>
        <v>0</v>
      </c>
      <c r="AW332" s="415">
        <f t="shared" si="293"/>
        <v>729.71428571428567</v>
      </c>
      <c r="AX332" s="415">
        <f t="shared" si="294"/>
        <v>798.9473684210526</v>
      </c>
      <c r="AY332" s="415">
        <f t="shared" si="295"/>
        <v>951.02857142857147</v>
      </c>
      <c r="AZ332" s="415">
        <f t="shared" si="296"/>
        <v>1034</v>
      </c>
      <c r="BA332" s="415">
        <f t="shared" si="297"/>
        <v>1300</v>
      </c>
      <c r="BB332" s="416">
        <f t="shared" si="312"/>
        <v>9.4876973169022882E-2</v>
      </c>
      <c r="BC332" s="416">
        <f t="shared" si="312"/>
        <v>0.19035196687370615</v>
      </c>
      <c r="BD332" s="416">
        <f t="shared" si="312"/>
        <v>8.7243886318572272E-2</v>
      </c>
      <c r="BE332" s="416">
        <f t="shared" si="312"/>
        <v>0.25725338491295946</v>
      </c>
      <c r="BF332" s="499">
        <f t="shared" si="287"/>
        <v>154</v>
      </c>
      <c r="BG332" s="499">
        <f t="shared" si="283"/>
        <v>152</v>
      </c>
      <c r="BH332" s="499">
        <f t="shared" si="284"/>
        <v>105</v>
      </c>
      <c r="BI332" s="499">
        <f t="shared" si="288"/>
        <v>129</v>
      </c>
      <c r="BJ332" s="506">
        <f t="shared" si="289"/>
        <v>130</v>
      </c>
      <c r="BK332" s="416">
        <f t="shared" si="313"/>
        <v>-1.2987012987012991E-2</v>
      </c>
      <c r="BL332" s="416">
        <f t="shared" si="313"/>
        <v>-0.30921052631578949</v>
      </c>
      <c r="BM332" s="416">
        <f t="shared" si="313"/>
        <v>0.22857142857142865</v>
      </c>
      <c r="BN332" s="416">
        <f t="shared" si="313"/>
        <v>7.7519379844961378E-3</v>
      </c>
      <c r="BO332" s="104">
        <f t="shared" si="314"/>
        <v>157168</v>
      </c>
      <c r="BP332" s="104">
        <f t="shared" si="298"/>
        <v>197600</v>
      </c>
      <c r="BQ332" s="103">
        <f t="shared" si="299"/>
        <v>260708.88</v>
      </c>
      <c r="BR332" s="419"/>
      <c r="BS332" s="420"/>
      <c r="BU332" s="104"/>
      <c r="BV332" s="103"/>
      <c r="BW332" s="161">
        <f t="shared" si="315"/>
        <v>134420</v>
      </c>
      <c r="BX332" s="161">
        <f t="shared" si="316"/>
        <v>134420</v>
      </c>
    </row>
    <row r="333" spans="1:76" s="206" customFormat="1" ht="24">
      <c r="A333" s="145" t="s">
        <v>652</v>
      </c>
      <c r="B333" s="145" t="str">
        <f t="shared" si="227"/>
        <v>P201</v>
      </c>
      <c r="C333" s="146" t="s">
        <v>754</v>
      </c>
      <c r="D333" s="172" t="s">
        <v>755</v>
      </c>
      <c r="E333" s="178" t="s">
        <v>142</v>
      </c>
      <c r="F333" s="178"/>
      <c r="G333" s="178"/>
      <c r="H333" s="129">
        <v>900</v>
      </c>
      <c r="I333" s="130">
        <v>1000</v>
      </c>
      <c r="J333" s="129">
        <v>1000</v>
      </c>
      <c r="K333" s="130">
        <v>1000</v>
      </c>
      <c r="L333" s="130">
        <v>1000</v>
      </c>
      <c r="M333" s="130">
        <v>1500</v>
      </c>
      <c r="N333" s="130">
        <v>1500</v>
      </c>
      <c r="O333" s="148">
        <v>1672</v>
      </c>
      <c r="P333" s="149">
        <v>884</v>
      </c>
      <c r="Q333" s="149">
        <v>843900</v>
      </c>
      <c r="R333" s="150">
        <v>973</v>
      </c>
      <c r="S333" s="151">
        <v>973000</v>
      </c>
      <c r="T333" s="150">
        <v>830</v>
      </c>
      <c r="U333" s="151">
        <v>1250752</v>
      </c>
      <c r="V333" s="152">
        <v>973</v>
      </c>
      <c r="W333" s="153">
        <f t="shared" si="300"/>
        <v>1626856</v>
      </c>
      <c r="X333" s="154">
        <v>973</v>
      </c>
      <c r="Y333" s="155">
        <v>1672</v>
      </c>
      <c r="Z333" s="138">
        <f t="shared" si="301"/>
        <v>1626856</v>
      </c>
      <c r="AA333" s="156">
        <v>760</v>
      </c>
      <c r="AB333" s="157">
        <v>1270720</v>
      </c>
      <c r="AC333" s="158">
        <v>828</v>
      </c>
      <c r="AD333" s="456">
        <f t="shared" ref="AD333:AD335" si="317">Y333*1.15</f>
        <v>1922.8</v>
      </c>
      <c r="AE333" s="159">
        <f t="shared" si="302"/>
        <v>1592078.4</v>
      </c>
      <c r="AF333" s="158">
        <v>828</v>
      </c>
      <c r="AG333" s="448">
        <v>1969.49</v>
      </c>
      <c r="AH333" s="159">
        <f t="shared" si="303"/>
        <v>1630737.72</v>
      </c>
      <c r="AI333" s="437">
        <f t="shared" si="304"/>
        <v>-46.690000000000055</v>
      </c>
      <c r="AJ333" s="23">
        <f t="shared" si="305"/>
        <v>-145</v>
      </c>
      <c r="AK333" s="24">
        <f t="shared" si="306"/>
        <v>-0.14902363823227133</v>
      </c>
      <c r="AL333" s="23">
        <f t="shared" si="307"/>
        <v>68</v>
      </c>
      <c r="AM333" s="160">
        <f t="shared" si="308"/>
        <v>-38659.320000000065</v>
      </c>
      <c r="AN333" s="24">
        <f t="shared" si="309"/>
        <v>8.9473684210526316E-2</v>
      </c>
      <c r="AO333" s="203">
        <f t="shared" si="310"/>
        <v>297.49</v>
      </c>
      <c r="AP333" s="204">
        <f t="shared" si="311"/>
        <v>0.17792464114832537</v>
      </c>
      <c r="AQ333" s="489"/>
      <c r="AR333" s="409">
        <f t="shared" si="290"/>
        <v>0.17792464114832529</v>
      </c>
      <c r="AS333" s="410">
        <f t="shared" si="291"/>
        <v>0.14999999999999991</v>
      </c>
      <c r="AT333" s="409">
        <f t="shared" si="285"/>
        <v>8.9473684210526372E-2</v>
      </c>
      <c r="AU333" s="410">
        <f t="shared" si="286"/>
        <v>8.9473684210526372E-2</v>
      </c>
      <c r="AV333" s="64" t="b">
        <f t="shared" si="292"/>
        <v>0</v>
      </c>
      <c r="AW333" s="415">
        <f t="shared" si="293"/>
        <v>954.6380090497737</v>
      </c>
      <c r="AX333" s="415">
        <f t="shared" si="294"/>
        <v>1000</v>
      </c>
      <c r="AY333" s="415">
        <f t="shared" si="295"/>
        <v>1506.9301204819278</v>
      </c>
      <c r="AZ333" s="415">
        <f t="shared" si="296"/>
        <v>1672</v>
      </c>
      <c r="BA333" s="415">
        <f t="shared" si="297"/>
        <v>1922.8</v>
      </c>
      <c r="BB333" s="416">
        <f t="shared" si="312"/>
        <v>4.7517478374214939E-2</v>
      </c>
      <c r="BC333" s="416">
        <f t="shared" si="312"/>
        <v>0.50693012048192787</v>
      </c>
      <c r="BD333" s="416">
        <f t="shared" si="312"/>
        <v>0.10954050043493835</v>
      </c>
      <c r="BE333" s="416">
        <f t="shared" si="312"/>
        <v>0.14999999999999991</v>
      </c>
      <c r="BF333" s="499">
        <f t="shared" si="287"/>
        <v>884</v>
      </c>
      <c r="BG333" s="499">
        <f t="shared" si="283"/>
        <v>973</v>
      </c>
      <c r="BH333" s="499">
        <f t="shared" si="284"/>
        <v>830</v>
      </c>
      <c r="BI333" s="499">
        <f t="shared" si="288"/>
        <v>760</v>
      </c>
      <c r="BJ333" s="506">
        <f t="shared" si="289"/>
        <v>828</v>
      </c>
      <c r="BK333" s="416">
        <f t="shared" si="313"/>
        <v>0.10067873303167429</v>
      </c>
      <c r="BL333" s="416">
        <f t="shared" si="313"/>
        <v>-0.14696813977389522</v>
      </c>
      <c r="BM333" s="416">
        <f t="shared" si="313"/>
        <v>-8.4337349397590411E-2</v>
      </c>
      <c r="BN333" s="416">
        <f t="shared" si="313"/>
        <v>8.9473684210526372E-2</v>
      </c>
      <c r="BO333" s="104">
        <f t="shared" si="314"/>
        <v>1626856</v>
      </c>
      <c r="BP333" s="104">
        <f t="shared" si="298"/>
        <v>1870884.4</v>
      </c>
      <c r="BQ333" s="103">
        <f t="shared" si="299"/>
        <v>1916313.77</v>
      </c>
      <c r="BR333" s="419"/>
      <c r="BS333" s="420"/>
      <c r="BT333" s="205"/>
      <c r="BU333" s="104"/>
      <c r="BV333" s="103"/>
      <c r="BW333" s="161">
        <f t="shared" si="315"/>
        <v>1384416</v>
      </c>
      <c r="BX333" s="161">
        <f t="shared" si="316"/>
        <v>1384416</v>
      </c>
    </row>
    <row r="334" spans="1:76" ht="24">
      <c r="A334" s="145" t="s">
        <v>652</v>
      </c>
      <c r="B334" s="145" t="str">
        <f t="shared" si="227"/>
        <v>P202</v>
      </c>
      <c r="C334" s="146" t="s">
        <v>756</v>
      </c>
      <c r="D334" s="172" t="s">
        <v>757</v>
      </c>
      <c r="E334" s="178" t="s">
        <v>142</v>
      </c>
      <c r="F334" s="178"/>
      <c r="G334" s="178" t="s">
        <v>157</v>
      </c>
      <c r="H334" s="129">
        <v>700</v>
      </c>
      <c r="I334" s="130">
        <v>800</v>
      </c>
      <c r="J334" s="129">
        <v>800</v>
      </c>
      <c r="K334" s="130">
        <v>800</v>
      </c>
      <c r="L334" s="130">
        <v>800</v>
      </c>
      <c r="M334" s="130">
        <v>879</v>
      </c>
      <c r="N334" s="130">
        <v>879</v>
      </c>
      <c r="O334" s="148">
        <v>988.9</v>
      </c>
      <c r="P334" s="149">
        <v>1127</v>
      </c>
      <c r="Q334" s="149">
        <v>864500</v>
      </c>
      <c r="R334" s="150">
        <v>968</v>
      </c>
      <c r="S334" s="151">
        <v>774400</v>
      </c>
      <c r="T334" s="150">
        <v>612</v>
      </c>
      <c r="U334" s="151">
        <v>549837.00000000012</v>
      </c>
      <c r="V334" s="152">
        <v>968</v>
      </c>
      <c r="W334" s="153">
        <f t="shared" si="300"/>
        <v>957255.2</v>
      </c>
      <c r="X334" s="154">
        <v>968</v>
      </c>
      <c r="Y334" s="155">
        <v>988.9</v>
      </c>
      <c r="Z334" s="138">
        <f t="shared" si="301"/>
        <v>957255.2</v>
      </c>
      <c r="AA334" s="156">
        <v>504</v>
      </c>
      <c r="AB334" s="157">
        <v>498207.82000000012</v>
      </c>
      <c r="AC334" s="158">
        <v>823</v>
      </c>
      <c r="AD334" s="456">
        <f t="shared" si="317"/>
        <v>1137.2349999999999</v>
      </c>
      <c r="AE334" s="159">
        <f t="shared" si="302"/>
        <v>935944.40499999991</v>
      </c>
      <c r="AF334" s="158">
        <v>823</v>
      </c>
      <c r="AG334" s="448">
        <v>1286.3900000000001</v>
      </c>
      <c r="AH334" s="159">
        <f t="shared" si="303"/>
        <v>1058698.97</v>
      </c>
      <c r="AI334" s="437">
        <f t="shared" si="304"/>
        <v>-149.1550000000002</v>
      </c>
      <c r="AJ334" s="23">
        <f t="shared" si="305"/>
        <v>-145</v>
      </c>
      <c r="AK334" s="24">
        <f t="shared" si="306"/>
        <v>-0.14979338842975207</v>
      </c>
      <c r="AL334" s="23">
        <f t="shared" si="307"/>
        <v>319</v>
      </c>
      <c r="AM334" s="160">
        <f t="shared" si="308"/>
        <v>-122754.56500000006</v>
      </c>
      <c r="AN334" s="24">
        <f t="shared" si="309"/>
        <v>0.63293650793650791</v>
      </c>
      <c r="AO334" s="163">
        <f t="shared" si="310"/>
        <v>297.49000000000012</v>
      </c>
      <c r="AP334" s="164">
        <f t="shared" si="311"/>
        <v>0.30082920416624548</v>
      </c>
      <c r="AQ334" s="487"/>
      <c r="AR334" s="409">
        <f t="shared" si="290"/>
        <v>0.30082920416624548</v>
      </c>
      <c r="AS334" s="410">
        <f t="shared" si="291"/>
        <v>0.14999999999999991</v>
      </c>
      <c r="AT334" s="409">
        <f t="shared" si="285"/>
        <v>0.63293650793650791</v>
      </c>
      <c r="AU334" s="410">
        <f t="shared" si="286"/>
        <v>0.63293650793650791</v>
      </c>
      <c r="AV334" s="64" t="b">
        <f t="shared" si="292"/>
        <v>0</v>
      </c>
      <c r="AW334" s="415">
        <f t="shared" si="293"/>
        <v>767.08074534161494</v>
      </c>
      <c r="AX334" s="415">
        <f t="shared" si="294"/>
        <v>800</v>
      </c>
      <c r="AY334" s="415">
        <f t="shared" si="295"/>
        <v>898.42647058823547</v>
      </c>
      <c r="AZ334" s="415">
        <f t="shared" si="296"/>
        <v>988.9</v>
      </c>
      <c r="BA334" s="415">
        <f t="shared" si="297"/>
        <v>1137.2349999999999</v>
      </c>
      <c r="BB334" s="416">
        <f t="shared" si="312"/>
        <v>4.2914979757084915E-2</v>
      </c>
      <c r="BC334" s="416">
        <f t="shared" si="312"/>
        <v>0.12303308823529435</v>
      </c>
      <c r="BD334" s="416">
        <f t="shared" si="312"/>
        <v>0.10070220810894837</v>
      </c>
      <c r="BE334" s="416">
        <f t="shared" si="312"/>
        <v>0.14999999999999991</v>
      </c>
      <c r="BF334" s="499">
        <f t="shared" si="287"/>
        <v>1127</v>
      </c>
      <c r="BG334" s="499">
        <f t="shared" si="283"/>
        <v>968</v>
      </c>
      <c r="BH334" s="499">
        <f t="shared" si="284"/>
        <v>612</v>
      </c>
      <c r="BI334" s="499">
        <f t="shared" si="288"/>
        <v>504</v>
      </c>
      <c r="BJ334" s="506">
        <f t="shared" si="289"/>
        <v>823</v>
      </c>
      <c r="BK334" s="416">
        <f t="shared" si="313"/>
        <v>-0.14108251996450749</v>
      </c>
      <c r="BL334" s="416">
        <f t="shared" si="313"/>
        <v>-0.36776859504132231</v>
      </c>
      <c r="BM334" s="416">
        <f t="shared" si="313"/>
        <v>-0.17647058823529416</v>
      </c>
      <c r="BN334" s="416">
        <f t="shared" si="313"/>
        <v>0.63293650793650791</v>
      </c>
      <c r="BO334" s="104">
        <f t="shared" si="314"/>
        <v>957255.2</v>
      </c>
      <c r="BP334" s="104">
        <f t="shared" si="298"/>
        <v>1100843.48</v>
      </c>
      <c r="BQ334" s="103">
        <f t="shared" si="299"/>
        <v>1245225.52</v>
      </c>
      <c r="BR334" s="419"/>
      <c r="BS334" s="420"/>
      <c r="BU334" s="104"/>
      <c r="BV334" s="103"/>
      <c r="BW334" s="161">
        <f t="shared" si="315"/>
        <v>813864.7</v>
      </c>
      <c r="BX334" s="161">
        <f t="shared" si="316"/>
        <v>813864.7</v>
      </c>
    </row>
    <row r="335" spans="1:76">
      <c r="A335" s="145" t="s">
        <v>652</v>
      </c>
      <c r="B335" s="145" t="str">
        <f t="shared" ref="B335:B406" si="318">+"P"&amp;C335</f>
        <v>P203</v>
      </c>
      <c r="C335" s="146" t="s">
        <v>758</v>
      </c>
      <c r="D335" s="172" t="s">
        <v>759</v>
      </c>
      <c r="E335" s="178" t="s">
        <v>142</v>
      </c>
      <c r="F335" s="178"/>
      <c r="G335" s="178" t="s">
        <v>157</v>
      </c>
      <c r="H335" s="129">
        <v>1500</v>
      </c>
      <c r="I335" s="130">
        <v>1500</v>
      </c>
      <c r="J335" s="129">
        <v>1500</v>
      </c>
      <c r="K335" s="130">
        <v>1500</v>
      </c>
      <c r="L335" s="130">
        <v>1500</v>
      </c>
      <c r="M335" s="130">
        <v>1742</v>
      </c>
      <c r="N335" s="130">
        <v>1742</v>
      </c>
      <c r="O335" s="148">
        <v>1938.2</v>
      </c>
      <c r="P335" s="149">
        <v>103</v>
      </c>
      <c r="Q335" s="149">
        <v>154500</v>
      </c>
      <c r="R335" s="150">
        <v>88</v>
      </c>
      <c r="S335" s="151">
        <v>132000</v>
      </c>
      <c r="T335" s="150">
        <v>75</v>
      </c>
      <c r="U335" s="151">
        <v>131970.79999999999</v>
      </c>
      <c r="V335" s="152">
        <v>86</v>
      </c>
      <c r="W335" s="153">
        <f t="shared" si="300"/>
        <v>166685.20000000001</v>
      </c>
      <c r="X335" s="154">
        <v>86</v>
      </c>
      <c r="Y335" s="155">
        <v>1938.2</v>
      </c>
      <c r="Z335" s="138">
        <f t="shared" si="301"/>
        <v>166685.20000000001</v>
      </c>
      <c r="AA335" s="156">
        <v>51</v>
      </c>
      <c r="AB335" s="157">
        <v>98848.2</v>
      </c>
      <c r="AC335" s="158">
        <v>74</v>
      </c>
      <c r="AD335" s="456">
        <f t="shared" si="317"/>
        <v>2228.9299999999998</v>
      </c>
      <c r="AE335" s="159">
        <f t="shared" si="302"/>
        <v>164940.81999999998</v>
      </c>
      <c r="AF335" s="158">
        <v>74</v>
      </c>
      <c r="AG335" s="448">
        <v>2393.75</v>
      </c>
      <c r="AH335" s="159">
        <f t="shared" si="303"/>
        <v>177137.5</v>
      </c>
      <c r="AI335" s="437">
        <f t="shared" si="304"/>
        <v>-164.82000000000016</v>
      </c>
      <c r="AJ335" s="23">
        <f t="shared" si="305"/>
        <v>-12</v>
      </c>
      <c r="AK335" s="24">
        <f t="shared" si="306"/>
        <v>-0.13953488372093023</v>
      </c>
      <c r="AL335" s="23">
        <f t="shared" si="307"/>
        <v>23</v>
      </c>
      <c r="AM335" s="160">
        <f t="shared" si="308"/>
        <v>-12196.680000000022</v>
      </c>
      <c r="AN335" s="24">
        <f t="shared" si="309"/>
        <v>0.45098039215686275</v>
      </c>
      <c r="AO335" s="163">
        <f t="shared" si="310"/>
        <v>455.54999999999995</v>
      </c>
      <c r="AP335" s="164">
        <f t="shared" si="311"/>
        <v>0.23503766381178409</v>
      </c>
      <c r="AQ335" s="487"/>
      <c r="AR335" s="409">
        <f t="shared" si="290"/>
        <v>0.23503766381178415</v>
      </c>
      <c r="AS335" s="410">
        <f t="shared" si="291"/>
        <v>0.14999999999999991</v>
      </c>
      <c r="AT335" s="409">
        <f t="shared" si="285"/>
        <v>0.4509803921568627</v>
      </c>
      <c r="AU335" s="410">
        <f t="shared" si="286"/>
        <v>0.4509803921568627</v>
      </c>
      <c r="AV335" s="64" t="b">
        <f t="shared" si="292"/>
        <v>0</v>
      </c>
      <c r="AW335" s="415">
        <f t="shared" si="293"/>
        <v>1500</v>
      </c>
      <c r="AX335" s="415">
        <f t="shared" si="294"/>
        <v>1500</v>
      </c>
      <c r="AY335" s="415">
        <f t="shared" si="295"/>
        <v>1759.6106666666665</v>
      </c>
      <c r="AZ335" s="415">
        <f t="shared" si="296"/>
        <v>1938.2</v>
      </c>
      <c r="BA335" s="415">
        <f t="shared" si="297"/>
        <v>2228.9299999999998</v>
      </c>
      <c r="BB335" s="416">
        <f t="shared" si="312"/>
        <v>0</v>
      </c>
      <c r="BC335" s="416">
        <f t="shared" si="312"/>
        <v>0.17307377777777755</v>
      </c>
      <c r="BD335" s="416">
        <f t="shared" si="312"/>
        <v>0.10149366374986002</v>
      </c>
      <c r="BE335" s="416">
        <f t="shared" si="312"/>
        <v>0.14999999999999991</v>
      </c>
      <c r="BF335" s="499">
        <f t="shared" si="287"/>
        <v>103</v>
      </c>
      <c r="BG335" s="499">
        <f t="shared" si="283"/>
        <v>88</v>
      </c>
      <c r="BH335" s="499">
        <f t="shared" si="284"/>
        <v>75</v>
      </c>
      <c r="BI335" s="499">
        <f t="shared" si="288"/>
        <v>51</v>
      </c>
      <c r="BJ335" s="506">
        <f t="shared" si="289"/>
        <v>74</v>
      </c>
      <c r="BK335" s="416">
        <f t="shared" si="313"/>
        <v>-0.14563106796116509</v>
      </c>
      <c r="BL335" s="416">
        <f t="shared" si="313"/>
        <v>-0.14772727272727271</v>
      </c>
      <c r="BM335" s="416">
        <f t="shared" si="313"/>
        <v>-0.31999999999999995</v>
      </c>
      <c r="BN335" s="416">
        <f t="shared" si="313"/>
        <v>0.4509803921568627</v>
      </c>
      <c r="BO335" s="104">
        <f t="shared" si="314"/>
        <v>166685.20000000001</v>
      </c>
      <c r="BP335" s="104">
        <f t="shared" si="298"/>
        <v>191687.97999999998</v>
      </c>
      <c r="BQ335" s="103">
        <f t="shared" si="299"/>
        <v>205862.5</v>
      </c>
      <c r="BR335" s="419"/>
      <c r="BS335" s="420"/>
      <c r="BU335" s="104"/>
      <c r="BV335" s="103"/>
      <c r="BW335" s="161">
        <f t="shared" si="315"/>
        <v>143426.80000000002</v>
      </c>
      <c r="BX335" s="161">
        <f t="shared" si="316"/>
        <v>143426.80000000002</v>
      </c>
    </row>
    <row r="336" spans="1:76">
      <c r="A336" s="145" t="s">
        <v>760</v>
      </c>
      <c r="B336" s="145" t="str">
        <f t="shared" si="318"/>
        <v>P204</v>
      </c>
      <c r="C336" s="146" t="s">
        <v>761</v>
      </c>
      <c r="D336" s="172" t="s">
        <v>762</v>
      </c>
      <c r="E336" s="178" t="s">
        <v>142</v>
      </c>
      <c r="F336" s="178"/>
      <c r="G336" s="178" t="s">
        <v>157</v>
      </c>
      <c r="H336" s="129">
        <v>3300</v>
      </c>
      <c r="I336" s="130">
        <v>3400</v>
      </c>
      <c r="J336" s="129">
        <v>3400</v>
      </c>
      <c r="K336" s="130">
        <v>3400</v>
      </c>
      <c r="L336" s="130">
        <v>3400</v>
      </c>
      <c r="M336" s="130">
        <v>3880</v>
      </c>
      <c r="N336" s="130">
        <v>3880</v>
      </c>
      <c r="O336" s="148">
        <v>4290</v>
      </c>
      <c r="P336" s="149">
        <v>594</v>
      </c>
      <c r="Q336" s="149">
        <v>2000000</v>
      </c>
      <c r="R336" s="150">
        <v>591</v>
      </c>
      <c r="S336" s="151">
        <v>2008720</v>
      </c>
      <c r="T336" s="150">
        <v>548</v>
      </c>
      <c r="U336" s="151">
        <v>2176304</v>
      </c>
      <c r="V336" s="152">
        <v>591</v>
      </c>
      <c r="W336" s="153">
        <f t="shared" si="300"/>
        <v>2535390</v>
      </c>
      <c r="X336" s="154">
        <v>591</v>
      </c>
      <c r="Y336" s="155">
        <v>4290</v>
      </c>
      <c r="Z336" s="138">
        <f t="shared" si="301"/>
        <v>2535390</v>
      </c>
      <c r="AA336" s="156">
        <v>468</v>
      </c>
      <c r="AB336" s="157">
        <v>2006862</v>
      </c>
      <c r="AC336" s="158">
        <v>503</v>
      </c>
      <c r="AD336" s="456">
        <v>4800</v>
      </c>
      <c r="AE336" s="159">
        <f t="shared" si="302"/>
        <v>2414400</v>
      </c>
      <c r="AF336" s="158">
        <v>503</v>
      </c>
      <c r="AG336" s="448">
        <v>5453.93</v>
      </c>
      <c r="AH336" s="159">
        <f t="shared" si="303"/>
        <v>2743326.79</v>
      </c>
      <c r="AI336" s="437">
        <f t="shared" si="304"/>
        <v>-653.93000000000029</v>
      </c>
      <c r="AJ336" s="23">
        <f t="shared" si="305"/>
        <v>-88</v>
      </c>
      <c r="AK336" s="24">
        <f t="shared" si="306"/>
        <v>-0.14890016920473773</v>
      </c>
      <c r="AL336" s="23">
        <f t="shared" si="307"/>
        <v>35</v>
      </c>
      <c r="AM336" s="160">
        <f t="shared" si="308"/>
        <v>-328926.79000000004</v>
      </c>
      <c r="AN336" s="24">
        <f t="shared" si="309"/>
        <v>7.4786324786324784E-2</v>
      </c>
      <c r="AO336" s="163">
        <f t="shared" si="310"/>
        <v>1163.9300000000003</v>
      </c>
      <c r="AP336" s="164">
        <f t="shared" si="311"/>
        <v>0.2713123543123544</v>
      </c>
      <c r="AQ336" s="487"/>
      <c r="AR336" s="409">
        <f t="shared" si="290"/>
        <v>0.27131235431235434</v>
      </c>
      <c r="AS336" s="410">
        <f t="shared" si="291"/>
        <v>0.11888111888111896</v>
      </c>
      <c r="AT336" s="409">
        <f t="shared" si="285"/>
        <v>7.4786324786324743E-2</v>
      </c>
      <c r="AU336" s="410">
        <f t="shared" si="286"/>
        <v>7.4786324786324743E-2</v>
      </c>
      <c r="AV336" s="64" t="b">
        <f t="shared" si="292"/>
        <v>0</v>
      </c>
      <c r="AW336" s="415">
        <f t="shared" si="293"/>
        <v>3367.0033670033672</v>
      </c>
      <c r="AX336" s="415">
        <f t="shared" si="294"/>
        <v>3398.849407783418</v>
      </c>
      <c r="AY336" s="415">
        <f t="shared" si="295"/>
        <v>3971.3576642335765</v>
      </c>
      <c r="AZ336" s="415">
        <f t="shared" si="296"/>
        <v>4290</v>
      </c>
      <c r="BA336" s="415">
        <f t="shared" si="297"/>
        <v>4800</v>
      </c>
      <c r="BB336" s="416">
        <f t="shared" si="312"/>
        <v>9.4582741116751023E-3</v>
      </c>
      <c r="BC336" s="416">
        <f t="shared" si="312"/>
        <v>0.16844178360450623</v>
      </c>
      <c r="BD336" s="416">
        <f t="shared" si="312"/>
        <v>8.0235114211985037E-2</v>
      </c>
      <c r="BE336" s="416">
        <f t="shared" si="312"/>
        <v>0.11888111888111896</v>
      </c>
      <c r="BF336" s="499">
        <f t="shared" si="287"/>
        <v>594</v>
      </c>
      <c r="BG336" s="499">
        <f t="shared" si="283"/>
        <v>591</v>
      </c>
      <c r="BH336" s="499">
        <f t="shared" si="284"/>
        <v>548</v>
      </c>
      <c r="BI336" s="499">
        <f t="shared" si="288"/>
        <v>468</v>
      </c>
      <c r="BJ336" s="506">
        <f t="shared" si="289"/>
        <v>503</v>
      </c>
      <c r="BK336" s="416">
        <f t="shared" si="313"/>
        <v>-5.050505050505083E-3</v>
      </c>
      <c r="BL336" s="416">
        <f t="shared" si="313"/>
        <v>-7.275803722504226E-2</v>
      </c>
      <c r="BM336" s="416">
        <f t="shared" si="313"/>
        <v>-0.14598540145985406</v>
      </c>
      <c r="BN336" s="416">
        <f t="shared" si="313"/>
        <v>7.4786324786324743E-2</v>
      </c>
      <c r="BO336" s="104">
        <f t="shared" si="314"/>
        <v>2535390</v>
      </c>
      <c r="BP336" s="104">
        <f t="shared" si="298"/>
        <v>2836800</v>
      </c>
      <c r="BQ336" s="103">
        <f t="shared" si="299"/>
        <v>3223272.6300000004</v>
      </c>
      <c r="BR336" s="419"/>
      <c r="BS336" s="420"/>
      <c r="BU336" s="104"/>
      <c r="BV336" s="103"/>
      <c r="BW336" s="161">
        <f t="shared" si="315"/>
        <v>2157870</v>
      </c>
      <c r="BX336" s="161">
        <f t="shared" si="316"/>
        <v>2157870</v>
      </c>
    </row>
    <row r="337" spans="1:76">
      <c r="A337" s="145" t="s">
        <v>760</v>
      </c>
      <c r="B337" s="145" t="str">
        <f t="shared" si="318"/>
        <v>P205</v>
      </c>
      <c r="C337" s="146" t="s">
        <v>763</v>
      </c>
      <c r="D337" s="172" t="s">
        <v>764</v>
      </c>
      <c r="E337" s="178" t="s">
        <v>142</v>
      </c>
      <c r="F337" s="178"/>
      <c r="G337" s="178"/>
      <c r="H337" s="129">
        <v>1330</v>
      </c>
      <c r="I337" s="130">
        <v>1330</v>
      </c>
      <c r="J337" s="129">
        <v>1330</v>
      </c>
      <c r="K337" s="130">
        <v>1330</v>
      </c>
      <c r="L337" s="130">
        <v>1330</v>
      </c>
      <c r="M337" s="130">
        <v>1552</v>
      </c>
      <c r="N337" s="130">
        <v>1552</v>
      </c>
      <c r="O337" s="148">
        <v>1729.2</v>
      </c>
      <c r="P337" s="149">
        <v>499</v>
      </c>
      <c r="Q337" s="149">
        <v>663670</v>
      </c>
      <c r="R337" s="150">
        <v>568</v>
      </c>
      <c r="S337" s="151">
        <v>753844</v>
      </c>
      <c r="T337" s="150">
        <v>472</v>
      </c>
      <c r="U337" s="151">
        <v>743989.20000000007</v>
      </c>
      <c r="V337" s="152">
        <v>568</v>
      </c>
      <c r="W337" s="153">
        <f t="shared" si="300"/>
        <v>982185.6</v>
      </c>
      <c r="X337" s="154">
        <v>568</v>
      </c>
      <c r="Y337" s="155">
        <v>1729.2</v>
      </c>
      <c r="Z337" s="138">
        <f t="shared" si="301"/>
        <v>982185.6</v>
      </c>
      <c r="AA337" s="156">
        <v>405</v>
      </c>
      <c r="AB337" s="157">
        <v>694619.64</v>
      </c>
      <c r="AC337" s="158">
        <v>483</v>
      </c>
      <c r="AD337" s="456">
        <f t="shared" ref="AD337" si="319">Y337*1.15</f>
        <v>1988.58</v>
      </c>
      <c r="AE337" s="159">
        <f t="shared" si="302"/>
        <v>960484.14</v>
      </c>
      <c r="AF337" s="158">
        <v>483</v>
      </c>
      <c r="AG337" s="448">
        <v>2184.5</v>
      </c>
      <c r="AH337" s="159">
        <f t="shared" si="303"/>
        <v>1055113.5</v>
      </c>
      <c r="AI337" s="437">
        <f t="shared" si="304"/>
        <v>-195.92000000000007</v>
      </c>
      <c r="AJ337" s="23">
        <f t="shared" si="305"/>
        <v>-85</v>
      </c>
      <c r="AK337" s="24">
        <f t="shared" si="306"/>
        <v>-0.14964788732394366</v>
      </c>
      <c r="AL337" s="23">
        <f t="shared" si="307"/>
        <v>78</v>
      </c>
      <c r="AM337" s="160">
        <f t="shared" si="308"/>
        <v>-94629.359999999986</v>
      </c>
      <c r="AN337" s="24">
        <f t="shared" si="309"/>
        <v>0.19259259259259259</v>
      </c>
      <c r="AO337" s="163">
        <f t="shared" si="310"/>
        <v>455.29999999999995</v>
      </c>
      <c r="AP337" s="164">
        <f t="shared" si="311"/>
        <v>0.26330094841545221</v>
      </c>
      <c r="AQ337" s="487"/>
      <c r="AR337" s="409">
        <f t="shared" si="290"/>
        <v>0.26330094841545226</v>
      </c>
      <c r="AS337" s="410">
        <f t="shared" si="291"/>
        <v>0.14999999999999991</v>
      </c>
      <c r="AT337" s="409">
        <f t="shared" si="285"/>
        <v>0.19259259259259265</v>
      </c>
      <c r="AU337" s="410">
        <f t="shared" si="286"/>
        <v>0.19259259259259265</v>
      </c>
      <c r="AV337" s="64" t="b">
        <f t="shared" si="292"/>
        <v>0</v>
      </c>
      <c r="AW337" s="415">
        <f t="shared" si="293"/>
        <v>1330</v>
      </c>
      <c r="AX337" s="415">
        <f t="shared" si="294"/>
        <v>1327.1901408450703</v>
      </c>
      <c r="AY337" s="415">
        <f t="shared" si="295"/>
        <v>1576.2483050847459</v>
      </c>
      <c r="AZ337" s="415">
        <f t="shared" si="296"/>
        <v>1729.2</v>
      </c>
      <c r="BA337" s="415">
        <f t="shared" si="297"/>
        <v>1988.58</v>
      </c>
      <c r="BB337" s="416">
        <f t="shared" si="312"/>
        <v>-2.1126760563381364E-3</v>
      </c>
      <c r="BC337" s="416">
        <f t="shared" si="312"/>
        <v>0.18765823869147424</v>
      </c>
      <c r="BD337" s="416">
        <f t="shared" si="312"/>
        <v>9.7035279544380515E-2</v>
      </c>
      <c r="BE337" s="416">
        <f t="shared" si="312"/>
        <v>0.14999999999999991</v>
      </c>
      <c r="BF337" s="499">
        <f t="shared" si="287"/>
        <v>499</v>
      </c>
      <c r="BG337" s="499">
        <f t="shared" si="283"/>
        <v>568</v>
      </c>
      <c r="BH337" s="499">
        <f t="shared" si="284"/>
        <v>472</v>
      </c>
      <c r="BI337" s="499">
        <f t="shared" si="288"/>
        <v>405</v>
      </c>
      <c r="BJ337" s="506">
        <f t="shared" si="289"/>
        <v>483</v>
      </c>
      <c r="BK337" s="416">
        <f t="shared" si="313"/>
        <v>0.13827655310621245</v>
      </c>
      <c r="BL337" s="416">
        <f t="shared" si="313"/>
        <v>-0.16901408450704225</v>
      </c>
      <c r="BM337" s="416">
        <f t="shared" si="313"/>
        <v>-0.14194915254237284</v>
      </c>
      <c r="BN337" s="416">
        <f t="shared" si="313"/>
        <v>0.19259259259259265</v>
      </c>
      <c r="BO337" s="104">
        <f t="shared" si="314"/>
        <v>982185.6</v>
      </c>
      <c r="BP337" s="104">
        <f t="shared" si="298"/>
        <v>1129513.44</v>
      </c>
      <c r="BQ337" s="103">
        <f t="shared" si="299"/>
        <v>1240796</v>
      </c>
      <c r="BR337" s="419"/>
      <c r="BS337" s="420"/>
      <c r="BU337" s="104"/>
      <c r="BV337" s="103"/>
      <c r="BW337" s="161">
        <f t="shared" si="315"/>
        <v>835203.6</v>
      </c>
      <c r="BX337" s="161">
        <f t="shared" si="316"/>
        <v>835203.6</v>
      </c>
    </row>
    <row r="338" spans="1:76" hidden="1">
      <c r="A338" s="145" t="s">
        <v>760</v>
      </c>
      <c r="B338" s="145" t="str">
        <f t="shared" si="318"/>
        <v>P206</v>
      </c>
      <c r="C338" s="146" t="s">
        <v>765</v>
      </c>
      <c r="D338" s="165" t="s">
        <v>766</v>
      </c>
      <c r="E338" s="165"/>
      <c r="F338" s="165"/>
      <c r="G338" s="165"/>
      <c r="H338" s="129">
        <v>3550</v>
      </c>
      <c r="I338" s="130">
        <v>3900</v>
      </c>
      <c r="J338" s="129"/>
      <c r="K338" s="130"/>
      <c r="L338" s="130"/>
      <c r="M338" s="130"/>
      <c r="N338" s="130"/>
      <c r="O338" s="148"/>
      <c r="P338" s="149">
        <v>2848</v>
      </c>
      <c r="Q338" s="149">
        <v>10736550</v>
      </c>
      <c r="R338" s="150"/>
      <c r="S338" s="151"/>
      <c r="T338" s="150"/>
      <c r="U338" s="151"/>
      <c r="V338" s="152"/>
      <c r="W338" s="153"/>
      <c r="X338" s="166"/>
      <c r="Y338" s="155"/>
      <c r="Z338" s="167"/>
      <c r="AA338" s="168"/>
      <c r="AB338" s="169"/>
      <c r="AC338" s="170"/>
      <c r="AD338" s="449"/>
      <c r="AE338" s="171"/>
      <c r="AF338" s="170"/>
      <c r="AG338" s="449"/>
      <c r="AH338" s="159">
        <f t="shared" si="303"/>
        <v>0</v>
      </c>
      <c r="AI338" s="437">
        <f t="shared" si="304"/>
        <v>0</v>
      </c>
      <c r="AJ338" s="23"/>
      <c r="AK338" s="24"/>
      <c r="AL338" s="23"/>
      <c r="AM338" s="160">
        <f t="shared" si="308"/>
        <v>0</v>
      </c>
      <c r="AN338" s="24"/>
      <c r="AO338" s="163"/>
      <c r="AP338" s="164"/>
      <c r="AQ338" s="487"/>
      <c r="AR338" s="409" t="str">
        <f t="shared" si="290"/>
        <v/>
      </c>
      <c r="AS338" s="410" t="str">
        <f t="shared" si="291"/>
        <v/>
      </c>
      <c r="AT338" s="409" t="str">
        <f t="shared" si="285"/>
        <v/>
      </c>
      <c r="AU338" s="410" t="str">
        <f t="shared" si="286"/>
        <v/>
      </c>
      <c r="AV338" s="64" t="b">
        <f t="shared" si="292"/>
        <v>1</v>
      </c>
      <c r="AW338" s="415">
        <f t="shared" si="293"/>
        <v>3769.8560393258426</v>
      </c>
      <c r="AX338" s="415" t="str">
        <f t="shared" si="294"/>
        <v/>
      </c>
      <c r="AY338" s="415" t="str">
        <f t="shared" si="295"/>
        <v/>
      </c>
      <c r="AZ338" s="415">
        <f t="shared" si="296"/>
        <v>0</v>
      </c>
      <c r="BA338" s="415">
        <f t="shared" si="297"/>
        <v>0</v>
      </c>
      <c r="BB338" s="416" t="str">
        <f t="shared" si="312"/>
        <v/>
      </c>
      <c r="BC338" s="416" t="str">
        <f t="shared" si="312"/>
        <v/>
      </c>
      <c r="BD338" s="416" t="str">
        <f t="shared" si="312"/>
        <v/>
      </c>
      <c r="BE338" s="416" t="str">
        <f t="shared" si="312"/>
        <v/>
      </c>
      <c r="BF338" s="499">
        <f t="shared" si="287"/>
        <v>2848</v>
      </c>
      <c r="BG338" s="499">
        <f t="shared" si="283"/>
        <v>0</v>
      </c>
      <c r="BH338" s="499">
        <f t="shared" si="284"/>
        <v>0</v>
      </c>
      <c r="BI338" s="499">
        <f t="shared" si="288"/>
        <v>0</v>
      </c>
      <c r="BJ338" s="506">
        <f t="shared" si="289"/>
        <v>0</v>
      </c>
      <c r="BK338" s="416">
        <f t="shared" si="313"/>
        <v>-1</v>
      </c>
      <c r="BL338" s="416" t="str">
        <f t="shared" si="313"/>
        <v/>
      </c>
      <c r="BM338" s="416" t="str">
        <f t="shared" si="313"/>
        <v/>
      </c>
      <c r="BN338" s="416" t="str">
        <f t="shared" si="313"/>
        <v/>
      </c>
      <c r="BO338" s="104">
        <f t="shared" si="314"/>
        <v>0</v>
      </c>
      <c r="BP338" s="104">
        <f t="shared" si="298"/>
        <v>0</v>
      </c>
      <c r="BQ338" s="103">
        <f t="shared" si="299"/>
        <v>0</v>
      </c>
      <c r="BR338" s="419"/>
      <c r="BS338" s="420"/>
      <c r="BU338" s="104"/>
      <c r="BV338" s="103"/>
      <c r="BW338" s="161">
        <f t="shared" si="315"/>
        <v>0</v>
      </c>
      <c r="BX338" s="161">
        <f t="shared" si="316"/>
        <v>0</v>
      </c>
    </row>
    <row r="339" spans="1:76" s="206" customFormat="1" ht="24" hidden="1">
      <c r="A339" s="145" t="s">
        <v>760</v>
      </c>
      <c r="B339" s="145" t="str">
        <f t="shared" si="318"/>
        <v>P206.1</v>
      </c>
      <c r="C339" s="146" t="s">
        <v>767</v>
      </c>
      <c r="D339" s="147" t="s">
        <v>768</v>
      </c>
      <c r="E339" s="147"/>
      <c r="F339" s="147"/>
      <c r="G339" s="147" t="s">
        <v>157</v>
      </c>
      <c r="H339" s="129">
        <v>0</v>
      </c>
      <c r="I339" s="130">
        <v>0</v>
      </c>
      <c r="J339" s="129">
        <v>3800</v>
      </c>
      <c r="K339" s="130">
        <v>3800</v>
      </c>
      <c r="L339" s="130">
        <v>3800</v>
      </c>
      <c r="M339" s="130">
        <v>3980</v>
      </c>
      <c r="N339" s="130">
        <v>3980</v>
      </c>
      <c r="O339" s="148">
        <v>4400</v>
      </c>
      <c r="P339" s="149">
        <v>0</v>
      </c>
      <c r="Q339" s="149">
        <v>0</v>
      </c>
      <c r="R339" s="150">
        <v>2640</v>
      </c>
      <c r="S339" s="151">
        <v>10065400</v>
      </c>
      <c r="T339" s="150">
        <v>2049</v>
      </c>
      <c r="U339" s="151">
        <v>8369968</v>
      </c>
      <c r="V339" s="152">
        <v>2063</v>
      </c>
      <c r="W339" s="153">
        <f t="shared" ref="W339:W345" si="320">V339*O339</f>
        <v>9077200</v>
      </c>
      <c r="X339" s="154">
        <v>2063</v>
      </c>
      <c r="Y339" s="155">
        <v>4400</v>
      </c>
      <c r="Z339" s="138">
        <f t="shared" ref="Z339:Z345" si="321">X339*Y339</f>
        <v>9077200</v>
      </c>
      <c r="AA339" s="156">
        <v>1899</v>
      </c>
      <c r="AB339" s="157">
        <v>8353740</v>
      </c>
      <c r="AC339" s="162">
        <f t="shared" ref="AC339:AC342" si="322">AA339</f>
        <v>1899</v>
      </c>
      <c r="AD339" s="448">
        <v>4400</v>
      </c>
      <c r="AE339" s="159">
        <f t="shared" ref="AE339:AE345" si="323">AC339*AD339</f>
        <v>8355600</v>
      </c>
      <c r="AF339" s="158">
        <v>1754</v>
      </c>
      <c r="AG339" s="448">
        <v>4400</v>
      </c>
      <c r="AH339" s="159">
        <f t="shared" si="303"/>
        <v>7717600</v>
      </c>
      <c r="AI339" s="437">
        <f t="shared" si="304"/>
        <v>0</v>
      </c>
      <c r="AJ339" s="23">
        <f t="shared" ref="AJ339:AJ345" si="324">+AF339-X339</f>
        <v>-309</v>
      </c>
      <c r="AK339" s="24">
        <f t="shared" ref="AK339:AK345" si="325">+AJ339/X339</f>
        <v>-0.14978187106156082</v>
      </c>
      <c r="AL339" s="23">
        <f t="shared" ref="AL339:AL345" si="326">+AF339-AA339</f>
        <v>-145</v>
      </c>
      <c r="AM339" s="160">
        <f t="shared" si="308"/>
        <v>638000</v>
      </c>
      <c r="AN339" s="24">
        <f t="shared" ref="AN339:AN345" si="327">+AL339/AA339</f>
        <v>-7.635597682991048E-2</v>
      </c>
      <c r="AO339" s="203">
        <f t="shared" ref="AO339:AO345" si="328">+AG339-Y339</f>
        <v>0</v>
      </c>
      <c r="AP339" s="204">
        <f t="shared" ref="AP339:AP345" si="329">+AO339/Y339</f>
        <v>0</v>
      </c>
      <c r="AQ339" s="489"/>
      <c r="AR339" s="409">
        <f t="shared" si="290"/>
        <v>0</v>
      </c>
      <c r="AS339" s="410">
        <f t="shared" si="291"/>
        <v>0</v>
      </c>
      <c r="AT339" s="409">
        <f t="shared" si="285"/>
        <v>-7.6355976829910466E-2</v>
      </c>
      <c r="AU339" s="410">
        <f t="shared" si="286"/>
        <v>0</v>
      </c>
      <c r="AV339" s="64" t="b">
        <f t="shared" si="292"/>
        <v>1</v>
      </c>
      <c r="AW339" s="415" t="str">
        <f t="shared" si="293"/>
        <v/>
      </c>
      <c r="AX339" s="415">
        <f t="shared" si="294"/>
        <v>3812.651515151515</v>
      </c>
      <c r="AY339" s="415">
        <f t="shared" si="295"/>
        <v>4084.9038555392876</v>
      </c>
      <c r="AZ339" s="415">
        <f t="shared" si="296"/>
        <v>4400</v>
      </c>
      <c r="BA339" s="415">
        <f t="shared" si="297"/>
        <v>4400</v>
      </c>
      <c r="BB339" s="416" t="str">
        <f t="shared" si="312"/>
        <v/>
      </c>
      <c r="BC339" s="416">
        <f t="shared" si="312"/>
        <v>7.1407612079372962E-2</v>
      </c>
      <c r="BD339" s="416">
        <f t="shared" si="312"/>
        <v>7.713673457293968E-2</v>
      </c>
      <c r="BE339" s="416">
        <f t="shared" si="312"/>
        <v>0</v>
      </c>
      <c r="BF339" s="499">
        <f t="shared" si="287"/>
        <v>0</v>
      </c>
      <c r="BG339" s="499">
        <f t="shared" si="283"/>
        <v>2640</v>
      </c>
      <c r="BH339" s="499">
        <f t="shared" si="284"/>
        <v>2049</v>
      </c>
      <c r="BI339" s="499">
        <f t="shared" si="288"/>
        <v>1899</v>
      </c>
      <c r="BJ339" s="506">
        <f t="shared" si="289"/>
        <v>1899</v>
      </c>
      <c r="BK339" s="416" t="str">
        <f t="shared" si="313"/>
        <v/>
      </c>
      <c r="BL339" s="416">
        <f t="shared" si="313"/>
        <v>-0.22386363636363638</v>
      </c>
      <c r="BM339" s="416">
        <f t="shared" si="313"/>
        <v>-7.3206442166910635E-2</v>
      </c>
      <c r="BN339" s="416">
        <f t="shared" si="313"/>
        <v>0</v>
      </c>
      <c r="BO339" s="104">
        <f t="shared" si="314"/>
        <v>9077200</v>
      </c>
      <c r="BP339" s="104">
        <f t="shared" si="298"/>
        <v>9077200</v>
      </c>
      <c r="BQ339" s="103">
        <f t="shared" si="299"/>
        <v>9077200</v>
      </c>
      <c r="BR339" s="419" t="s">
        <v>1071</v>
      </c>
      <c r="BS339" s="420"/>
      <c r="BT339" s="205"/>
      <c r="BU339" s="104"/>
      <c r="BV339" s="103"/>
      <c r="BW339" s="161">
        <f t="shared" si="315"/>
        <v>8355600</v>
      </c>
      <c r="BX339" s="161">
        <f t="shared" si="316"/>
        <v>7717600</v>
      </c>
    </row>
    <row r="340" spans="1:76" ht="24" hidden="1">
      <c r="A340" s="145" t="s">
        <v>760</v>
      </c>
      <c r="B340" s="145" t="str">
        <f t="shared" si="318"/>
        <v>P206.2</v>
      </c>
      <c r="C340" s="146" t="s">
        <v>769</v>
      </c>
      <c r="D340" s="147" t="s">
        <v>770</v>
      </c>
      <c r="E340" s="147"/>
      <c r="F340" s="147"/>
      <c r="G340" s="147" t="s">
        <v>157</v>
      </c>
      <c r="H340" s="129">
        <v>0</v>
      </c>
      <c r="I340" s="130">
        <v>0</v>
      </c>
      <c r="J340" s="129">
        <v>4900</v>
      </c>
      <c r="K340" s="130">
        <v>4900</v>
      </c>
      <c r="L340" s="130">
        <v>4900</v>
      </c>
      <c r="M340" s="130">
        <v>5200</v>
      </c>
      <c r="N340" s="130">
        <v>5200</v>
      </c>
      <c r="O340" s="148">
        <v>5742</v>
      </c>
      <c r="P340" s="149">
        <v>0</v>
      </c>
      <c r="Q340" s="149">
        <v>0</v>
      </c>
      <c r="R340" s="150">
        <v>240</v>
      </c>
      <c r="S340" s="151">
        <v>1141900</v>
      </c>
      <c r="T340" s="150">
        <v>477</v>
      </c>
      <c r="U340" s="151">
        <v>2558246</v>
      </c>
      <c r="V340" s="152">
        <v>501</v>
      </c>
      <c r="W340" s="153">
        <f t="shared" si="320"/>
        <v>2876742</v>
      </c>
      <c r="X340" s="154">
        <v>501</v>
      </c>
      <c r="Y340" s="155">
        <v>5742</v>
      </c>
      <c r="Z340" s="138">
        <f t="shared" si="321"/>
        <v>2876742</v>
      </c>
      <c r="AA340" s="156">
        <v>562</v>
      </c>
      <c r="AB340" s="157">
        <v>3222296</v>
      </c>
      <c r="AC340" s="162">
        <f t="shared" si="322"/>
        <v>562</v>
      </c>
      <c r="AD340" s="463">
        <v>5742</v>
      </c>
      <c r="AE340" s="159">
        <f t="shared" si="323"/>
        <v>3227004</v>
      </c>
      <c r="AF340" s="158">
        <v>426</v>
      </c>
      <c r="AG340" s="448">
        <v>5742</v>
      </c>
      <c r="AH340" s="159">
        <f t="shared" si="303"/>
        <v>2446092</v>
      </c>
      <c r="AI340" s="437">
        <f t="shared" si="304"/>
        <v>0</v>
      </c>
      <c r="AJ340" s="23">
        <f t="shared" si="324"/>
        <v>-75</v>
      </c>
      <c r="AK340" s="24">
        <f t="shared" si="325"/>
        <v>-0.1497005988023952</v>
      </c>
      <c r="AL340" s="23">
        <f t="shared" si="326"/>
        <v>-136</v>
      </c>
      <c r="AM340" s="160">
        <f t="shared" si="308"/>
        <v>780912</v>
      </c>
      <c r="AN340" s="24">
        <f t="shared" si="327"/>
        <v>-0.24199288256227758</v>
      </c>
      <c r="AO340" s="163">
        <f t="shared" si="328"/>
        <v>0</v>
      </c>
      <c r="AP340" s="164">
        <f t="shared" si="329"/>
        <v>0</v>
      </c>
      <c r="AQ340" s="487"/>
      <c r="AR340" s="409">
        <f t="shared" si="290"/>
        <v>0</v>
      </c>
      <c r="AS340" s="410">
        <f t="shared" si="291"/>
        <v>0</v>
      </c>
      <c r="AT340" s="409">
        <f t="shared" si="285"/>
        <v>-0.24199288256227758</v>
      </c>
      <c r="AU340" s="410">
        <f t="shared" si="286"/>
        <v>0</v>
      </c>
      <c r="AV340" s="64" t="b">
        <f t="shared" si="292"/>
        <v>1</v>
      </c>
      <c r="AW340" s="415" t="str">
        <f t="shared" si="293"/>
        <v/>
      </c>
      <c r="AX340" s="415">
        <f t="shared" si="294"/>
        <v>4757.916666666667</v>
      </c>
      <c r="AY340" s="415">
        <f t="shared" si="295"/>
        <v>5363.1991614255767</v>
      </c>
      <c r="AZ340" s="415">
        <f t="shared" si="296"/>
        <v>5742</v>
      </c>
      <c r="BA340" s="415">
        <f t="shared" si="297"/>
        <v>5742</v>
      </c>
      <c r="BB340" s="416" t="str">
        <f t="shared" si="312"/>
        <v/>
      </c>
      <c r="BC340" s="416">
        <f t="shared" si="312"/>
        <v>0.12721586718814115</v>
      </c>
      <c r="BD340" s="416">
        <f t="shared" si="312"/>
        <v>7.0629642340885201E-2</v>
      </c>
      <c r="BE340" s="416">
        <f t="shared" si="312"/>
        <v>0</v>
      </c>
      <c r="BF340" s="499">
        <f t="shared" si="287"/>
        <v>0</v>
      </c>
      <c r="BG340" s="499">
        <f t="shared" si="283"/>
        <v>240</v>
      </c>
      <c r="BH340" s="499">
        <f t="shared" si="284"/>
        <v>477</v>
      </c>
      <c r="BI340" s="499">
        <f t="shared" si="288"/>
        <v>562</v>
      </c>
      <c r="BJ340" s="506">
        <f t="shared" si="289"/>
        <v>562</v>
      </c>
      <c r="BK340" s="416" t="str">
        <f t="shared" si="313"/>
        <v/>
      </c>
      <c r="BL340" s="416">
        <f t="shared" si="313"/>
        <v>0.98750000000000004</v>
      </c>
      <c r="BM340" s="416">
        <f t="shared" si="313"/>
        <v>0.17819706498951793</v>
      </c>
      <c r="BN340" s="416">
        <f t="shared" si="313"/>
        <v>0</v>
      </c>
      <c r="BO340" s="104">
        <f t="shared" si="314"/>
        <v>2876742</v>
      </c>
      <c r="BP340" s="104">
        <f t="shared" si="298"/>
        <v>2876742</v>
      </c>
      <c r="BQ340" s="103">
        <f t="shared" si="299"/>
        <v>2876742</v>
      </c>
      <c r="BR340" s="419" t="s">
        <v>1069</v>
      </c>
      <c r="BS340" s="420"/>
      <c r="BU340" s="104"/>
      <c r="BV340" s="103"/>
      <c r="BW340" s="161">
        <f t="shared" si="315"/>
        <v>3227004</v>
      </c>
      <c r="BX340" s="161">
        <f t="shared" si="316"/>
        <v>2446092</v>
      </c>
    </row>
    <row r="341" spans="1:76" ht="60" hidden="1">
      <c r="A341" s="145" t="s">
        <v>760</v>
      </c>
      <c r="B341" s="145" t="str">
        <f t="shared" si="318"/>
        <v>P206.3</v>
      </c>
      <c r="C341" s="146" t="s">
        <v>771</v>
      </c>
      <c r="D341" s="147" t="s">
        <v>772</v>
      </c>
      <c r="E341" s="147"/>
      <c r="F341" s="147"/>
      <c r="G341" s="147" t="s">
        <v>157</v>
      </c>
      <c r="H341" s="129"/>
      <c r="I341" s="130"/>
      <c r="J341" s="129"/>
      <c r="K341" s="130"/>
      <c r="L341" s="130"/>
      <c r="M341" s="130">
        <v>1730</v>
      </c>
      <c r="N341" s="130">
        <v>1730</v>
      </c>
      <c r="O341" s="148">
        <v>1925</v>
      </c>
      <c r="P341" s="149"/>
      <c r="Q341" s="149"/>
      <c r="R341" s="150"/>
      <c r="S341" s="151"/>
      <c r="T341" s="150">
        <v>135</v>
      </c>
      <c r="U341" s="151">
        <v>247590</v>
      </c>
      <c r="V341" s="152">
        <v>150</v>
      </c>
      <c r="W341" s="153">
        <f t="shared" si="320"/>
        <v>288750</v>
      </c>
      <c r="X341" s="154">
        <v>150</v>
      </c>
      <c r="Y341" s="155">
        <v>1925</v>
      </c>
      <c r="Z341" s="138">
        <f t="shared" si="321"/>
        <v>288750</v>
      </c>
      <c r="AA341" s="156">
        <v>289</v>
      </c>
      <c r="AB341" s="157">
        <v>556325</v>
      </c>
      <c r="AC341" s="162">
        <f t="shared" si="322"/>
        <v>289</v>
      </c>
      <c r="AD341" s="456">
        <v>2050</v>
      </c>
      <c r="AE341" s="159">
        <f t="shared" si="323"/>
        <v>592450</v>
      </c>
      <c r="AF341" s="158">
        <v>128</v>
      </c>
      <c r="AG341" s="448">
        <v>2361.2800000000002</v>
      </c>
      <c r="AH341" s="159">
        <f t="shared" si="303"/>
        <v>302243.84000000003</v>
      </c>
      <c r="AI341" s="437">
        <f t="shared" si="304"/>
        <v>-311.2800000000002</v>
      </c>
      <c r="AJ341" s="23">
        <f t="shared" si="324"/>
        <v>-22</v>
      </c>
      <c r="AK341" s="24">
        <f t="shared" si="325"/>
        <v>-0.14666666666666667</v>
      </c>
      <c r="AL341" s="23">
        <f t="shared" si="326"/>
        <v>-161</v>
      </c>
      <c r="AM341" s="160">
        <f t="shared" si="308"/>
        <v>290206.15999999997</v>
      </c>
      <c r="AN341" s="24">
        <f t="shared" si="327"/>
        <v>-0.55709342560553632</v>
      </c>
      <c r="AO341" s="163">
        <f t="shared" si="328"/>
        <v>436.2800000000002</v>
      </c>
      <c r="AP341" s="164">
        <f t="shared" si="329"/>
        <v>0.22663896103896114</v>
      </c>
      <c r="AQ341" s="487"/>
      <c r="AR341" s="409">
        <f t="shared" si="290"/>
        <v>0.2266389610389612</v>
      </c>
      <c r="AS341" s="410">
        <f t="shared" si="291"/>
        <v>6.4935064935064846E-2</v>
      </c>
      <c r="AT341" s="409">
        <f t="shared" si="285"/>
        <v>-0.55709342560553632</v>
      </c>
      <c r="AU341" s="410">
        <f t="shared" si="286"/>
        <v>0</v>
      </c>
      <c r="AV341" s="64" t="b">
        <f t="shared" si="292"/>
        <v>1</v>
      </c>
      <c r="AW341" s="415" t="str">
        <f t="shared" si="293"/>
        <v/>
      </c>
      <c r="AX341" s="415" t="str">
        <f t="shared" si="294"/>
        <v/>
      </c>
      <c r="AY341" s="415">
        <f t="shared" si="295"/>
        <v>1834</v>
      </c>
      <c r="AZ341" s="415">
        <f t="shared" si="296"/>
        <v>1925</v>
      </c>
      <c r="BA341" s="415">
        <f t="shared" si="297"/>
        <v>2050</v>
      </c>
      <c r="BB341" s="416" t="str">
        <f t="shared" si="312"/>
        <v/>
      </c>
      <c r="BC341" s="416" t="str">
        <f t="shared" si="312"/>
        <v/>
      </c>
      <c r="BD341" s="416">
        <f t="shared" si="312"/>
        <v>4.961832061068705E-2</v>
      </c>
      <c r="BE341" s="416">
        <f t="shared" si="312"/>
        <v>6.4935064935064846E-2</v>
      </c>
      <c r="BF341" s="499">
        <f t="shared" si="287"/>
        <v>0</v>
      </c>
      <c r="BG341" s="499">
        <f t="shared" si="283"/>
        <v>0</v>
      </c>
      <c r="BH341" s="499">
        <f t="shared" si="284"/>
        <v>135</v>
      </c>
      <c r="BI341" s="499">
        <f t="shared" si="288"/>
        <v>289</v>
      </c>
      <c r="BJ341" s="506">
        <f t="shared" si="289"/>
        <v>289</v>
      </c>
      <c r="BK341" s="416" t="str">
        <f t="shared" si="313"/>
        <v/>
      </c>
      <c r="BL341" s="416" t="str">
        <f t="shared" si="313"/>
        <v/>
      </c>
      <c r="BM341" s="416">
        <f t="shared" si="313"/>
        <v>1.1407407407407408</v>
      </c>
      <c r="BN341" s="416">
        <f t="shared" si="313"/>
        <v>0</v>
      </c>
      <c r="BO341" s="104">
        <f t="shared" si="314"/>
        <v>288750</v>
      </c>
      <c r="BP341" s="104">
        <f t="shared" si="298"/>
        <v>307500</v>
      </c>
      <c r="BQ341" s="103">
        <f t="shared" si="299"/>
        <v>354192.00000000006</v>
      </c>
      <c r="BR341" s="419"/>
      <c r="BS341" s="420"/>
      <c r="BU341" s="104"/>
      <c r="BV341" s="103"/>
      <c r="BW341" s="161">
        <f t="shared" si="315"/>
        <v>556325</v>
      </c>
      <c r="BX341" s="161">
        <f t="shared" si="316"/>
        <v>246400</v>
      </c>
    </row>
    <row r="342" spans="1:76" hidden="1">
      <c r="A342" s="145" t="s">
        <v>760</v>
      </c>
      <c r="B342" s="145" t="str">
        <f t="shared" si="318"/>
        <v>P207</v>
      </c>
      <c r="C342" s="146" t="s">
        <v>773</v>
      </c>
      <c r="D342" s="147" t="s">
        <v>774</v>
      </c>
      <c r="E342" s="147"/>
      <c r="F342" s="147"/>
      <c r="G342" s="147" t="s">
        <v>157</v>
      </c>
      <c r="H342" s="129">
        <v>2300</v>
      </c>
      <c r="I342" s="130">
        <v>2300</v>
      </c>
      <c r="J342" s="129">
        <v>2300</v>
      </c>
      <c r="K342" s="130">
        <v>2300</v>
      </c>
      <c r="L342" s="130">
        <v>2300</v>
      </c>
      <c r="M342" s="130">
        <v>2480</v>
      </c>
      <c r="N342" s="130">
        <v>2480</v>
      </c>
      <c r="O342" s="148">
        <v>2750</v>
      </c>
      <c r="P342" s="149">
        <v>893</v>
      </c>
      <c r="Q342" s="149">
        <v>2053440</v>
      </c>
      <c r="R342" s="150">
        <v>961</v>
      </c>
      <c r="S342" s="151">
        <v>2209380</v>
      </c>
      <c r="T342" s="150">
        <v>927</v>
      </c>
      <c r="U342" s="151">
        <v>2365738</v>
      </c>
      <c r="V342" s="152">
        <v>961</v>
      </c>
      <c r="W342" s="153">
        <f t="shared" si="320"/>
        <v>2642750</v>
      </c>
      <c r="X342" s="154">
        <v>961</v>
      </c>
      <c r="Y342" s="155">
        <v>2750</v>
      </c>
      <c r="Z342" s="138">
        <f t="shared" si="321"/>
        <v>2642750</v>
      </c>
      <c r="AA342" s="156">
        <v>843</v>
      </c>
      <c r="AB342" s="157">
        <v>2315500</v>
      </c>
      <c r="AC342" s="162">
        <f t="shared" si="322"/>
        <v>843</v>
      </c>
      <c r="AD342" s="456">
        <f t="shared" ref="AD342:AD345" si="330">Y342*1.15</f>
        <v>3162.4999999999995</v>
      </c>
      <c r="AE342" s="159">
        <f t="shared" si="323"/>
        <v>2665987.4999999995</v>
      </c>
      <c r="AF342" s="158">
        <v>817</v>
      </c>
      <c r="AG342" s="448">
        <v>3093.95</v>
      </c>
      <c r="AH342" s="159">
        <f t="shared" si="303"/>
        <v>2527757.15</v>
      </c>
      <c r="AI342" s="437">
        <f t="shared" si="304"/>
        <v>68.549999999999727</v>
      </c>
      <c r="AJ342" s="23">
        <f t="shared" si="324"/>
        <v>-144</v>
      </c>
      <c r="AK342" s="24">
        <f t="shared" si="325"/>
        <v>-0.14984391259105098</v>
      </c>
      <c r="AL342" s="23">
        <f t="shared" si="326"/>
        <v>-26</v>
      </c>
      <c r="AM342" s="160">
        <f t="shared" si="308"/>
        <v>138230.34999999963</v>
      </c>
      <c r="AN342" s="24">
        <f t="shared" si="327"/>
        <v>-3.084223013048636E-2</v>
      </c>
      <c r="AO342" s="163">
        <f t="shared" si="328"/>
        <v>343.94999999999982</v>
      </c>
      <c r="AP342" s="164">
        <f t="shared" si="329"/>
        <v>0.1250727272727272</v>
      </c>
      <c r="AQ342" s="487"/>
      <c r="AR342" s="409">
        <f t="shared" si="290"/>
        <v>0.12507272727272722</v>
      </c>
      <c r="AS342" s="410">
        <f t="shared" si="291"/>
        <v>0.14999999999999991</v>
      </c>
      <c r="AT342" s="409">
        <f t="shared" si="285"/>
        <v>-3.084223013048637E-2</v>
      </c>
      <c r="AU342" s="410">
        <f t="shared" si="286"/>
        <v>0</v>
      </c>
      <c r="AV342" s="64" t="b">
        <f t="shared" si="292"/>
        <v>1</v>
      </c>
      <c r="AW342" s="415">
        <f t="shared" si="293"/>
        <v>2299.484882418813</v>
      </c>
      <c r="AX342" s="415">
        <f t="shared" si="294"/>
        <v>2299.0426638917793</v>
      </c>
      <c r="AY342" s="415">
        <f t="shared" si="295"/>
        <v>2552.0366774541531</v>
      </c>
      <c r="AZ342" s="415">
        <f t="shared" si="296"/>
        <v>2750</v>
      </c>
      <c r="BA342" s="415">
        <f t="shared" si="297"/>
        <v>3162.4999999999995</v>
      </c>
      <c r="BB342" s="416">
        <f t="shared" si="312"/>
        <v>-1.9231199579294866E-4</v>
      </c>
      <c r="BC342" s="416">
        <f t="shared" si="312"/>
        <v>0.11004320082260244</v>
      </c>
      <c r="BD342" s="416">
        <f t="shared" si="312"/>
        <v>7.7570720003652172E-2</v>
      </c>
      <c r="BE342" s="416">
        <f t="shared" si="312"/>
        <v>0.14999999999999991</v>
      </c>
      <c r="BF342" s="499">
        <f t="shared" si="287"/>
        <v>893</v>
      </c>
      <c r="BG342" s="499">
        <f t="shared" si="283"/>
        <v>961</v>
      </c>
      <c r="BH342" s="499">
        <f t="shared" si="284"/>
        <v>927</v>
      </c>
      <c r="BI342" s="499">
        <f t="shared" si="288"/>
        <v>843</v>
      </c>
      <c r="BJ342" s="506">
        <f t="shared" si="289"/>
        <v>843</v>
      </c>
      <c r="BK342" s="416">
        <f t="shared" si="313"/>
        <v>7.6147816349384057E-2</v>
      </c>
      <c r="BL342" s="416">
        <f t="shared" si="313"/>
        <v>-3.5379812695109258E-2</v>
      </c>
      <c r="BM342" s="416">
        <f t="shared" si="313"/>
        <v>-9.061488673139162E-2</v>
      </c>
      <c r="BN342" s="416">
        <f t="shared" si="313"/>
        <v>0</v>
      </c>
      <c r="BO342" s="104">
        <f t="shared" si="314"/>
        <v>2642750</v>
      </c>
      <c r="BP342" s="104">
        <f t="shared" si="298"/>
        <v>3039162.4999999995</v>
      </c>
      <c r="BQ342" s="103">
        <f t="shared" si="299"/>
        <v>2973285.9499999997</v>
      </c>
      <c r="BR342" s="419"/>
      <c r="BS342" s="420"/>
      <c r="BU342" s="104"/>
      <c r="BV342" s="103"/>
      <c r="BW342" s="161">
        <f t="shared" si="315"/>
        <v>2318250</v>
      </c>
      <c r="BX342" s="161">
        <f t="shared" si="316"/>
        <v>2246750</v>
      </c>
    </row>
    <row r="343" spans="1:76" ht="24" hidden="1">
      <c r="A343" s="145" t="s">
        <v>760</v>
      </c>
      <c r="B343" s="145" t="str">
        <f t="shared" si="318"/>
        <v>P208</v>
      </c>
      <c r="C343" s="146" t="s">
        <v>775</v>
      </c>
      <c r="D343" s="172" t="s">
        <v>776</v>
      </c>
      <c r="E343" s="178" t="s">
        <v>142</v>
      </c>
      <c r="F343" s="178"/>
      <c r="G343" s="178"/>
      <c r="H343" s="129">
        <v>384</v>
      </c>
      <c r="I343" s="130">
        <v>400</v>
      </c>
      <c r="J343" s="129">
        <v>400</v>
      </c>
      <c r="K343" s="130">
        <v>400</v>
      </c>
      <c r="L343" s="130">
        <v>400</v>
      </c>
      <c r="M343" s="130">
        <v>415</v>
      </c>
      <c r="N343" s="130">
        <v>415</v>
      </c>
      <c r="O343" s="148">
        <v>478.5</v>
      </c>
      <c r="P343" s="149">
        <v>13410</v>
      </c>
      <c r="Q343" s="149">
        <v>5291372.8000000007</v>
      </c>
      <c r="R343" s="150">
        <v>13370</v>
      </c>
      <c r="S343" s="151">
        <v>5334576</v>
      </c>
      <c r="T343" s="150">
        <v>11144</v>
      </c>
      <c r="U343" s="151">
        <v>4816569</v>
      </c>
      <c r="V343" s="152">
        <v>13370</v>
      </c>
      <c r="W343" s="153">
        <f t="shared" si="320"/>
        <v>6397545</v>
      </c>
      <c r="X343" s="154">
        <v>13370</v>
      </c>
      <c r="Y343" s="155">
        <v>478.5</v>
      </c>
      <c r="Z343" s="138">
        <f t="shared" si="321"/>
        <v>6397545</v>
      </c>
      <c r="AA343" s="156">
        <v>9361</v>
      </c>
      <c r="AB343" s="157">
        <v>4516836.5999999996</v>
      </c>
      <c r="AC343" s="162">
        <f>AA343*1.05</f>
        <v>9829.0500000000011</v>
      </c>
      <c r="AD343" s="456">
        <f t="shared" si="330"/>
        <v>550.27499999999998</v>
      </c>
      <c r="AE343" s="159">
        <f t="shared" si="323"/>
        <v>5408680.4887500005</v>
      </c>
      <c r="AF343" s="158">
        <v>9000</v>
      </c>
      <c r="AG343" s="448">
        <v>615.42999999999995</v>
      </c>
      <c r="AH343" s="159">
        <f t="shared" si="303"/>
        <v>5538870</v>
      </c>
      <c r="AI343" s="437">
        <f t="shared" si="304"/>
        <v>-65.154999999999973</v>
      </c>
      <c r="AJ343" s="23">
        <f t="shared" si="324"/>
        <v>-4370</v>
      </c>
      <c r="AK343" s="24">
        <f t="shared" si="325"/>
        <v>-0.32685115931189229</v>
      </c>
      <c r="AL343" s="23">
        <f t="shared" si="326"/>
        <v>-361</v>
      </c>
      <c r="AM343" s="160">
        <f t="shared" si="308"/>
        <v>-130189.51124999952</v>
      </c>
      <c r="AN343" s="24">
        <f t="shared" si="327"/>
        <v>-3.8564255955560303E-2</v>
      </c>
      <c r="AO343" s="163">
        <f t="shared" si="328"/>
        <v>136.92999999999995</v>
      </c>
      <c r="AP343" s="164">
        <f t="shared" si="329"/>
        <v>0.28616509926854744</v>
      </c>
      <c r="AQ343" s="487"/>
      <c r="AR343" s="409">
        <f t="shared" si="290"/>
        <v>0.28616509926854738</v>
      </c>
      <c r="AS343" s="410">
        <f t="shared" si="291"/>
        <v>0.14999999999999991</v>
      </c>
      <c r="AT343" s="409">
        <f t="shared" si="285"/>
        <v>-3.8564255955560345E-2</v>
      </c>
      <c r="AU343" s="410">
        <f t="shared" si="286"/>
        <v>5.0000000000000044E-2</v>
      </c>
      <c r="AV343" s="64" t="b">
        <f t="shared" si="292"/>
        <v>0</v>
      </c>
      <c r="AW343" s="415">
        <f t="shared" si="293"/>
        <v>394.58410141685317</v>
      </c>
      <c r="AX343" s="415">
        <f t="shared" si="294"/>
        <v>398.99596110695586</v>
      </c>
      <c r="AY343" s="415">
        <f t="shared" si="295"/>
        <v>432.21186288585784</v>
      </c>
      <c r="AZ343" s="415">
        <f t="shared" si="296"/>
        <v>478.5</v>
      </c>
      <c r="BA343" s="415">
        <f t="shared" si="297"/>
        <v>550.27499999999998</v>
      </c>
      <c r="BB343" s="416">
        <f t="shared" si="312"/>
        <v>1.1181037640038749E-2</v>
      </c>
      <c r="BC343" s="416">
        <f t="shared" si="312"/>
        <v>8.3248716820965685E-2</v>
      </c>
      <c r="BD343" s="416">
        <f t="shared" si="312"/>
        <v>0.10709594319109739</v>
      </c>
      <c r="BE343" s="416">
        <f t="shared" si="312"/>
        <v>0.14999999999999991</v>
      </c>
      <c r="BF343" s="499">
        <f t="shared" si="287"/>
        <v>13410</v>
      </c>
      <c r="BG343" s="499">
        <f t="shared" si="283"/>
        <v>13370</v>
      </c>
      <c r="BH343" s="499">
        <f t="shared" si="284"/>
        <v>11144</v>
      </c>
      <c r="BI343" s="499">
        <f t="shared" si="288"/>
        <v>9361</v>
      </c>
      <c r="BJ343" s="506">
        <f t="shared" si="289"/>
        <v>9829.0500000000011</v>
      </c>
      <c r="BK343" s="416">
        <f t="shared" si="313"/>
        <v>-2.9828486204325211E-3</v>
      </c>
      <c r="BL343" s="416">
        <f t="shared" si="313"/>
        <v>-0.16649214659685863</v>
      </c>
      <c r="BM343" s="416">
        <f t="shared" si="313"/>
        <v>-0.15999641062455128</v>
      </c>
      <c r="BN343" s="416">
        <f t="shared" si="313"/>
        <v>5.0000000000000044E-2</v>
      </c>
      <c r="BO343" s="104">
        <f t="shared" si="314"/>
        <v>6397545</v>
      </c>
      <c r="BP343" s="104">
        <f t="shared" si="298"/>
        <v>7357176.75</v>
      </c>
      <c r="BQ343" s="103">
        <f t="shared" si="299"/>
        <v>8228299.0999999996</v>
      </c>
      <c r="BR343" s="419"/>
      <c r="BS343" s="420"/>
      <c r="BU343" s="104"/>
      <c r="BV343" s="103"/>
      <c r="BW343" s="161">
        <f t="shared" si="315"/>
        <v>4703200.4250000007</v>
      </c>
      <c r="BX343" s="161">
        <f t="shared" si="316"/>
        <v>4306500</v>
      </c>
    </row>
    <row r="344" spans="1:76" hidden="1">
      <c r="A344" s="145" t="s">
        <v>760</v>
      </c>
      <c r="B344" s="145" t="str">
        <f t="shared" si="318"/>
        <v>P209</v>
      </c>
      <c r="C344" s="146" t="s">
        <v>777</v>
      </c>
      <c r="D344" s="172" t="s">
        <v>778</v>
      </c>
      <c r="E344" s="178" t="s">
        <v>142</v>
      </c>
      <c r="F344" s="178"/>
      <c r="G344" s="178" t="s">
        <v>157</v>
      </c>
      <c r="H344" s="129">
        <v>1052</v>
      </c>
      <c r="I344" s="130">
        <v>1052</v>
      </c>
      <c r="J344" s="129">
        <v>1052</v>
      </c>
      <c r="K344" s="130">
        <v>1052</v>
      </c>
      <c r="L344" s="130">
        <v>1052</v>
      </c>
      <c r="M344" s="130">
        <v>1111</v>
      </c>
      <c r="N344" s="130">
        <v>1111</v>
      </c>
      <c r="O344" s="148">
        <v>1244.0999999999999</v>
      </c>
      <c r="P344" s="149">
        <v>1197</v>
      </c>
      <c r="Q344" s="149">
        <v>1257981.5999999999</v>
      </c>
      <c r="R344" s="150">
        <v>1181</v>
      </c>
      <c r="S344" s="151">
        <v>1235468.8</v>
      </c>
      <c r="T344" s="150">
        <v>1186</v>
      </c>
      <c r="U344" s="151">
        <v>1351666.3399999999</v>
      </c>
      <c r="V344" s="152">
        <v>1242</v>
      </c>
      <c r="W344" s="153">
        <f t="shared" si="320"/>
        <v>1545172.2</v>
      </c>
      <c r="X344" s="154">
        <v>1242</v>
      </c>
      <c r="Y344" s="155">
        <v>1244.0999999999999</v>
      </c>
      <c r="Z344" s="138">
        <f t="shared" si="321"/>
        <v>1545172.2</v>
      </c>
      <c r="AA344" s="156">
        <v>1097</v>
      </c>
      <c r="AB344" s="157">
        <v>1341015.3900000001</v>
      </c>
      <c r="AC344" s="162">
        <f>AA344*1.05</f>
        <v>1151.8500000000001</v>
      </c>
      <c r="AD344" s="456">
        <f t="shared" si="330"/>
        <v>1430.7149999999997</v>
      </c>
      <c r="AE344" s="159">
        <f t="shared" si="323"/>
        <v>1647969.0727499998</v>
      </c>
      <c r="AF344" s="158">
        <v>1056</v>
      </c>
      <c r="AG344" s="448">
        <v>1604.23</v>
      </c>
      <c r="AH344" s="159">
        <f t="shared" si="303"/>
        <v>1694066.8800000001</v>
      </c>
      <c r="AI344" s="437">
        <f t="shared" si="304"/>
        <v>-173.51500000000033</v>
      </c>
      <c r="AJ344" s="23">
        <f t="shared" si="324"/>
        <v>-186</v>
      </c>
      <c r="AK344" s="24">
        <f t="shared" si="325"/>
        <v>-0.14975845410628019</v>
      </c>
      <c r="AL344" s="23">
        <f t="shared" si="326"/>
        <v>-41</v>
      </c>
      <c r="AM344" s="160">
        <f t="shared" si="308"/>
        <v>-46097.807250000304</v>
      </c>
      <c r="AN344" s="24">
        <f t="shared" si="327"/>
        <v>-3.7374658158614404E-2</v>
      </c>
      <c r="AO344" s="163">
        <f t="shared" si="328"/>
        <v>360.13000000000011</v>
      </c>
      <c r="AP344" s="164">
        <f t="shared" si="329"/>
        <v>0.28947029981512751</v>
      </c>
      <c r="AQ344" s="487"/>
      <c r="AR344" s="409">
        <f t="shared" si="290"/>
        <v>0.28947029981512751</v>
      </c>
      <c r="AS344" s="410">
        <f t="shared" si="291"/>
        <v>0.14999999999999991</v>
      </c>
      <c r="AT344" s="409">
        <f t="shared" si="285"/>
        <v>-3.7374658158614404E-2</v>
      </c>
      <c r="AU344" s="410">
        <f t="shared" si="286"/>
        <v>5.0000000000000044E-2</v>
      </c>
      <c r="AV344" s="64" t="b">
        <f t="shared" si="292"/>
        <v>0</v>
      </c>
      <c r="AW344" s="415">
        <f t="shared" si="293"/>
        <v>1050.9453634085212</v>
      </c>
      <c r="AX344" s="415">
        <f t="shared" si="294"/>
        <v>1046.1209144792549</v>
      </c>
      <c r="AY344" s="415">
        <f t="shared" si="295"/>
        <v>1139.6849409780775</v>
      </c>
      <c r="AZ344" s="415">
        <f t="shared" si="296"/>
        <v>1244.0999999999999</v>
      </c>
      <c r="BA344" s="415">
        <f t="shared" si="297"/>
        <v>1430.7149999999997</v>
      </c>
      <c r="BB344" s="416">
        <f t="shared" si="312"/>
        <v>-4.5905801550132352E-3</v>
      </c>
      <c r="BC344" s="416">
        <f t="shared" si="312"/>
        <v>8.9439017233870599E-2</v>
      </c>
      <c r="BD344" s="416">
        <f t="shared" si="312"/>
        <v>9.161747713566637E-2</v>
      </c>
      <c r="BE344" s="416">
        <f t="shared" si="312"/>
        <v>0.14999999999999991</v>
      </c>
      <c r="BF344" s="499">
        <f t="shared" si="287"/>
        <v>1197</v>
      </c>
      <c r="BG344" s="499">
        <f t="shared" si="283"/>
        <v>1181</v>
      </c>
      <c r="BH344" s="499">
        <f t="shared" si="284"/>
        <v>1186</v>
      </c>
      <c r="BI344" s="499">
        <f t="shared" si="288"/>
        <v>1097</v>
      </c>
      <c r="BJ344" s="506">
        <f t="shared" si="289"/>
        <v>1151.8500000000001</v>
      </c>
      <c r="BK344" s="416">
        <f t="shared" si="313"/>
        <v>-1.3366750208855471E-2</v>
      </c>
      <c r="BL344" s="416">
        <f t="shared" si="313"/>
        <v>4.2337002540220325E-3</v>
      </c>
      <c r="BM344" s="416">
        <f t="shared" si="313"/>
        <v>-7.5042158516020252E-2</v>
      </c>
      <c r="BN344" s="416">
        <f t="shared" si="313"/>
        <v>5.0000000000000044E-2</v>
      </c>
      <c r="BO344" s="104">
        <f t="shared" si="314"/>
        <v>1545172.2</v>
      </c>
      <c r="BP344" s="104">
        <f t="shared" si="298"/>
        <v>1776948.0299999996</v>
      </c>
      <c r="BQ344" s="103">
        <f t="shared" si="299"/>
        <v>1992453.66</v>
      </c>
      <c r="BR344" s="419"/>
      <c r="BS344" s="420"/>
      <c r="BU344" s="104"/>
      <c r="BV344" s="103"/>
      <c r="BW344" s="161">
        <f t="shared" si="315"/>
        <v>1433016.585</v>
      </c>
      <c r="BX344" s="161">
        <f t="shared" si="316"/>
        <v>1313769.5999999999</v>
      </c>
    </row>
    <row r="345" spans="1:76" ht="24">
      <c r="A345" s="145" t="s">
        <v>760</v>
      </c>
      <c r="B345" s="145" t="str">
        <f t="shared" si="318"/>
        <v>P210</v>
      </c>
      <c r="C345" s="146" t="s">
        <v>779</v>
      </c>
      <c r="D345" s="147" t="s">
        <v>780</v>
      </c>
      <c r="E345" s="147"/>
      <c r="F345" s="147"/>
      <c r="G345" s="147" t="s">
        <v>157</v>
      </c>
      <c r="H345" s="129">
        <v>800</v>
      </c>
      <c r="I345" s="130">
        <v>800</v>
      </c>
      <c r="J345" s="129">
        <v>800</v>
      </c>
      <c r="K345" s="130">
        <v>800</v>
      </c>
      <c r="L345" s="130">
        <v>800</v>
      </c>
      <c r="M345" s="130">
        <v>830</v>
      </c>
      <c r="N345" s="130">
        <v>830</v>
      </c>
      <c r="O345" s="148">
        <v>935</v>
      </c>
      <c r="P345" s="149">
        <v>2526</v>
      </c>
      <c r="Q345" s="149">
        <v>2020640</v>
      </c>
      <c r="R345" s="150">
        <v>2640</v>
      </c>
      <c r="S345" s="151">
        <v>2111360</v>
      </c>
      <c r="T345" s="150">
        <v>2094</v>
      </c>
      <c r="U345" s="151">
        <v>1795364</v>
      </c>
      <c r="V345" s="152">
        <v>2640</v>
      </c>
      <c r="W345" s="153">
        <f t="shared" si="320"/>
        <v>2468400</v>
      </c>
      <c r="X345" s="154">
        <v>2640</v>
      </c>
      <c r="Y345" s="155">
        <v>935</v>
      </c>
      <c r="Z345" s="138">
        <f t="shared" si="321"/>
        <v>2468400</v>
      </c>
      <c r="AA345" s="156">
        <v>1889</v>
      </c>
      <c r="AB345" s="157">
        <v>1763371.5</v>
      </c>
      <c r="AC345" s="158">
        <v>2244</v>
      </c>
      <c r="AD345" s="458">
        <f t="shared" si="330"/>
        <v>1075.25</v>
      </c>
      <c r="AE345" s="159">
        <f t="shared" si="323"/>
        <v>2412861</v>
      </c>
      <c r="AF345" s="158">
        <v>2244</v>
      </c>
      <c r="AG345" s="448">
        <v>1208.8699999999999</v>
      </c>
      <c r="AH345" s="159">
        <f t="shared" si="303"/>
        <v>2712704.28</v>
      </c>
      <c r="AI345" s="437">
        <f t="shared" si="304"/>
        <v>-133.61999999999989</v>
      </c>
      <c r="AJ345" s="23">
        <f t="shared" si="324"/>
        <v>-396</v>
      </c>
      <c r="AK345" s="24">
        <f t="shared" si="325"/>
        <v>-0.15</v>
      </c>
      <c r="AL345" s="23">
        <f t="shared" si="326"/>
        <v>355</v>
      </c>
      <c r="AM345" s="160">
        <f t="shared" si="308"/>
        <v>-299843.2799999998</v>
      </c>
      <c r="AN345" s="24">
        <f t="shared" si="327"/>
        <v>0.18793012175754367</v>
      </c>
      <c r="AO345" s="163">
        <f t="shared" si="328"/>
        <v>273.86999999999989</v>
      </c>
      <c r="AP345" s="164">
        <f t="shared" si="329"/>
        <v>0.29290909090909079</v>
      </c>
      <c r="AQ345" s="487"/>
      <c r="AR345" s="409">
        <f t="shared" si="290"/>
        <v>0.29290909090909079</v>
      </c>
      <c r="AS345" s="410">
        <f t="shared" si="291"/>
        <v>0.14999999999999991</v>
      </c>
      <c r="AT345" s="409">
        <f t="shared" si="285"/>
        <v>0.18793012175754376</v>
      </c>
      <c r="AU345" s="410">
        <f t="shared" si="286"/>
        <v>0.18793012175754376</v>
      </c>
      <c r="AV345" s="64" t="b">
        <f t="shared" si="292"/>
        <v>0</v>
      </c>
      <c r="AW345" s="415">
        <f t="shared" si="293"/>
        <v>799.93665874901035</v>
      </c>
      <c r="AX345" s="415">
        <f t="shared" si="294"/>
        <v>799.75757575757575</v>
      </c>
      <c r="AY345" s="415">
        <f t="shared" si="295"/>
        <v>857.38490926456541</v>
      </c>
      <c r="AZ345" s="415">
        <f t="shared" si="296"/>
        <v>935</v>
      </c>
      <c r="BA345" s="415">
        <f t="shared" si="297"/>
        <v>1075.25</v>
      </c>
      <c r="BB345" s="416">
        <f t="shared" si="312"/>
        <v>-2.2387146466651409E-4</v>
      </c>
      <c r="BC345" s="416">
        <f t="shared" si="312"/>
        <v>7.2056002035869149E-2</v>
      </c>
      <c r="BD345" s="416">
        <f t="shared" si="312"/>
        <v>9.0525375355638316E-2</v>
      </c>
      <c r="BE345" s="416">
        <f t="shared" si="312"/>
        <v>0.14999999999999991</v>
      </c>
      <c r="BF345" s="499">
        <f t="shared" si="287"/>
        <v>2526</v>
      </c>
      <c r="BG345" s="499">
        <f t="shared" si="283"/>
        <v>2640</v>
      </c>
      <c r="BH345" s="499">
        <f t="shared" si="284"/>
        <v>2094</v>
      </c>
      <c r="BI345" s="499">
        <f t="shared" si="288"/>
        <v>1889</v>
      </c>
      <c r="BJ345" s="506">
        <f t="shared" si="289"/>
        <v>2244</v>
      </c>
      <c r="BK345" s="416">
        <f t="shared" si="313"/>
        <v>4.5130641330166199E-2</v>
      </c>
      <c r="BL345" s="416">
        <f t="shared" si="313"/>
        <v>-0.20681818181818179</v>
      </c>
      <c r="BM345" s="416">
        <f t="shared" si="313"/>
        <v>-9.7898758357211069E-2</v>
      </c>
      <c r="BN345" s="416">
        <f t="shared" si="313"/>
        <v>0.18793012175754376</v>
      </c>
      <c r="BO345" s="104">
        <f t="shared" si="314"/>
        <v>2468400</v>
      </c>
      <c r="BP345" s="104">
        <f t="shared" si="298"/>
        <v>2838660</v>
      </c>
      <c r="BQ345" s="103">
        <f t="shared" si="299"/>
        <v>3191416.8</v>
      </c>
      <c r="BR345" s="419" t="s">
        <v>1069</v>
      </c>
      <c r="BS345" s="420"/>
      <c r="BU345" s="104"/>
      <c r="BV345" s="103"/>
      <c r="BW345" s="161">
        <f t="shared" si="315"/>
        <v>2098140</v>
      </c>
      <c r="BX345" s="161">
        <f t="shared" si="316"/>
        <v>2098140</v>
      </c>
    </row>
    <row r="346" spans="1:76" ht="15.75" hidden="1" customHeight="1">
      <c r="A346" s="145" t="s">
        <v>760</v>
      </c>
      <c r="B346" s="145" t="str">
        <f t="shared" si="318"/>
        <v>P211</v>
      </c>
      <c r="C346" s="146" t="s">
        <v>781</v>
      </c>
      <c r="D346" s="165" t="s">
        <v>782</v>
      </c>
      <c r="E346" s="165"/>
      <c r="F346" s="165"/>
      <c r="G346" s="165"/>
      <c r="H346" s="129">
        <v>2300</v>
      </c>
      <c r="I346" s="130">
        <v>2450</v>
      </c>
      <c r="J346" s="129">
        <v>2450</v>
      </c>
      <c r="K346" s="130">
        <v>2450</v>
      </c>
      <c r="L346" s="130">
        <v>2450</v>
      </c>
      <c r="M346" s="130"/>
      <c r="N346" s="130"/>
      <c r="O346" s="148"/>
      <c r="P346" s="149">
        <v>2504</v>
      </c>
      <c r="Q346" s="149">
        <v>6001150</v>
      </c>
      <c r="R346" s="150"/>
      <c r="S346" s="151"/>
      <c r="T346" s="150"/>
      <c r="U346" s="151"/>
      <c r="V346" s="152"/>
      <c r="W346" s="153"/>
      <c r="X346" s="166"/>
      <c r="Y346" s="155"/>
      <c r="Z346" s="167"/>
      <c r="AA346" s="168"/>
      <c r="AB346" s="169"/>
      <c r="AC346" s="170"/>
      <c r="AD346" s="449"/>
      <c r="AE346" s="171"/>
      <c r="AF346" s="170"/>
      <c r="AG346" s="449"/>
      <c r="AH346" s="159">
        <f t="shared" si="303"/>
        <v>0</v>
      </c>
      <c r="AI346" s="437">
        <f t="shared" si="304"/>
        <v>0</v>
      </c>
      <c r="AJ346" s="23"/>
      <c r="AK346" s="24"/>
      <c r="AL346" s="23"/>
      <c r="AM346" s="160">
        <f t="shared" si="308"/>
        <v>0</v>
      </c>
      <c r="AN346" s="24"/>
      <c r="AO346" s="163"/>
      <c r="AP346" s="164"/>
      <c r="AQ346" s="487"/>
      <c r="AR346" s="409" t="str">
        <f t="shared" si="290"/>
        <v/>
      </c>
      <c r="AS346" s="410" t="str">
        <f t="shared" si="291"/>
        <v/>
      </c>
      <c r="AT346" s="409" t="str">
        <f t="shared" si="285"/>
        <v/>
      </c>
      <c r="AU346" s="410" t="str">
        <f t="shared" si="286"/>
        <v/>
      </c>
      <c r="AV346" s="64" t="b">
        <f t="shared" si="292"/>
        <v>1</v>
      </c>
      <c r="AW346" s="415">
        <f t="shared" si="293"/>
        <v>2396.6253993610226</v>
      </c>
      <c r="AX346" s="415" t="str">
        <f t="shared" si="294"/>
        <v/>
      </c>
      <c r="AY346" s="415" t="str">
        <f t="shared" si="295"/>
        <v/>
      </c>
      <c r="AZ346" s="415">
        <f t="shared" si="296"/>
        <v>0</v>
      </c>
      <c r="BA346" s="415">
        <f t="shared" si="297"/>
        <v>0</v>
      </c>
      <c r="BB346" s="416" t="str">
        <f t="shared" si="312"/>
        <v/>
      </c>
      <c r="BC346" s="416" t="str">
        <f t="shared" si="312"/>
        <v/>
      </c>
      <c r="BD346" s="416" t="str">
        <f t="shared" si="312"/>
        <v/>
      </c>
      <c r="BE346" s="416" t="str">
        <f t="shared" si="312"/>
        <v/>
      </c>
      <c r="BF346" s="499">
        <f t="shared" si="287"/>
        <v>2504</v>
      </c>
      <c r="BG346" s="499">
        <f t="shared" si="283"/>
        <v>0</v>
      </c>
      <c r="BH346" s="499">
        <f t="shared" si="284"/>
        <v>0</v>
      </c>
      <c r="BI346" s="499">
        <f t="shared" si="288"/>
        <v>0</v>
      </c>
      <c r="BJ346" s="506">
        <f t="shared" si="289"/>
        <v>0</v>
      </c>
      <c r="BK346" s="416">
        <f t="shared" si="313"/>
        <v>-1</v>
      </c>
      <c r="BL346" s="416" t="str">
        <f t="shared" si="313"/>
        <v/>
      </c>
      <c r="BM346" s="416" t="str">
        <f t="shared" si="313"/>
        <v/>
      </c>
      <c r="BN346" s="416" t="str">
        <f t="shared" si="313"/>
        <v/>
      </c>
      <c r="BO346" s="104">
        <f t="shared" si="314"/>
        <v>0</v>
      </c>
      <c r="BP346" s="104">
        <f t="shared" si="298"/>
        <v>0</v>
      </c>
      <c r="BQ346" s="103">
        <f t="shared" si="299"/>
        <v>0</v>
      </c>
      <c r="BR346" s="419"/>
      <c r="BS346" s="420"/>
      <c r="BU346" s="104"/>
      <c r="BV346" s="103"/>
      <c r="BW346" s="161">
        <f t="shared" si="315"/>
        <v>0</v>
      </c>
      <c r="BX346" s="161">
        <f t="shared" si="316"/>
        <v>0</v>
      </c>
    </row>
    <row r="347" spans="1:76" ht="24" hidden="1">
      <c r="A347" s="145" t="s">
        <v>760</v>
      </c>
      <c r="B347" s="145" t="str">
        <f t="shared" si="318"/>
        <v>P211.1</v>
      </c>
      <c r="C347" s="146" t="s">
        <v>783</v>
      </c>
      <c r="D347" s="147" t="s">
        <v>782</v>
      </c>
      <c r="E347" s="147"/>
      <c r="F347" s="147" t="s">
        <v>81</v>
      </c>
      <c r="G347" s="147" t="s">
        <v>157</v>
      </c>
      <c r="H347" s="129">
        <v>2300</v>
      </c>
      <c r="I347" s="130">
        <v>2450</v>
      </c>
      <c r="J347" s="129"/>
      <c r="K347" s="130"/>
      <c r="L347" s="130"/>
      <c r="M347" s="130">
        <v>2950</v>
      </c>
      <c r="N347" s="130">
        <v>2950</v>
      </c>
      <c r="O347" s="148">
        <v>3267</v>
      </c>
      <c r="P347" s="149">
        <v>2504</v>
      </c>
      <c r="Q347" s="149">
        <v>6001150</v>
      </c>
      <c r="R347" s="150">
        <v>2502</v>
      </c>
      <c r="S347" s="151">
        <v>6128920</v>
      </c>
      <c r="T347" s="150">
        <v>2761</v>
      </c>
      <c r="U347" s="151">
        <v>8344520</v>
      </c>
      <c r="V347" s="152">
        <v>2617</v>
      </c>
      <c r="W347" s="153">
        <f t="shared" ref="W347:W353" si="331">V347*O347</f>
        <v>8549739</v>
      </c>
      <c r="X347" s="154">
        <v>2617</v>
      </c>
      <c r="Y347" s="155">
        <v>3267</v>
      </c>
      <c r="Z347" s="138">
        <f t="shared" ref="Z347:Z353" si="332">X347*Y347</f>
        <v>8549739</v>
      </c>
      <c r="AA347" s="156">
        <v>3148</v>
      </c>
      <c r="AB347" s="157">
        <v>10242902.1</v>
      </c>
      <c r="AC347" s="162">
        <f>AA347*1.05</f>
        <v>3305.4</v>
      </c>
      <c r="AD347" s="458">
        <f>Y347*1.05</f>
        <v>3430.3500000000004</v>
      </c>
      <c r="AE347" s="159">
        <f t="shared" ref="AE347:AE353" si="333">AC347*AD347</f>
        <v>11338678.890000001</v>
      </c>
      <c r="AF347" s="158">
        <v>2225</v>
      </c>
      <c r="AG347" s="448">
        <v>5119.8500000000004</v>
      </c>
      <c r="AH347" s="159">
        <f t="shared" si="303"/>
        <v>11391666.25</v>
      </c>
      <c r="AI347" s="437">
        <f t="shared" si="304"/>
        <v>-1689.5</v>
      </c>
      <c r="AJ347" s="23">
        <f t="shared" ref="AJ347:AJ353" si="334">+AF347-X347</f>
        <v>-392</v>
      </c>
      <c r="AK347" s="24">
        <f t="shared" ref="AK347:AK353" si="335">+AJ347/X347</f>
        <v>-0.14978983568972107</v>
      </c>
      <c r="AL347" s="23">
        <f t="shared" ref="AL347:AL353" si="336">+AF347-AA347</f>
        <v>-923</v>
      </c>
      <c r="AM347" s="160">
        <f t="shared" si="308"/>
        <v>-52987.359999999404</v>
      </c>
      <c r="AN347" s="24">
        <f t="shared" ref="AN347:AN353" si="337">+AL347/AA347</f>
        <v>-0.29320203303684877</v>
      </c>
      <c r="AO347" s="163">
        <f t="shared" ref="AO347:AO353" si="338">+AG347-Y347</f>
        <v>1852.8500000000004</v>
      </c>
      <c r="AP347" s="164">
        <f t="shared" ref="AP347:AP353" si="339">+AO347/Y347</f>
        <v>0.56714110805019902</v>
      </c>
      <c r="AQ347" s="487"/>
      <c r="AR347" s="409">
        <f t="shared" si="290"/>
        <v>0.56714110805019913</v>
      </c>
      <c r="AS347" s="410">
        <f t="shared" si="291"/>
        <v>5.0000000000000044E-2</v>
      </c>
      <c r="AT347" s="409">
        <f t="shared" si="285"/>
        <v>-0.29320203303684877</v>
      </c>
      <c r="AU347" s="410">
        <f t="shared" si="286"/>
        <v>5.0000000000000044E-2</v>
      </c>
      <c r="AV347" s="64" t="b">
        <f t="shared" si="292"/>
        <v>0</v>
      </c>
      <c r="AW347" s="415">
        <f t="shared" si="293"/>
        <v>2396.6253993610226</v>
      </c>
      <c r="AX347" s="415">
        <f t="shared" si="294"/>
        <v>2449.6083133493207</v>
      </c>
      <c r="AY347" s="415">
        <f t="shared" si="295"/>
        <v>3022.2817819630568</v>
      </c>
      <c r="AZ347" s="415">
        <f t="shared" si="296"/>
        <v>3267</v>
      </c>
      <c r="BA347" s="415">
        <f t="shared" si="297"/>
        <v>3430.3500000000004</v>
      </c>
      <c r="BB347" s="416">
        <f t="shared" si="312"/>
        <v>2.2107298872166004E-2</v>
      </c>
      <c r="BC347" s="416">
        <f t="shared" si="312"/>
        <v>0.23378164806712554</v>
      </c>
      <c r="BD347" s="416">
        <f t="shared" si="312"/>
        <v>8.097134406772355E-2</v>
      </c>
      <c r="BE347" s="416">
        <f t="shared" si="312"/>
        <v>5.0000000000000044E-2</v>
      </c>
      <c r="BF347" s="499">
        <f t="shared" si="287"/>
        <v>2504</v>
      </c>
      <c r="BG347" s="499">
        <f t="shared" si="283"/>
        <v>2502</v>
      </c>
      <c r="BH347" s="499">
        <f t="shared" si="284"/>
        <v>2761</v>
      </c>
      <c r="BI347" s="499">
        <f t="shared" si="288"/>
        <v>3148</v>
      </c>
      <c r="BJ347" s="506">
        <f t="shared" si="289"/>
        <v>3305.4</v>
      </c>
      <c r="BK347" s="416">
        <f t="shared" si="313"/>
        <v>-7.9872204472841712E-4</v>
      </c>
      <c r="BL347" s="416">
        <f t="shared" si="313"/>
        <v>0.10351718625099915</v>
      </c>
      <c r="BM347" s="416">
        <f t="shared" si="313"/>
        <v>0.14016660630206457</v>
      </c>
      <c r="BN347" s="416">
        <f t="shared" si="313"/>
        <v>5.0000000000000044E-2</v>
      </c>
      <c r="BO347" s="104">
        <f t="shared" si="314"/>
        <v>8549739</v>
      </c>
      <c r="BP347" s="104">
        <f t="shared" si="298"/>
        <v>8977225.9500000011</v>
      </c>
      <c r="BQ347" s="103">
        <f t="shared" si="299"/>
        <v>13398647.450000001</v>
      </c>
      <c r="BR347" s="419" t="s">
        <v>1069</v>
      </c>
      <c r="BS347" s="420"/>
      <c r="BU347" s="104"/>
      <c r="BV347" s="103"/>
      <c r="BW347" s="161">
        <f t="shared" si="315"/>
        <v>10798741.800000001</v>
      </c>
      <c r="BX347" s="161">
        <f t="shared" si="316"/>
        <v>7269075</v>
      </c>
    </row>
    <row r="348" spans="1:76" ht="39" customHeight="1">
      <c r="A348" s="145" t="s">
        <v>760</v>
      </c>
      <c r="B348" s="145" t="str">
        <f t="shared" si="318"/>
        <v>P211.2</v>
      </c>
      <c r="C348" s="146" t="s">
        <v>784</v>
      </c>
      <c r="D348" s="147" t="s">
        <v>785</v>
      </c>
      <c r="E348" s="147"/>
      <c r="F348" s="147"/>
      <c r="G348" s="147" t="s">
        <v>157</v>
      </c>
      <c r="H348" s="129">
        <v>0</v>
      </c>
      <c r="I348" s="130">
        <v>0</v>
      </c>
      <c r="J348" s="129"/>
      <c r="K348" s="130"/>
      <c r="L348" s="130"/>
      <c r="M348" s="130">
        <v>3300</v>
      </c>
      <c r="N348" s="130">
        <v>3300</v>
      </c>
      <c r="O348" s="148">
        <v>3652</v>
      </c>
      <c r="P348" s="149">
        <v>0</v>
      </c>
      <c r="Q348" s="149">
        <v>0</v>
      </c>
      <c r="R348" s="150">
        <v>250</v>
      </c>
      <c r="S348" s="151">
        <v>612500</v>
      </c>
      <c r="T348" s="150">
        <v>244</v>
      </c>
      <c r="U348" s="151">
        <v>815956</v>
      </c>
      <c r="V348" s="152">
        <v>500</v>
      </c>
      <c r="W348" s="153">
        <f t="shared" si="331"/>
        <v>1826000</v>
      </c>
      <c r="X348" s="154">
        <v>500</v>
      </c>
      <c r="Y348" s="155">
        <v>3652</v>
      </c>
      <c r="Z348" s="138">
        <f t="shared" si="332"/>
        <v>1826000</v>
      </c>
      <c r="AA348" s="156">
        <v>354</v>
      </c>
      <c r="AB348" s="157">
        <v>1278948</v>
      </c>
      <c r="AC348" s="158">
        <v>425</v>
      </c>
      <c r="AD348" s="458">
        <v>3900</v>
      </c>
      <c r="AE348" s="159">
        <f t="shared" si="333"/>
        <v>1657500</v>
      </c>
      <c r="AF348" s="158">
        <v>425</v>
      </c>
      <c r="AG348" s="448">
        <v>5504.85</v>
      </c>
      <c r="AH348" s="159">
        <f t="shared" si="303"/>
        <v>2339561.25</v>
      </c>
      <c r="AI348" s="437">
        <f t="shared" si="304"/>
        <v>-1604.8500000000004</v>
      </c>
      <c r="AJ348" s="23">
        <f t="shared" si="334"/>
        <v>-75</v>
      </c>
      <c r="AK348" s="24">
        <f t="shared" si="335"/>
        <v>-0.15</v>
      </c>
      <c r="AL348" s="23">
        <f t="shared" si="336"/>
        <v>71</v>
      </c>
      <c r="AM348" s="160">
        <f t="shared" si="308"/>
        <v>-682061.25</v>
      </c>
      <c r="AN348" s="24">
        <f t="shared" si="337"/>
        <v>0.20056497175141244</v>
      </c>
      <c r="AO348" s="163">
        <f t="shared" si="338"/>
        <v>1852.8500000000004</v>
      </c>
      <c r="AP348" s="164">
        <f t="shared" si="339"/>
        <v>0.50735213581599137</v>
      </c>
      <c r="AQ348" s="487"/>
      <c r="AR348" s="409">
        <f t="shared" si="290"/>
        <v>0.50735213581599137</v>
      </c>
      <c r="AS348" s="410">
        <f t="shared" si="291"/>
        <v>6.790799561883909E-2</v>
      </c>
      <c r="AT348" s="409">
        <f t="shared" si="285"/>
        <v>0.20056497175141241</v>
      </c>
      <c r="AU348" s="410">
        <f t="shared" si="286"/>
        <v>0.20056497175141241</v>
      </c>
      <c r="AV348" s="64" t="b">
        <f t="shared" si="292"/>
        <v>0</v>
      </c>
      <c r="AW348" s="415" t="str">
        <f t="shared" si="293"/>
        <v/>
      </c>
      <c r="AX348" s="415">
        <f t="shared" si="294"/>
        <v>2450</v>
      </c>
      <c r="AY348" s="415">
        <f t="shared" si="295"/>
        <v>3344.0819672131147</v>
      </c>
      <c r="AZ348" s="415">
        <f t="shared" si="296"/>
        <v>3652</v>
      </c>
      <c r="BA348" s="415">
        <f t="shared" si="297"/>
        <v>3900</v>
      </c>
      <c r="BB348" s="416" t="str">
        <f t="shared" si="312"/>
        <v/>
      </c>
      <c r="BC348" s="416">
        <f t="shared" si="312"/>
        <v>0.36493141518902639</v>
      </c>
      <c r="BD348" s="416">
        <f t="shared" si="312"/>
        <v>9.207849442862126E-2</v>
      </c>
      <c r="BE348" s="416">
        <f t="shared" si="312"/>
        <v>6.790799561883909E-2</v>
      </c>
      <c r="BF348" s="499">
        <f t="shared" si="287"/>
        <v>0</v>
      </c>
      <c r="BG348" s="499">
        <f t="shared" si="283"/>
        <v>250</v>
      </c>
      <c r="BH348" s="499">
        <f t="shared" si="284"/>
        <v>244</v>
      </c>
      <c r="BI348" s="499">
        <f t="shared" si="288"/>
        <v>354</v>
      </c>
      <c r="BJ348" s="506">
        <f t="shared" si="289"/>
        <v>425</v>
      </c>
      <c r="BK348" s="416" t="str">
        <f t="shared" si="313"/>
        <v/>
      </c>
      <c r="BL348" s="416">
        <f t="shared" si="313"/>
        <v>-2.4000000000000021E-2</v>
      </c>
      <c r="BM348" s="416">
        <f t="shared" si="313"/>
        <v>0.45081967213114749</v>
      </c>
      <c r="BN348" s="416">
        <f t="shared" si="313"/>
        <v>0.20056497175141241</v>
      </c>
      <c r="BO348" s="104">
        <f t="shared" si="314"/>
        <v>1826000</v>
      </c>
      <c r="BP348" s="104">
        <f t="shared" si="298"/>
        <v>1950000</v>
      </c>
      <c r="BQ348" s="103">
        <f t="shared" si="299"/>
        <v>2752425</v>
      </c>
      <c r="BR348" s="419" t="s">
        <v>1069</v>
      </c>
      <c r="BS348" s="420"/>
      <c r="BU348" s="104"/>
      <c r="BV348" s="103"/>
      <c r="BW348" s="161">
        <f t="shared" si="315"/>
        <v>1552100</v>
      </c>
      <c r="BX348" s="161">
        <f t="shared" si="316"/>
        <v>1552100</v>
      </c>
    </row>
    <row r="349" spans="1:76" ht="24" hidden="1">
      <c r="A349" s="145" t="s">
        <v>760</v>
      </c>
      <c r="B349" s="145" t="str">
        <f t="shared" si="318"/>
        <v>P212</v>
      </c>
      <c r="C349" s="146" t="s">
        <v>786</v>
      </c>
      <c r="D349" s="147" t="s">
        <v>787</v>
      </c>
      <c r="E349" s="147"/>
      <c r="F349" s="147"/>
      <c r="G349" s="147" t="s">
        <v>157</v>
      </c>
      <c r="H349" s="129">
        <v>1819</v>
      </c>
      <c r="I349" s="130">
        <v>1819</v>
      </c>
      <c r="J349" s="129">
        <v>1819</v>
      </c>
      <c r="K349" s="130">
        <v>1819</v>
      </c>
      <c r="L349" s="130">
        <v>1819</v>
      </c>
      <c r="M349" s="130">
        <v>1950</v>
      </c>
      <c r="N349" s="130">
        <v>1950</v>
      </c>
      <c r="O349" s="148">
        <v>2167</v>
      </c>
      <c r="P349" s="149">
        <v>3797</v>
      </c>
      <c r="Q349" s="149">
        <v>6906743</v>
      </c>
      <c r="R349" s="150">
        <v>4131</v>
      </c>
      <c r="S349" s="151">
        <v>7485912.6000000006</v>
      </c>
      <c r="T349" s="150">
        <v>3847</v>
      </c>
      <c r="U349" s="151">
        <v>7750851.4000000004</v>
      </c>
      <c r="V349" s="152">
        <v>4131</v>
      </c>
      <c r="W349" s="153">
        <f t="shared" si="331"/>
        <v>8951877</v>
      </c>
      <c r="X349" s="154">
        <v>4131</v>
      </c>
      <c r="Y349" s="155">
        <v>2167</v>
      </c>
      <c r="Z349" s="138">
        <f t="shared" si="332"/>
        <v>8951877</v>
      </c>
      <c r="AA349" s="156">
        <v>4277</v>
      </c>
      <c r="AB349" s="157">
        <v>9302350.1999999993</v>
      </c>
      <c r="AC349" s="162">
        <f>AA349*1.05</f>
        <v>4490.8500000000004</v>
      </c>
      <c r="AD349" s="456">
        <v>2300</v>
      </c>
      <c r="AE349" s="159">
        <f t="shared" si="333"/>
        <v>10328955</v>
      </c>
      <c r="AF349" s="158">
        <v>3512</v>
      </c>
      <c r="AG349" s="448">
        <v>2370</v>
      </c>
      <c r="AH349" s="159">
        <f t="shared" si="303"/>
        <v>8323440</v>
      </c>
      <c r="AI349" s="437">
        <f t="shared" si="304"/>
        <v>-70</v>
      </c>
      <c r="AJ349" s="23">
        <f t="shared" si="334"/>
        <v>-619</v>
      </c>
      <c r="AK349" s="24">
        <f t="shared" si="335"/>
        <v>-0.14984265311062697</v>
      </c>
      <c r="AL349" s="23">
        <f t="shared" si="336"/>
        <v>-765</v>
      </c>
      <c r="AM349" s="160">
        <f t="shared" si="308"/>
        <v>2005515</v>
      </c>
      <c r="AN349" s="24">
        <f t="shared" si="337"/>
        <v>-0.17886368950198736</v>
      </c>
      <c r="AO349" s="163">
        <f t="shared" si="338"/>
        <v>203</v>
      </c>
      <c r="AP349" s="164">
        <f t="shared" si="339"/>
        <v>9.3677895708352554E-2</v>
      </c>
      <c r="AQ349" s="487"/>
      <c r="AR349" s="409">
        <f t="shared" si="290"/>
        <v>9.367789570835261E-2</v>
      </c>
      <c r="AS349" s="410">
        <f t="shared" si="291"/>
        <v>6.1375173050300047E-2</v>
      </c>
      <c r="AT349" s="409">
        <f t="shared" si="285"/>
        <v>-0.17886368950198739</v>
      </c>
      <c r="AU349" s="410">
        <f t="shared" si="286"/>
        <v>5.0000000000000044E-2</v>
      </c>
      <c r="AV349" s="64" t="b">
        <f t="shared" si="292"/>
        <v>0</v>
      </c>
      <c r="AW349" s="415">
        <f t="shared" si="293"/>
        <v>1819</v>
      </c>
      <c r="AX349" s="415">
        <f t="shared" si="294"/>
        <v>1812.1308641975311</v>
      </c>
      <c r="AY349" s="415">
        <f t="shared" si="295"/>
        <v>2014.7781128151807</v>
      </c>
      <c r="AZ349" s="415">
        <f t="shared" si="296"/>
        <v>2167</v>
      </c>
      <c r="BA349" s="415">
        <f t="shared" si="297"/>
        <v>2300</v>
      </c>
      <c r="BB349" s="416">
        <f t="shared" si="312"/>
        <v>-3.7763253449526468E-3</v>
      </c>
      <c r="BC349" s="416">
        <f t="shared" si="312"/>
        <v>0.11182815359606391</v>
      </c>
      <c r="BD349" s="416">
        <f t="shared" si="312"/>
        <v>7.5552680573904407E-2</v>
      </c>
      <c r="BE349" s="416">
        <f t="shared" si="312"/>
        <v>6.1375173050300047E-2</v>
      </c>
      <c r="BF349" s="499">
        <f t="shared" si="287"/>
        <v>3797</v>
      </c>
      <c r="BG349" s="499">
        <f t="shared" si="283"/>
        <v>4131</v>
      </c>
      <c r="BH349" s="499">
        <f t="shared" si="284"/>
        <v>3847</v>
      </c>
      <c r="BI349" s="499">
        <f t="shared" si="288"/>
        <v>4277</v>
      </c>
      <c r="BJ349" s="506">
        <f t="shared" si="289"/>
        <v>4490.8500000000004</v>
      </c>
      <c r="BK349" s="416">
        <f t="shared" si="313"/>
        <v>8.7964182249144152E-2</v>
      </c>
      <c r="BL349" s="416">
        <f t="shared" si="313"/>
        <v>-6.8748487049140605E-2</v>
      </c>
      <c r="BM349" s="416">
        <f t="shared" si="313"/>
        <v>0.11177540940992992</v>
      </c>
      <c r="BN349" s="416">
        <f t="shared" si="313"/>
        <v>5.0000000000000044E-2</v>
      </c>
      <c r="BO349" s="104">
        <f t="shared" si="314"/>
        <v>8951877</v>
      </c>
      <c r="BP349" s="104">
        <f t="shared" si="298"/>
        <v>9501300</v>
      </c>
      <c r="BQ349" s="103">
        <f t="shared" si="299"/>
        <v>9790470</v>
      </c>
      <c r="BR349" s="419"/>
      <c r="BS349" s="420"/>
      <c r="BU349" s="104"/>
      <c r="BV349" s="103"/>
      <c r="BW349" s="161">
        <f t="shared" si="315"/>
        <v>9731671.9500000011</v>
      </c>
      <c r="BX349" s="161">
        <f t="shared" si="316"/>
        <v>7610504</v>
      </c>
    </row>
    <row r="350" spans="1:76" ht="24" hidden="1">
      <c r="A350" s="145" t="s">
        <v>788</v>
      </c>
      <c r="B350" s="145" t="str">
        <f t="shared" si="318"/>
        <v>P213</v>
      </c>
      <c r="C350" s="146" t="s">
        <v>789</v>
      </c>
      <c r="D350" s="172" t="s">
        <v>790</v>
      </c>
      <c r="E350" s="178" t="s">
        <v>142</v>
      </c>
      <c r="F350" s="178"/>
      <c r="G350" s="178" t="s">
        <v>157</v>
      </c>
      <c r="H350" s="129">
        <v>2500</v>
      </c>
      <c r="I350" s="130">
        <v>2700</v>
      </c>
      <c r="J350" s="129">
        <v>2700</v>
      </c>
      <c r="K350" s="130">
        <v>2700</v>
      </c>
      <c r="L350" s="130">
        <v>2700</v>
      </c>
      <c r="M350" s="130">
        <v>2700</v>
      </c>
      <c r="N350" s="130">
        <v>2700</v>
      </c>
      <c r="O350" s="148">
        <v>2992</v>
      </c>
      <c r="P350" s="149">
        <v>1979</v>
      </c>
      <c r="Q350" s="149">
        <v>5196160</v>
      </c>
      <c r="R350" s="150">
        <v>2134</v>
      </c>
      <c r="S350" s="151">
        <v>5761260</v>
      </c>
      <c r="T350" s="150">
        <v>1947</v>
      </c>
      <c r="U350" s="151">
        <v>5434677.5999999996</v>
      </c>
      <c r="V350" s="152">
        <v>2093</v>
      </c>
      <c r="W350" s="153">
        <f t="shared" si="331"/>
        <v>6262256</v>
      </c>
      <c r="X350" s="154">
        <v>2093</v>
      </c>
      <c r="Y350" s="155">
        <v>2992</v>
      </c>
      <c r="Z350" s="138">
        <f t="shared" si="332"/>
        <v>6262256</v>
      </c>
      <c r="AA350" s="156">
        <v>1914</v>
      </c>
      <c r="AB350" s="157">
        <v>5722200.0000000009</v>
      </c>
      <c r="AC350" s="162">
        <f>AA350*1.05</f>
        <v>2009.7</v>
      </c>
      <c r="AD350" s="456">
        <v>3400</v>
      </c>
      <c r="AE350" s="159">
        <f t="shared" si="333"/>
        <v>6832980</v>
      </c>
      <c r="AF350" s="158">
        <v>1814</v>
      </c>
      <c r="AG350" s="448">
        <v>3600</v>
      </c>
      <c r="AH350" s="159">
        <f t="shared" si="303"/>
        <v>6530400</v>
      </c>
      <c r="AI350" s="437">
        <f t="shared" si="304"/>
        <v>-200</v>
      </c>
      <c r="AJ350" s="23">
        <f t="shared" si="334"/>
        <v>-279</v>
      </c>
      <c r="AK350" s="24">
        <f t="shared" si="335"/>
        <v>-0.13330148112756809</v>
      </c>
      <c r="AL350" s="23">
        <f t="shared" si="336"/>
        <v>-100</v>
      </c>
      <c r="AM350" s="160">
        <f t="shared" si="308"/>
        <v>302580</v>
      </c>
      <c r="AN350" s="24">
        <f t="shared" si="337"/>
        <v>-5.2246603970741899E-2</v>
      </c>
      <c r="AO350" s="163">
        <f t="shared" si="338"/>
        <v>608</v>
      </c>
      <c r="AP350" s="164">
        <f t="shared" si="339"/>
        <v>0.20320855614973263</v>
      </c>
      <c r="AQ350" s="487"/>
      <c r="AR350" s="409">
        <f t="shared" si="290"/>
        <v>0.20320855614973254</v>
      </c>
      <c r="AS350" s="410">
        <f t="shared" si="291"/>
        <v>0.13636363636363646</v>
      </c>
      <c r="AT350" s="409">
        <f t="shared" si="285"/>
        <v>-5.2246603970741878E-2</v>
      </c>
      <c r="AU350" s="410">
        <f t="shared" si="286"/>
        <v>5.0000000000000044E-2</v>
      </c>
      <c r="AV350" s="64" t="b">
        <f t="shared" si="292"/>
        <v>0</v>
      </c>
      <c r="AW350" s="415">
        <f t="shared" si="293"/>
        <v>2625.6493178372916</v>
      </c>
      <c r="AX350" s="415">
        <f t="shared" si="294"/>
        <v>2699.7469540768511</v>
      </c>
      <c r="AY350" s="415">
        <f t="shared" si="295"/>
        <v>2791.3084745762708</v>
      </c>
      <c r="AZ350" s="415">
        <f t="shared" si="296"/>
        <v>2992</v>
      </c>
      <c r="BA350" s="415">
        <f t="shared" si="297"/>
        <v>3400</v>
      </c>
      <c r="BB350" s="416">
        <f t="shared" si="312"/>
        <v>2.8220690301701268E-2</v>
      </c>
      <c r="BC350" s="416">
        <f t="shared" si="312"/>
        <v>3.391485278320383E-2</v>
      </c>
      <c r="BD350" s="416">
        <f t="shared" si="312"/>
        <v>7.1898726798439894E-2</v>
      </c>
      <c r="BE350" s="416">
        <f t="shared" si="312"/>
        <v>0.13636363636363646</v>
      </c>
      <c r="BF350" s="499">
        <f t="shared" si="287"/>
        <v>1979</v>
      </c>
      <c r="BG350" s="499">
        <f t="shared" si="283"/>
        <v>2134</v>
      </c>
      <c r="BH350" s="499">
        <f t="shared" si="284"/>
        <v>1947</v>
      </c>
      <c r="BI350" s="499">
        <f t="shared" si="288"/>
        <v>1914</v>
      </c>
      <c r="BJ350" s="506">
        <f t="shared" si="289"/>
        <v>2009.7</v>
      </c>
      <c r="BK350" s="416">
        <f t="shared" si="313"/>
        <v>7.8322385042951082E-2</v>
      </c>
      <c r="BL350" s="416">
        <f t="shared" si="313"/>
        <v>-8.7628865979381465E-2</v>
      </c>
      <c r="BM350" s="416">
        <f t="shared" si="313"/>
        <v>-1.6949152542372836E-2</v>
      </c>
      <c r="BN350" s="416">
        <f t="shared" si="313"/>
        <v>5.0000000000000044E-2</v>
      </c>
      <c r="BO350" s="104">
        <f t="shared" si="314"/>
        <v>6262256</v>
      </c>
      <c r="BP350" s="104">
        <f t="shared" si="298"/>
        <v>7116200</v>
      </c>
      <c r="BQ350" s="103">
        <f t="shared" si="299"/>
        <v>7534800</v>
      </c>
      <c r="BR350" s="419"/>
      <c r="BS350" s="420"/>
      <c r="BU350" s="104"/>
      <c r="BV350" s="103"/>
      <c r="BW350" s="161">
        <f t="shared" si="315"/>
        <v>6013022.4000000004</v>
      </c>
      <c r="BX350" s="161">
        <f t="shared" si="316"/>
        <v>5427488</v>
      </c>
    </row>
    <row r="351" spans="1:76" ht="72" hidden="1">
      <c r="A351" s="145" t="s">
        <v>788</v>
      </c>
      <c r="B351" s="145" t="str">
        <f t="shared" si="318"/>
        <v>P214</v>
      </c>
      <c r="C351" s="146" t="s">
        <v>791</v>
      </c>
      <c r="D351" s="172" t="s">
        <v>792</v>
      </c>
      <c r="E351" s="178" t="s">
        <v>142</v>
      </c>
      <c r="F351" s="178"/>
      <c r="G351" s="178" t="s">
        <v>157</v>
      </c>
      <c r="H351" s="129">
        <v>3000</v>
      </c>
      <c r="I351" s="130">
        <v>3300</v>
      </c>
      <c r="J351" s="129">
        <v>3300</v>
      </c>
      <c r="K351" s="130">
        <v>3300</v>
      </c>
      <c r="L351" s="130">
        <v>3300</v>
      </c>
      <c r="M351" s="130">
        <v>3480</v>
      </c>
      <c r="N351" s="130">
        <v>3480</v>
      </c>
      <c r="O351" s="148">
        <v>3850</v>
      </c>
      <c r="P351" s="150">
        <v>389</v>
      </c>
      <c r="Q351" s="151">
        <v>1240200</v>
      </c>
      <c r="R351" s="150">
        <v>435</v>
      </c>
      <c r="S351" s="151">
        <v>1435500</v>
      </c>
      <c r="T351" s="150">
        <v>367</v>
      </c>
      <c r="U351" s="151">
        <v>1321920</v>
      </c>
      <c r="V351" s="152">
        <v>423</v>
      </c>
      <c r="W351" s="153">
        <f t="shared" si="331"/>
        <v>1628550</v>
      </c>
      <c r="X351" s="154">
        <v>423</v>
      </c>
      <c r="Y351" s="155">
        <v>3850</v>
      </c>
      <c r="Z351" s="138">
        <f t="shared" si="332"/>
        <v>1628550</v>
      </c>
      <c r="AA351" s="156">
        <v>752</v>
      </c>
      <c r="AB351" s="157">
        <v>2887220.6</v>
      </c>
      <c r="AC351" s="162">
        <v>500</v>
      </c>
      <c r="AD351" s="458">
        <v>4000</v>
      </c>
      <c r="AE351" s="159">
        <f t="shared" si="333"/>
        <v>2000000</v>
      </c>
      <c r="AF351" s="158">
        <v>370</v>
      </c>
      <c r="AG351" s="448">
        <v>5800</v>
      </c>
      <c r="AH351" s="159">
        <f t="shared" si="303"/>
        <v>2146000</v>
      </c>
      <c r="AI351" s="437">
        <f t="shared" si="304"/>
        <v>-1800</v>
      </c>
      <c r="AJ351" s="23">
        <f t="shared" si="334"/>
        <v>-53</v>
      </c>
      <c r="AK351" s="24">
        <f t="shared" si="335"/>
        <v>-0.12529550827423167</v>
      </c>
      <c r="AL351" s="23">
        <f t="shared" si="336"/>
        <v>-382</v>
      </c>
      <c r="AM351" s="160">
        <f t="shared" si="308"/>
        <v>-146000</v>
      </c>
      <c r="AN351" s="24">
        <f t="shared" si="337"/>
        <v>-0.50797872340425532</v>
      </c>
      <c r="AO351" s="163">
        <f t="shared" si="338"/>
        <v>1950</v>
      </c>
      <c r="AP351" s="164">
        <f t="shared" si="339"/>
        <v>0.50649350649350644</v>
      </c>
      <c r="AQ351" s="487"/>
      <c r="AR351" s="409">
        <f t="shared" si="290"/>
        <v>0.50649350649350655</v>
      </c>
      <c r="AS351" s="410">
        <f t="shared" si="291"/>
        <v>3.8961038961038863E-2</v>
      </c>
      <c r="AT351" s="409">
        <f t="shared" si="285"/>
        <v>-0.50797872340425532</v>
      </c>
      <c r="AU351" s="410">
        <f t="shared" si="286"/>
        <v>-0.33510638297872342</v>
      </c>
      <c r="AV351" s="64" t="b">
        <f t="shared" si="292"/>
        <v>0</v>
      </c>
      <c r="AW351" s="415">
        <f t="shared" si="293"/>
        <v>3188.1748071979437</v>
      </c>
      <c r="AX351" s="415">
        <f t="shared" si="294"/>
        <v>3300</v>
      </c>
      <c r="AY351" s="415">
        <f t="shared" si="295"/>
        <v>3601.9618528610354</v>
      </c>
      <c r="AZ351" s="415">
        <f t="shared" si="296"/>
        <v>3850</v>
      </c>
      <c r="BA351" s="415">
        <f t="shared" si="297"/>
        <v>4000</v>
      </c>
      <c r="BB351" s="416">
        <f t="shared" si="312"/>
        <v>3.5074987905176602E-2</v>
      </c>
      <c r="BC351" s="416">
        <f t="shared" si="312"/>
        <v>9.1503591776071369E-2</v>
      </c>
      <c r="BD351" s="416">
        <f t="shared" si="312"/>
        <v>6.8861958363592324E-2</v>
      </c>
      <c r="BE351" s="416">
        <f t="shared" si="312"/>
        <v>3.8961038961038863E-2</v>
      </c>
      <c r="BF351" s="499">
        <f t="shared" si="287"/>
        <v>389</v>
      </c>
      <c r="BG351" s="499">
        <f t="shared" si="283"/>
        <v>435</v>
      </c>
      <c r="BH351" s="499">
        <f t="shared" si="284"/>
        <v>367</v>
      </c>
      <c r="BI351" s="499">
        <f t="shared" si="288"/>
        <v>752</v>
      </c>
      <c r="BJ351" s="506">
        <f t="shared" si="289"/>
        <v>500</v>
      </c>
      <c r="BK351" s="416">
        <f t="shared" si="313"/>
        <v>0.11825192802056561</v>
      </c>
      <c r="BL351" s="416">
        <f t="shared" si="313"/>
        <v>-0.15632183908045982</v>
      </c>
      <c r="BM351" s="416">
        <f t="shared" si="313"/>
        <v>1.0490463215258856</v>
      </c>
      <c r="BN351" s="416">
        <f t="shared" si="313"/>
        <v>-0.33510638297872342</v>
      </c>
      <c r="BO351" s="104">
        <f t="shared" si="314"/>
        <v>1628550</v>
      </c>
      <c r="BP351" s="104">
        <f t="shared" si="298"/>
        <v>1692000</v>
      </c>
      <c r="BQ351" s="103">
        <f t="shared" si="299"/>
        <v>2453400</v>
      </c>
      <c r="BR351" s="419" t="s">
        <v>1069</v>
      </c>
      <c r="BS351" s="420"/>
      <c r="BU351" s="104"/>
      <c r="BV351" s="103"/>
      <c r="BW351" s="161">
        <f t="shared" si="315"/>
        <v>1925000</v>
      </c>
      <c r="BX351" s="161">
        <f t="shared" si="316"/>
        <v>1424500</v>
      </c>
    </row>
    <row r="352" spans="1:76" ht="24" hidden="1">
      <c r="A352" s="145" t="s">
        <v>788</v>
      </c>
      <c r="B352" s="145" t="str">
        <f t="shared" si="318"/>
        <v>P215</v>
      </c>
      <c r="C352" s="146" t="s">
        <v>793</v>
      </c>
      <c r="D352" s="172" t="s">
        <v>794</v>
      </c>
      <c r="E352" s="178" t="s">
        <v>142</v>
      </c>
      <c r="F352" s="178"/>
      <c r="G352" s="178" t="s">
        <v>157</v>
      </c>
      <c r="H352" s="129">
        <v>1550</v>
      </c>
      <c r="I352" s="130">
        <v>1650</v>
      </c>
      <c r="J352" s="129">
        <v>1650</v>
      </c>
      <c r="K352" s="130">
        <v>1650</v>
      </c>
      <c r="L352" s="130">
        <v>1650</v>
      </c>
      <c r="M352" s="130">
        <v>1755</v>
      </c>
      <c r="N352" s="130">
        <v>1755</v>
      </c>
      <c r="O352" s="148">
        <v>1952.5</v>
      </c>
      <c r="P352" s="149">
        <v>2486</v>
      </c>
      <c r="Q352" s="149">
        <v>4012500</v>
      </c>
      <c r="R352" s="150">
        <v>2514</v>
      </c>
      <c r="S352" s="151">
        <v>4147770</v>
      </c>
      <c r="T352" s="150">
        <v>2399</v>
      </c>
      <c r="U352" s="151">
        <v>4355513.5</v>
      </c>
      <c r="V352" s="152">
        <v>2514</v>
      </c>
      <c r="W352" s="153">
        <f t="shared" si="331"/>
        <v>4908585</v>
      </c>
      <c r="X352" s="154">
        <v>2514</v>
      </c>
      <c r="Y352" s="155">
        <v>1952.5</v>
      </c>
      <c r="Z352" s="138">
        <f t="shared" si="332"/>
        <v>4908585</v>
      </c>
      <c r="AA352" s="156">
        <v>2304</v>
      </c>
      <c r="AB352" s="157">
        <v>4496802.75</v>
      </c>
      <c r="AC352" s="162">
        <f>AA352</f>
        <v>2304</v>
      </c>
      <c r="AD352" s="456">
        <v>2150</v>
      </c>
      <c r="AE352" s="159">
        <f t="shared" si="333"/>
        <v>4953600</v>
      </c>
      <c r="AF352" s="158">
        <v>2137</v>
      </c>
      <c r="AG352" s="448">
        <v>2517.35</v>
      </c>
      <c r="AH352" s="159">
        <f t="shared" si="303"/>
        <v>5379576.9500000002</v>
      </c>
      <c r="AI352" s="437">
        <f t="shared" si="304"/>
        <v>-367.34999999999991</v>
      </c>
      <c r="AJ352" s="23">
        <f t="shared" si="334"/>
        <v>-377</v>
      </c>
      <c r="AK352" s="24">
        <f t="shared" si="335"/>
        <v>-0.14996022275258553</v>
      </c>
      <c r="AL352" s="23">
        <f t="shared" si="336"/>
        <v>-167</v>
      </c>
      <c r="AM352" s="160">
        <f t="shared" si="308"/>
        <v>-425976.95000000019</v>
      </c>
      <c r="AN352" s="24">
        <f t="shared" si="337"/>
        <v>-7.2482638888888895E-2</v>
      </c>
      <c r="AO352" s="163">
        <f t="shared" si="338"/>
        <v>564.84999999999991</v>
      </c>
      <c r="AP352" s="164">
        <f t="shared" si="339"/>
        <v>0.2892957746478873</v>
      </c>
      <c r="AQ352" s="487"/>
      <c r="AR352" s="409">
        <f t="shared" si="290"/>
        <v>0.28929577464788725</v>
      </c>
      <c r="AS352" s="410">
        <f t="shared" si="291"/>
        <v>0.10115236875800249</v>
      </c>
      <c r="AT352" s="409">
        <f t="shared" si="285"/>
        <v>-7.248263888888884E-2</v>
      </c>
      <c r="AU352" s="410">
        <f t="shared" si="286"/>
        <v>0</v>
      </c>
      <c r="AV352" s="64" t="b">
        <f t="shared" si="292"/>
        <v>1</v>
      </c>
      <c r="AW352" s="415">
        <f t="shared" si="293"/>
        <v>1614.0386162510056</v>
      </c>
      <c r="AX352" s="415">
        <f t="shared" si="294"/>
        <v>1649.8687350835323</v>
      </c>
      <c r="AY352" s="415">
        <f t="shared" si="295"/>
        <v>1815.5537724051687</v>
      </c>
      <c r="AZ352" s="415">
        <f t="shared" si="296"/>
        <v>1952.5</v>
      </c>
      <c r="BA352" s="415">
        <f t="shared" si="297"/>
        <v>2150</v>
      </c>
      <c r="BB352" s="416">
        <f t="shared" si="312"/>
        <v>2.2199046833061953E-2</v>
      </c>
      <c r="BC352" s="416">
        <f t="shared" si="312"/>
        <v>0.10042316324834633</v>
      </c>
      <c r="BD352" s="416">
        <f t="shared" si="312"/>
        <v>7.5429452807344033E-2</v>
      </c>
      <c r="BE352" s="416">
        <f t="shared" si="312"/>
        <v>0.10115236875800249</v>
      </c>
      <c r="BF352" s="499">
        <f t="shared" si="287"/>
        <v>2486</v>
      </c>
      <c r="BG352" s="499">
        <f t="shared" si="283"/>
        <v>2514</v>
      </c>
      <c r="BH352" s="499">
        <f t="shared" si="284"/>
        <v>2399</v>
      </c>
      <c r="BI352" s="499">
        <f t="shared" si="288"/>
        <v>2304</v>
      </c>
      <c r="BJ352" s="506">
        <f t="shared" si="289"/>
        <v>2304</v>
      </c>
      <c r="BK352" s="416">
        <f t="shared" si="313"/>
        <v>1.1263073209975882E-2</v>
      </c>
      <c r="BL352" s="416">
        <f t="shared" si="313"/>
        <v>-4.5743834526650762E-2</v>
      </c>
      <c r="BM352" s="416">
        <f t="shared" si="313"/>
        <v>-3.9599833263859963E-2</v>
      </c>
      <c r="BN352" s="416">
        <f t="shared" si="313"/>
        <v>0</v>
      </c>
      <c r="BO352" s="104">
        <f t="shared" si="314"/>
        <v>4908585</v>
      </c>
      <c r="BP352" s="104">
        <f t="shared" si="298"/>
        <v>5405100</v>
      </c>
      <c r="BQ352" s="103">
        <f t="shared" si="299"/>
        <v>6328617.8999999994</v>
      </c>
      <c r="BR352" s="419"/>
      <c r="BS352" s="420"/>
      <c r="BU352" s="104"/>
      <c r="BV352" s="103"/>
      <c r="BW352" s="161">
        <f t="shared" si="315"/>
        <v>4498560</v>
      </c>
      <c r="BX352" s="161">
        <f t="shared" si="316"/>
        <v>4172492.5</v>
      </c>
    </row>
    <row r="353" spans="1:76" hidden="1">
      <c r="A353" s="145" t="s">
        <v>788</v>
      </c>
      <c r="B353" s="145" t="str">
        <f t="shared" si="318"/>
        <v>P216</v>
      </c>
      <c r="C353" s="146" t="s">
        <v>795</v>
      </c>
      <c r="D353" s="172" t="s">
        <v>796</v>
      </c>
      <c r="E353" s="178" t="s">
        <v>142</v>
      </c>
      <c r="F353" s="178"/>
      <c r="G353" s="178"/>
      <c r="H353" s="129">
        <v>450</v>
      </c>
      <c r="I353" s="130">
        <v>550</v>
      </c>
      <c r="J353" s="129">
        <v>550</v>
      </c>
      <c r="K353" s="130">
        <v>550</v>
      </c>
      <c r="L353" s="130">
        <v>550</v>
      </c>
      <c r="M353" s="130">
        <v>635</v>
      </c>
      <c r="N353" s="130">
        <v>635</v>
      </c>
      <c r="O353" s="148">
        <v>720.5</v>
      </c>
      <c r="P353" s="149">
        <v>2027</v>
      </c>
      <c r="Q353" s="149">
        <v>1045620</v>
      </c>
      <c r="R353" s="150">
        <v>2172</v>
      </c>
      <c r="S353" s="151">
        <v>1193000</v>
      </c>
      <c r="T353" s="150">
        <v>2027</v>
      </c>
      <c r="U353" s="151">
        <v>1324581.9999999998</v>
      </c>
      <c r="V353" s="152">
        <v>2172</v>
      </c>
      <c r="W353" s="153">
        <f t="shared" si="331"/>
        <v>1564926</v>
      </c>
      <c r="X353" s="154">
        <v>2172</v>
      </c>
      <c r="Y353" s="155">
        <v>720.5</v>
      </c>
      <c r="Z353" s="138">
        <f t="shared" si="332"/>
        <v>1564926</v>
      </c>
      <c r="AA353" s="156">
        <v>1995</v>
      </c>
      <c r="AB353" s="157">
        <v>1492836.6500000001</v>
      </c>
      <c r="AC353" s="162">
        <f>AA353</f>
        <v>1995</v>
      </c>
      <c r="AD353" s="456">
        <f t="shared" ref="AD353" si="340">Y353*1.15</f>
        <v>828.57499999999993</v>
      </c>
      <c r="AE353" s="159">
        <f t="shared" si="333"/>
        <v>1653007.1249999998</v>
      </c>
      <c r="AF353" s="158">
        <v>1847</v>
      </c>
      <c r="AG353" s="448">
        <v>908.78</v>
      </c>
      <c r="AH353" s="159">
        <f t="shared" si="303"/>
        <v>1678516.66</v>
      </c>
      <c r="AI353" s="437">
        <f t="shared" si="304"/>
        <v>-80.205000000000041</v>
      </c>
      <c r="AJ353" s="23">
        <f t="shared" si="334"/>
        <v>-325</v>
      </c>
      <c r="AK353" s="24">
        <f t="shared" si="335"/>
        <v>-0.1496316758747698</v>
      </c>
      <c r="AL353" s="23">
        <f t="shared" si="336"/>
        <v>-148</v>
      </c>
      <c r="AM353" s="160">
        <f t="shared" si="308"/>
        <v>-25509.535000000149</v>
      </c>
      <c r="AN353" s="24">
        <f t="shared" si="337"/>
        <v>-7.4185463659147868E-2</v>
      </c>
      <c r="AO353" s="163">
        <f t="shared" si="338"/>
        <v>188.27999999999997</v>
      </c>
      <c r="AP353" s="164">
        <f t="shared" si="339"/>
        <v>0.26131852879944478</v>
      </c>
      <c r="AQ353" s="487"/>
      <c r="AR353" s="409">
        <f t="shared" si="290"/>
        <v>0.26131852879944484</v>
      </c>
      <c r="AS353" s="410">
        <f t="shared" si="291"/>
        <v>0.14999999999999991</v>
      </c>
      <c r="AT353" s="409">
        <f t="shared" si="285"/>
        <v>-7.418546365914791E-2</v>
      </c>
      <c r="AU353" s="410">
        <f t="shared" si="286"/>
        <v>0</v>
      </c>
      <c r="AV353" s="64" t="b">
        <f t="shared" si="292"/>
        <v>1</v>
      </c>
      <c r="AW353" s="415">
        <f t="shared" si="293"/>
        <v>515.84607794770602</v>
      </c>
      <c r="AX353" s="415">
        <f t="shared" si="294"/>
        <v>549.26335174953954</v>
      </c>
      <c r="AY353" s="415">
        <f t="shared" si="295"/>
        <v>653.46916625554991</v>
      </c>
      <c r="AZ353" s="415">
        <f t="shared" si="296"/>
        <v>720.5</v>
      </c>
      <c r="BA353" s="415">
        <f t="shared" si="297"/>
        <v>828.57499999999993</v>
      </c>
      <c r="BB353" s="416">
        <f t="shared" si="312"/>
        <v>6.4781482753119235E-2</v>
      </c>
      <c r="BC353" s="416">
        <f t="shared" si="312"/>
        <v>0.18971921970415306</v>
      </c>
      <c r="BD353" s="416">
        <f t="shared" si="312"/>
        <v>0.10257688840705992</v>
      </c>
      <c r="BE353" s="416">
        <f t="shared" si="312"/>
        <v>0.14999999999999991</v>
      </c>
      <c r="BF353" s="499">
        <f t="shared" si="287"/>
        <v>2027</v>
      </c>
      <c r="BG353" s="499">
        <f t="shared" si="283"/>
        <v>2172</v>
      </c>
      <c r="BH353" s="499">
        <f t="shared" si="284"/>
        <v>2027</v>
      </c>
      <c r="BI353" s="499">
        <f t="shared" si="288"/>
        <v>1995</v>
      </c>
      <c r="BJ353" s="506">
        <f t="shared" si="289"/>
        <v>1995</v>
      </c>
      <c r="BK353" s="416">
        <f t="shared" si="313"/>
        <v>7.1534287123828255E-2</v>
      </c>
      <c r="BL353" s="416">
        <f t="shared" si="313"/>
        <v>-6.6758747697974186E-2</v>
      </c>
      <c r="BM353" s="416">
        <f t="shared" si="313"/>
        <v>-1.5786877158362134E-2</v>
      </c>
      <c r="BN353" s="416">
        <f t="shared" si="313"/>
        <v>0</v>
      </c>
      <c r="BO353" s="104">
        <f t="shared" si="314"/>
        <v>1564926</v>
      </c>
      <c r="BP353" s="104">
        <f t="shared" si="298"/>
        <v>1799664.9</v>
      </c>
      <c r="BQ353" s="103">
        <f t="shared" si="299"/>
        <v>1973870.16</v>
      </c>
      <c r="BR353" s="419"/>
      <c r="BS353" s="420"/>
      <c r="BU353" s="104"/>
      <c r="BV353" s="103"/>
      <c r="BW353" s="161">
        <f t="shared" si="315"/>
        <v>1437397.5</v>
      </c>
      <c r="BX353" s="161">
        <f t="shared" si="316"/>
        <v>1330763.5</v>
      </c>
    </row>
    <row r="354" spans="1:76" hidden="1">
      <c r="A354" s="145" t="s">
        <v>655</v>
      </c>
      <c r="B354" s="145" t="str">
        <f t="shared" si="318"/>
        <v>P217</v>
      </c>
      <c r="C354" s="146" t="s">
        <v>797</v>
      </c>
      <c r="D354" s="165" t="s">
        <v>798</v>
      </c>
      <c r="E354" s="165"/>
      <c r="F354" s="165"/>
      <c r="G354" s="165"/>
      <c r="H354" s="129">
        <v>0</v>
      </c>
      <c r="I354" s="130">
        <v>0</v>
      </c>
      <c r="J354" s="129"/>
      <c r="K354" s="130"/>
      <c r="L354" s="130"/>
      <c r="M354" s="130"/>
      <c r="N354" s="130"/>
      <c r="O354" s="148" t="s">
        <v>88</v>
      </c>
      <c r="P354" s="149">
        <v>0</v>
      </c>
      <c r="Q354" s="149">
        <v>0</v>
      </c>
      <c r="R354" s="150"/>
      <c r="S354" s="151"/>
      <c r="T354" s="150"/>
      <c r="U354" s="151"/>
      <c r="V354" s="152"/>
      <c r="W354" s="153"/>
      <c r="X354" s="166"/>
      <c r="Y354" s="155" t="s">
        <v>88</v>
      </c>
      <c r="Z354" s="167"/>
      <c r="AA354" s="168"/>
      <c r="AB354" s="169"/>
      <c r="AC354" s="170"/>
      <c r="AD354" s="449"/>
      <c r="AE354" s="171"/>
      <c r="AF354" s="170"/>
      <c r="AG354" s="449"/>
      <c r="AH354" s="159">
        <f t="shared" si="303"/>
        <v>0</v>
      </c>
      <c r="AI354" s="437">
        <f t="shared" si="304"/>
        <v>0</v>
      </c>
      <c r="AJ354" s="23"/>
      <c r="AK354" s="24"/>
      <c r="AL354" s="23"/>
      <c r="AM354" s="160">
        <f t="shared" si="308"/>
        <v>0</v>
      </c>
      <c r="AN354" s="24"/>
      <c r="AO354" s="163"/>
      <c r="AP354" s="164"/>
      <c r="AQ354" s="487"/>
      <c r="AR354" s="409" t="str">
        <f t="shared" si="290"/>
        <v/>
      </c>
      <c r="AS354" s="410" t="str">
        <f t="shared" si="291"/>
        <v/>
      </c>
      <c r="AT354" s="409" t="str">
        <f t="shared" si="285"/>
        <v/>
      </c>
      <c r="AU354" s="410" t="str">
        <f t="shared" si="286"/>
        <v/>
      </c>
      <c r="AV354" s="64" t="b">
        <f t="shared" si="292"/>
        <v>1</v>
      </c>
      <c r="AW354" s="415" t="str">
        <f t="shared" si="293"/>
        <v/>
      </c>
      <c r="AX354" s="415" t="str">
        <f t="shared" si="294"/>
        <v/>
      </c>
      <c r="AY354" s="415" t="str">
        <f t="shared" si="295"/>
        <v/>
      </c>
      <c r="AZ354" s="415" t="str">
        <f t="shared" si="296"/>
        <v/>
      </c>
      <c r="BA354" s="415">
        <f t="shared" si="297"/>
        <v>0</v>
      </c>
      <c r="BB354" s="416" t="str">
        <f t="shared" si="312"/>
        <v/>
      </c>
      <c r="BC354" s="416" t="str">
        <f t="shared" si="312"/>
        <v/>
      </c>
      <c r="BD354" s="416" t="str">
        <f t="shared" si="312"/>
        <v/>
      </c>
      <c r="BE354" s="416" t="str">
        <f t="shared" si="312"/>
        <v/>
      </c>
      <c r="BF354" s="499">
        <f t="shared" si="287"/>
        <v>0</v>
      </c>
      <c r="BG354" s="499">
        <f t="shared" si="283"/>
        <v>0</v>
      </c>
      <c r="BH354" s="499">
        <f t="shared" si="284"/>
        <v>0</v>
      </c>
      <c r="BI354" s="499">
        <f t="shared" si="288"/>
        <v>0</v>
      </c>
      <c r="BJ354" s="506">
        <f t="shared" si="289"/>
        <v>0</v>
      </c>
      <c r="BK354" s="416" t="str">
        <f t="shared" si="313"/>
        <v/>
      </c>
      <c r="BL354" s="416" t="str">
        <f t="shared" si="313"/>
        <v/>
      </c>
      <c r="BM354" s="416" t="str">
        <f t="shared" si="313"/>
        <v/>
      </c>
      <c r="BN354" s="416" t="str">
        <f t="shared" si="313"/>
        <v/>
      </c>
      <c r="BO354" s="104" t="str">
        <f t="shared" si="314"/>
        <v/>
      </c>
      <c r="BP354" s="104">
        <f t="shared" si="298"/>
        <v>0</v>
      </c>
      <c r="BQ354" s="103">
        <f t="shared" si="299"/>
        <v>0</v>
      </c>
      <c r="BR354" s="419"/>
      <c r="BS354" s="420"/>
      <c r="BU354" s="104"/>
      <c r="BV354" s="103"/>
      <c r="BW354" s="161"/>
      <c r="BX354" s="161"/>
    </row>
    <row r="355" spans="1:76" ht="24" hidden="1">
      <c r="A355" s="145" t="s">
        <v>655</v>
      </c>
      <c r="B355" s="145" t="str">
        <f t="shared" si="318"/>
        <v>P217.1</v>
      </c>
      <c r="C355" s="146" t="s">
        <v>799</v>
      </c>
      <c r="D355" s="147" t="s">
        <v>798</v>
      </c>
      <c r="E355" s="147"/>
      <c r="F355" s="147" t="s">
        <v>81</v>
      </c>
      <c r="G355" s="147" t="s">
        <v>157</v>
      </c>
      <c r="H355" s="129">
        <v>0</v>
      </c>
      <c r="I355" s="130">
        <v>0</v>
      </c>
      <c r="J355" s="129">
        <v>2050</v>
      </c>
      <c r="K355" s="130">
        <v>2050</v>
      </c>
      <c r="L355" s="130">
        <v>2050</v>
      </c>
      <c r="M355" s="130">
        <v>2200</v>
      </c>
      <c r="N355" s="130">
        <v>2200</v>
      </c>
      <c r="O355" s="148">
        <v>2442</v>
      </c>
      <c r="P355" s="149">
        <v>0</v>
      </c>
      <c r="Q355" s="149">
        <v>0</v>
      </c>
      <c r="R355" s="150">
        <v>18613</v>
      </c>
      <c r="S355" s="151">
        <v>38155010</v>
      </c>
      <c r="T355" s="150">
        <v>15534</v>
      </c>
      <c r="U355" s="151">
        <v>35183419.600000001</v>
      </c>
      <c r="V355" s="152">
        <v>17104</v>
      </c>
      <c r="W355" s="153">
        <f>V355*O355</f>
        <v>41767968</v>
      </c>
      <c r="X355" s="154">
        <v>17104</v>
      </c>
      <c r="Y355" s="155">
        <v>2442</v>
      </c>
      <c r="Z355" s="138">
        <f>X355*Y355</f>
        <v>41767968</v>
      </c>
      <c r="AA355" s="156">
        <v>15761</v>
      </c>
      <c r="AB355" s="157">
        <v>38478973.900000006</v>
      </c>
      <c r="AC355" s="162">
        <v>16000</v>
      </c>
      <c r="AD355" s="456">
        <v>2700</v>
      </c>
      <c r="AE355" s="159">
        <f t="shared" ref="AE355:AE359" si="341">AC355*AD355</f>
        <v>43200000</v>
      </c>
      <c r="AF355" s="158">
        <v>12000</v>
      </c>
      <c r="AG355" s="448">
        <v>3210.78</v>
      </c>
      <c r="AH355" s="159">
        <f t="shared" si="303"/>
        <v>38529360</v>
      </c>
      <c r="AI355" s="437">
        <f t="shared" si="304"/>
        <v>-510.7800000000002</v>
      </c>
      <c r="AJ355" s="23">
        <f>+AF355-X355</f>
        <v>-5104</v>
      </c>
      <c r="AK355" s="24">
        <f>+AJ355/X355</f>
        <v>-0.29840972871842841</v>
      </c>
      <c r="AL355" s="23">
        <f>+AF355-AA355</f>
        <v>-3761</v>
      </c>
      <c r="AM355" s="160">
        <f t="shared" si="308"/>
        <v>4670640</v>
      </c>
      <c r="AN355" s="24">
        <f>+AL355/AA355</f>
        <v>-0.23862699067318063</v>
      </c>
      <c r="AO355" s="163">
        <f>+AG355-Y355</f>
        <v>768.7800000000002</v>
      </c>
      <c r="AP355" s="164">
        <f>+AO355/Y355</f>
        <v>0.3148157248157249</v>
      </c>
      <c r="AQ355" s="487"/>
      <c r="AR355" s="409">
        <f t="shared" si="290"/>
        <v>0.31481572481572484</v>
      </c>
      <c r="AS355" s="410">
        <f t="shared" si="291"/>
        <v>0.10565110565110558</v>
      </c>
      <c r="AT355" s="409">
        <f t="shared" si="285"/>
        <v>-0.23862699067318061</v>
      </c>
      <c r="AU355" s="410">
        <f t="shared" si="286"/>
        <v>1.5164012435759044E-2</v>
      </c>
      <c r="AV355" s="64" t="b">
        <f t="shared" si="292"/>
        <v>0</v>
      </c>
      <c r="AW355" s="415" t="str">
        <f t="shared" si="293"/>
        <v/>
      </c>
      <c r="AX355" s="415">
        <f t="shared" si="294"/>
        <v>2049.9118895395691</v>
      </c>
      <c r="AY355" s="415">
        <f t="shared" si="295"/>
        <v>2264.929805587743</v>
      </c>
      <c r="AZ355" s="415">
        <f t="shared" si="296"/>
        <v>2442</v>
      </c>
      <c r="BA355" s="415">
        <f t="shared" si="297"/>
        <v>2700</v>
      </c>
      <c r="BB355" s="416" t="str">
        <f t="shared" si="312"/>
        <v/>
      </c>
      <c r="BC355" s="416">
        <f t="shared" si="312"/>
        <v>0.10489129661883623</v>
      </c>
      <c r="BD355" s="416">
        <f t="shared" si="312"/>
        <v>7.8179109116499834E-2</v>
      </c>
      <c r="BE355" s="416">
        <f t="shared" si="312"/>
        <v>0.10565110565110558</v>
      </c>
      <c r="BF355" s="499">
        <f t="shared" si="287"/>
        <v>0</v>
      </c>
      <c r="BG355" s="499">
        <f t="shared" si="283"/>
        <v>18613</v>
      </c>
      <c r="BH355" s="499">
        <f t="shared" si="284"/>
        <v>15534</v>
      </c>
      <c r="BI355" s="499">
        <f t="shared" si="288"/>
        <v>15761</v>
      </c>
      <c r="BJ355" s="506">
        <f t="shared" si="289"/>
        <v>16000</v>
      </c>
      <c r="BK355" s="416" t="str">
        <f t="shared" si="313"/>
        <v/>
      </c>
      <c r="BL355" s="416">
        <f t="shared" si="313"/>
        <v>-0.16542201686992963</v>
      </c>
      <c r="BM355" s="416">
        <f t="shared" si="313"/>
        <v>1.4613106733616599E-2</v>
      </c>
      <c r="BN355" s="416">
        <f t="shared" si="313"/>
        <v>1.5164012435759044E-2</v>
      </c>
      <c r="BO355" s="104">
        <f t="shared" si="314"/>
        <v>41767968</v>
      </c>
      <c r="BP355" s="104">
        <f t="shared" si="298"/>
        <v>46180800</v>
      </c>
      <c r="BQ355" s="103">
        <f t="shared" si="299"/>
        <v>54917181.120000005</v>
      </c>
      <c r="BR355" s="419"/>
      <c r="BS355" s="420"/>
      <c r="BU355" s="104"/>
      <c r="BV355" s="103"/>
      <c r="BW355" s="161">
        <f t="shared" si="315"/>
        <v>39072000</v>
      </c>
      <c r="BX355" s="161">
        <f t="shared" si="316"/>
        <v>29304000</v>
      </c>
    </row>
    <row r="356" spans="1:76" ht="24" hidden="1">
      <c r="A356" s="145" t="s">
        <v>655</v>
      </c>
      <c r="B356" s="145" t="str">
        <f t="shared" si="318"/>
        <v>P217.2</v>
      </c>
      <c r="C356" s="146" t="s">
        <v>800</v>
      </c>
      <c r="D356" s="147" t="s">
        <v>801</v>
      </c>
      <c r="E356" s="147"/>
      <c r="F356" s="147"/>
      <c r="G356" s="147" t="s">
        <v>157</v>
      </c>
      <c r="H356" s="129">
        <v>4700</v>
      </c>
      <c r="I356" s="130">
        <v>4700</v>
      </c>
      <c r="J356" s="129">
        <v>4700</v>
      </c>
      <c r="K356" s="130">
        <v>4700</v>
      </c>
      <c r="L356" s="130">
        <v>4700</v>
      </c>
      <c r="M356" s="130">
        <v>4880</v>
      </c>
      <c r="N356" s="130">
        <v>4880</v>
      </c>
      <c r="O356" s="148">
        <v>5390</v>
      </c>
      <c r="P356" s="149">
        <v>1024</v>
      </c>
      <c r="Q356" s="149">
        <v>4812800</v>
      </c>
      <c r="R356" s="150">
        <v>1030</v>
      </c>
      <c r="S356" s="151">
        <v>4841000</v>
      </c>
      <c r="T356" s="150">
        <v>961</v>
      </c>
      <c r="U356" s="151">
        <v>4817452.7</v>
      </c>
      <c r="V356" s="152">
        <v>1030</v>
      </c>
      <c r="W356" s="153">
        <f>V356*O356</f>
        <v>5551700</v>
      </c>
      <c r="X356" s="154">
        <v>1030</v>
      </c>
      <c r="Y356" s="155">
        <v>5390</v>
      </c>
      <c r="Z356" s="138">
        <f>X356*Y356</f>
        <v>5551700</v>
      </c>
      <c r="AA356" s="156">
        <v>1005</v>
      </c>
      <c r="AB356" s="157">
        <v>5382264</v>
      </c>
      <c r="AC356" s="162">
        <f>AA356</f>
        <v>1005</v>
      </c>
      <c r="AD356" s="456">
        <v>5700</v>
      </c>
      <c r="AE356" s="159">
        <f t="shared" si="341"/>
        <v>5728500</v>
      </c>
      <c r="AF356" s="158">
        <v>876</v>
      </c>
      <c r="AG356" s="448">
        <v>6696</v>
      </c>
      <c r="AH356" s="159">
        <f t="shared" si="303"/>
        <v>5865696</v>
      </c>
      <c r="AI356" s="437">
        <f t="shared" si="304"/>
        <v>-996</v>
      </c>
      <c r="AJ356" s="23">
        <f>+AF356-X356</f>
        <v>-154</v>
      </c>
      <c r="AK356" s="24">
        <f>+AJ356/X356</f>
        <v>-0.14951456310679612</v>
      </c>
      <c r="AL356" s="23">
        <f>+AF356-AA356</f>
        <v>-129</v>
      </c>
      <c r="AM356" s="160">
        <f t="shared" si="308"/>
        <v>-137196</v>
      </c>
      <c r="AN356" s="24">
        <f>+AL356/AA356</f>
        <v>-0.12835820895522387</v>
      </c>
      <c r="AO356" s="163">
        <f>+AG356-Y356</f>
        <v>1306</v>
      </c>
      <c r="AP356" s="164">
        <f>+AO356/Y356</f>
        <v>0.24230055658627087</v>
      </c>
      <c r="AQ356" s="487"/>
      <c r="AR356" s="409">
        <f t="shared" si="290"/>
        <v>0.24230055658627081</v>
      </c>
      <c r="AS356" s="410">
        <f t="shared" si="291"/>
        <v>5.7513914656771803E-2</v>
      </c>
      <c r="AT356" s="409">
        <f t="shared" si="285"/>
        <v>-0.12835820895522387</v>
      </c>
      <c r="AU356" s="410">
        <f t="shared" si="286"/>
        <v>0</v>
      </c>
      <c r="AV356" s="64" t="b">
        <f t="shared" si="292"/>
        <v>1</v>
      </c>
      <c r="AW356" s="415">
        <f t="shared" si="293"/>
        <v>4700</v>
      </c>
      <c r="AX356" s="415">
        <f t="shared" si="294"/>
        <v>4700</v>
      </c>
      <c r="AY356" s="415">
        <f t="shared" si="295"/>
        <v>5012.9580645161295</v>
      </c>
      <c r="AZ356" s="415">
        <f t="shared" si="296"/>
        <v>5390</v>
      </c>
      <c r="BA356" s="415">
        <f t="shared" si="297"/>
        <v>5700</v>
      </c>
      <c r="BB356" s="416">
        <f t="shared" si="312"/>
        <v>0</v>
      </c>
      <c r="BC356" s="416">
        <f t="shared" si="312"/>
        <v>6.6586822237474363E-2</v>
      </c>
      <c r="BD356" s="416">
        <f t="shared" si="312"/>
        <v>7.5213462915785234E-2</v>
      </c>
      <c r="BE356" s="416">
        <f t="shared" si="312"/>
        <v>5.7513914656771803E-2</v>
      </c>
      <c r="BF356" s="499">
        <f t="shared" si="287"/>
        <v>1024</v>
      </c>
      <c r="BG356" s="499">
        <f t="shared" si="283"/>
        <v>1030</v>
      </c>
      <c r="BH356" s="499">
        <f t="shared" si="284"/>
        <v>961</v>
      </c>
      <c r="BI356" s="499">
        <f t="shared" si="288"/>
        <v>1005</v>
      </c>
      <c r="BJ356" s="506">
        <f t="shared" si="289"/>
        <v>1005</v>
      </c>
      <c r="BK356" s="416">
        <f t="shared" si="313"/>
        <v>5.859375E-3</v>
      </c>
      <c r="BL356" s="416">
        <f t="shared" si="313"/>
        <v>-6.6990291262135959E-2</v>
      </c>
      <c r="BM356" s="416">
        <f t="shared" si="313"/>
        <v>4.57856399583767E-2</v>
      </c>
      <c r="BN356" s="416">
        <f t="shared" si="313"/>
        <v>0</v>
      </c>
      <c r="BO356" s="104">
        <f t="shared" si="314"/>
        <v>5551700</v>
      </c>
      <c r="BP356" s="104">
        <f t="shared" si="298"/>
        <v>5871000</v>
      </c>
      <c r="BQ356" s="103">
        <f t="shared" si="299"/>
        <v>6896880</v>
      </c>
      <c r="BR356" s="419"/>
      <c r="BS356" s="420"/>
      <c r="BU356" s="104"/>
      <c r="BV356" s="103"/>
      <c r="BW356" s="161">
        <f t="shared" si="315"/>
        <v>5416950</v>
      </c>
      <c r="BX356" s="161">
        <f t="shared" si="316"/>
        <v>4721640</v>
      </c>
    </row>
    <row r="357" spans="1:76" ht="24" hidden="1">
      <c r="A357" s="145" t="s">
        <v>655</v>
      </c>
      <c r="B357" s="145" t="str">
        <f t="shared" si="318"/>
        <v>P217.3</v>
      </c>
      <c r="C357" s="146" t="s">
        <v>802</v>
      </c>
      <c r="D357" s="147" t="s">
        <v>803</v>
      </c>
      <c r="E357" s="147"/>
      <c r="F357" s="147"/>
      <c r="G357" s="147" t="s">
        <v>157</v>
      </c>
      <c r="H357" s="129">
        <v>5350</v>
      </c>
      <c r="I357" s="130">
        <v>5350</v>
      </c>
      <c r="J357" s="129">
        <v>5350</v>
      </c>
      <c r="K357" s="130">
        <v>5350</v>
      </c>
      <c r="L357" s="130">
        <v>5350</v>
      </c>
      <c r="M357" s="130">
        <v>5500</v>
      </c>
      <c r="N357" s="130">
        <v>5500</v>
      </c>
      <c r="O357" s="148">
        <v>6072</v>
      </c>
      <c r="P357" s="149">
        <v>101</v>
      </c>
      <c r="Q357" s="149">
        <v>540350</v>
      </c>
      <c r="R357" s="150">
        <v>126</v>
      </c>
      <c r="S357" s="151">
        <v>673030</v>
      </c>
      <c r="T357" s="150">
        <v>156</v>
      </c>
      <c r="U357" s="151">
        <v>886316</v>
      </c>
      <c r="V357" s="152">
        <v>163</v>
      </c>
      <c r="W357" s="153">
        <f>V357*O357</f>
        <v>989736</v>
      </c>
      <c r="X357" s="154">
        <v>163</v>
      </c>
      <c r="Y357" s="155">
        <v>6072</v>
      </c>
      <c r="Z357" s="138">
        <f>X357*Y357</f>
        <v>989736</v>
      </c>
      <c r="AA357" s="156">
        <v>229</v>
      </c>
      <c r="AB357" s="157">
        <v>1390488</v>
      </c>
      <c r="AC357" s="162">
        <f>AA357</f>
        <v>229</v>
      </c>
      <c r="AD357" s="456">
        <v>6400</v>
      </c>
      <c r="AE357" s="159">
        <f t="shared" si="341"/>
        <v>1465600</v>
      </c>
      <c r="AF357" s="158">
        <v>139</v>
      </c>
      <c r="AG357" s="448">
        <v>6758.48</v>
      </c>
      <c r="AH357" s="159">
        <f t="shared" si="303"/>
        <v>939428.72</v>
      </c>
      <c r="AI357" s="437">
        <f t="shared" si="304"/>
        <v>-358.47999999999956</v>
      </c>
      <c r="AJ357" s="23">
        <f>+AF357-X357</f>
        <v>-24</v>
      </c>
      <c r="AK357" s="24">
        <f>+AJ357/X357</f>
        <v>-0.14723926380368099</v>
      </c>
      <c r="AL357" s="23">
        <f>+AF357-AA357</f>
        <v>-90</v>
      </c>
      <c r="AM357" s="160">
        <f t="shared" si="308"/>
        <v>526171.28</v>
      </c>
      <c r="AN357" s="24">
        <f>+AL357/AA357</f>
        <v>-0.3930131004366812</v>
      </c>
      <c r="AO357" s="163">
        <f>+AG357-Y357</f>
        <v>686.47999999999956</v>
      </c>
      <c r="AP357" s="164">
        <f>+AO357/Y357</f>
        <v>0.11305665349143602</v>
      </c>
      <c r="AQ357" s="487"/>
      <c r="AR357" s="409">
        <f t="shared" si="290"/>
        <v>0.11305665349143612</v>
      </c>
      <c r="AS357" s="410">
        <f t="shared" si="291"/>
        <v>5.4018445322793207E-2</v>
      </c>
      <c r="AT357" s="409">
        <f t="shared" si="285"/>
        <v>-0.39301310043668125</v>
      </c>
      <c r="AU357" s="410">
        <f t="shared" si="286"/>
        <v>0</v>
      </c>
      <c r="AV357" s="64" t="b">
        <f t="shared" si="292"/>
        <v>1</v>
      </c>
      <c r="AW357" s="415">
        <f t="shared" si="293"/>
        <v>5350</v>
      </c>
      <c r="AX357" s="415">
        <f t="shared" si="294"/>
        <v>5341.5079365079364</v>
      </c>
      <c r="AY357" s="415">
        <f t="shared" si="295"/>
        <v>5681.5128205128203</v>
      </c>
      <c r="AZ357" s="415">
        <f t="shared" si="296"/>
        <v>6072</v>
      </c>
      <c r="BA357" s="415">
        <f t="shared" si="297"/>
        <v>6400</v>
      </c>
      <c r="BB357" s="416">
        <f t="shared" si="312"/>
        <v>-1.5873015873015817E-3</v>
      </c>
      <c r="BC357" s="416">
        <f t="shared" si="312"/>
        <v>6.3653351833670602E-2</v>
      </c>
      <c r="BD357" s="416">
        <f t="shared" si="312"/>
        <v>6.8729437356428225E-2</v>
      </c>
      <c r="BE357" s="416">
        <f t="shared" si="312"/>
        <v>5.4018445322793207E-2</v>
      </c>
      <c r="BF357" s="499">
        <f t="shared" si="287"/>
        <v>101</v>
      </c>
      <c r="BG357" s="499">
        <f t="shared" si="283"/>
        <v>126</v>
      </c>
      <c r="BH357" s="499">
        <f t="shared" si="284"/>
        <v>156</v>
      </c>
      <c r="BI357" s="499">
        <f t="shared" si="288"/>
        <v>229</v>
      </c>
      <c r="BJ357" s="506">
        <f t="shared" si="289"/>
        <v>229</v>
      </c>
      <c r="BK357" s="416">
        <f t="shared" si="313"/>
        <v>0.24752475247524752</v>
      </c>
      <c r="BL357" s="416">
        <f t="shared" si="313"/>
        <v>0.23809523809523814</v>
      </c>
      <c r="BM357" s="416">
        <f t="shared" si="313"/>
        <v>0.46794871794871784</v>
      </c>
      <c r="BN357" s="416">
        <f t="shared" si="313"/>
        <v>0</v>
      </c>
      <c r="BO357" s="104">
        <f t="shared" si="314"/>
        <v>989736</v>
      </c>
      <c r="BP357" s="104">
        <f t="shared" si="298"/>
        <v>1043200</v>
      </c>
      <c r="BQ357" s="103">
        <f t="shared" si="299"/>
        <v>1101632.24</v>
      </c>
      <c r="BR357" s="419"/>
      <c r="BS357" s="420"/>
      <c r="BU357" s="104"/>
      <c r="BV357" s="103"/>
      <c r="BW357" s="161">
        <f t="shared" si="315"/>
        <v>1390488</v>
      </c>
      <c r="BX357" s="161">
        <f t="shared" si="316"/>
        <v>844008</v>
      </c>
    </row>
    <row r="358" spans="1:76" ht="24" hidden="1">
      <c r="A358" s="145" t="s">
        <v>655</v>
      </c>
      <c r="B358" s="145" t="str">
        <f t="shared" si="318"/>
        <v>P218</v>
      </c>
      <c r="C358" s="146" t="s">
        <v>804</v>
      </c>
      <c r="D358" s="147" t="s">
        <v>805</v>
      </c>
      <c r="E358" s="147"/>
      <c r="F358" s="147" t="s">
        <v>81</v>
      </c>
      <c r="G358" s="147"/>
      <c r="H358" s="129">
        <v>1257</v>
      </c>
      <c r="I358" s="130">
        <v>1257</v>
      </c>
      <c r="J358" s="129">
        <v>1257</v>
      </c>
      <c r="K358" s="130">
        <v>1257</v>
      </c>
      <c r="L358" s="130">
        <v>1257</v>
      </c>
      <c r="M358" s="130">
        <v>1315</v>
      </c>
      <c r="N358" s="130">
        <v>1315</v>
      </c>
      <c r="O358" s="148">
        <v>1468.5</v>
      </c>
      <c r="P358" s="149">
        <v>10120</v>
      </c>
      <c r="Q358" s="149">
        <v>12720840</v>
      </c>
      <c r="R358" s="150">
        <v>10724</v>
      </c>
      <c r="S358" s="151">
        <v>13479565.199999999</v>
      </c>
      <c r="T358" s="150">
        <v>9389</v>
      </c>
      <c r="U358" s="151">
        <v>12741453.5</v>
      </c>
      <c r="V358" s="152">
        <v>10724</v>
      </c>
      <c r="W358" s="153">
        <f>V358*O358</f>
        <v>15748194</v>
      </c>
      <c r="X358" s="154">
        <v>10724</v>
      </c>
      <c r="Y358" s="155">
        <v>1468.5</v>
      </c>
      <c r="Z358" s="138">
        <f>X358*Y358</f>
        <v>15748194</v>
      </c>
      <c r="AA358" s="156">
        <v>9848</v>
      </c>
      <c r="AB358" s="157">
        <v>14468603.050000001</v>
      </c>
      <c r="AC358" s="162">
        <v>10000</v>
      </c>
      <c r="AD358" s="458">
        <v>1700</v>
      </c>
      <c r="AE358" s="159">
        <f t="shared" si="341"/>
        <v>17000000</v>
      </c>
      <c r="AF358" s="158">
        <v>9116</v>
      </c>
      <c r="AG358" s="448">
        <v>1987.87</v>
      </c>
      <c r="AH358" s="159">
        <f t="shared" si="303"/>
        <v>18121422.919999998</v>
      </c>
      <c r="AI358" s="437">
        <f t="shared" si="304"/>
        <v>-287.86999999999989</v>
      </c>
      <c r="AJ358" s="23">
        <f>+AF358-X358</f>
        <v>-1608</v>
      </c>
      <c r="AK358" s="24">
        <f>+AJ358/X358</f>
        <v>-0.14994405072734054</v>
      </c>
      <c r="AL358" s="23">
        <f>+AF358-AA358</f>
        <v>-732</v>
      </c>
      <c r="AM358" s="160">
        <f t="shared" si="308"/>
        <v>-1121422.9199999981</v>
      </c>
      <c r="AN358" s="24">
        <f>+AL358/AA358</f>
        <v>-7.4329813160032496E-2</v>
      </c>
      <c r="AO358" s="163">
        <f>+AG358-Y358</f>
        <v>519.36999999999989</v>
      </c>
      <c r="AP358" s="164">
        <f>+AO358/Y358</f>
        <v>0.35367381681988413</v>
      </c>
      <c r="AQ358" s="487"/>
      <c r="AR358" s="409">
        <f t="shared" si="290"/>
        <v>0.35367381681988408</v>
      </c>
      <c r="AS358" s="410">
        <f t="shared" si="291"/>
        <v>0.15764385427306782</v>
      </c>
      <c r="AT358" s="409">
        <f t="shared" si="285"/>
        <v>-7.432981316003251E-2</v>
      </c>
      <c r="AU358" s="410">
        <f t="shared" si="286"/>
        <v>1.5434606011372809E-2</v>
      </c>
      <c r="AV358" s="64" t="b">
        <f t="shared" si="292"/>
        <v>0</v>
      </c>
      <c r="AW358" s="415">
        <f t="shared" si="293"/>
        <v>1257</v>
      </c>
      <c r="AX358" s="415">
        <f t="shared" si="294"/>
        <v>1256.9531145095114</v>
      </c>
      <c r="AY358" s="415">
        <f t="shared" si="295"/>
        <v>1357.0618276706784</v>
      </c>
      <c r="AZ358" s="415">
        <f t="shared" si="296"/>
        <v>1468.5</v>
      </c>
      <c r="BA358" s="415">
        <f t="shared" si="297"/>
        <v>1700</v>
      </c>
      <c r="BB358" s="416">
        <f t="shared" si="312"/>
        <v>-3.7299515106337111E-5</v>
      </c>
      <c r="BC358" s="416">
        <f t="shared" si="312"/>
        <v>7.9643951715917094E-2</v>
      </c>
      <c r="BD358" s="416">
        <f t="shared" si="312"/>
        <v>8.2117240391765378E-2</v>
      </c>
      <c r="BE358" s="416">
        <f t="shared" si="312"/>
        <v>0.15764385427306782</v>
      </c>
      <c r="BF358" s="499">
        <f t="shared" si="287"/>
        <v>10120</v>
      </c>
      <c r="BG358" s="499">
        <f t="shared" si="283"/>
        <v>10724</v>
      </c>
      <c r="BH358" s="499">
        <f t="shared" si="284"/>
        <v>9389</v>
      </c>
      <c r="BI358" s="499">
        <f t="shared" si="288"/>
        <v>9848</v>
      </c>
      <c r="BJ358" s="506">
        <f t="shared" si="289"/>
        <v>10000</v>
      </c>
      <c r="BK358" s="416">
        <f t="shared" si="313"/>
        <v>5.9683794466403262E-2</v>
      </c>
      <c r="BL358" s="416">
        <f t="shared" si="313"/>
        <v>-0.12448713166728831</v>
      </c>
      <c r="BM358" s="416">
        <f t="shared" si="313"/>
        <v>4.8886995420172497E-2</v>
      </c>
      <c r="BN358" s="416">
        <f t="shared" si="313"/>
        <v>1.5434606011372809E-2</v>
      </c>
      <c r="BO358" s="104">
        <f t="shared" si="314"/>
        <v>15748194</v>
      </c>
      <c r="BP358" s="104">
        <f t="shared" si="298"/>
        <v>18230800</v>
      </c>
      <c r="BQ358" s="103">
        <f t="shared" si="299"/>
        <v>21317917.879999999</v>
      </c>
      <c r="BR358" s="419" t="s">
        <v>1069</v>
      </c>
      <c r="BS358" s="420"/>
      <c r="BU358" s="104"/>
      <c r="BV358" s="103"/>
      <c r="BW358" s="161">
        <f t="shared" si="315"/>
        <v>14685000</v>
      </c>
      <c r="BX358" s="161">
        <f t="shared" si="316"/>
        <v>13386846</v>
      </c>
    </row>
    <row r="359" spans="1:76" ht="24">
      <c r="A359" s="145" t="s">
        <v>655</v>
      </c>
      <c r="B359" s="145" t="str">
        <f t="shared" si="318"/>
        <v>P219</v>
      </c>
      <c r="C359" s="146" t="s">
        <v>806</v>
      </c>
      <c r="D359" s="147" t="s">
        <v>807</v>
      </c>
      <c r="E359" s="147"/>
      <c r="F359" s="147" t="s">
        <v>81</v>
      </c>
      <c r="G359" s="147" t="s">
        <v>157</v>
      </c>
      <c r="H359" s="129">
        <v>910</v>
      </c>
      <c r="I359" s="130">
        <v>910</v>
      </c>
      <c r="J359" s="129">
        <v>910</v>
      </c>
      <c r="K359" s="130">
        <v>910</v>
      </c>
      <c r="L359" s="130">
        <v>910</v>
      </c>
      <c r="M359" s="130">
        <v>964</v>
      </c>
      <c r="N359" s="130">
        <v>964</v>
      </c>
      <c r="O359" s="148">
        <v>1082.4000000000001</v>
      </c>
      <c r="P359" s="149">
        <v>20455</v>
      </c>
      <c r="Q359" s="149">
        <v>18601128</v>
      </c>
      <c r="R359" s="150">
        <v>20739</v>
      </c>
      <c r="S359" s="151">
        <v>18850104</v>
      </c>
      <c r="T359" s="150">
        <v>15734</v>
      </c>
      <c r="U359" s="151">
        <v>15670118.079999996</v>
      </c>
      <c r="V359" s="152">
        <v>20739</v>
      </c>
      <c r="W359" s="153">
        <f>V359*O359</f>
        <v>22447893.600000001</v>
      </c>
      <c r="X359" s="154">
        <v>20739</v>
      </c>
      <c r="Y359" s="155">
        <v>1082.4000000000001</v>
      </c>
      <c r="Z359" s="138">
        <f>X359*Y359</f>
        <v>22447893.600000001</v>
      </c>
      <c r="AA359" s="156">
        <v>14524</v>
      </c>
      <c r="AB359" s="157">
        <v>15694832.799999995</v>
      </c>
      <c r="AC359" s="158">
        <v>15000</v>
      </c>
      <c r="AD359" s="456">
        <f>Y359*1.1</f>
        <v>1190.6400000000001</v>
      </c>
      <c r="AE359" s="159">
        <f t="shared" si="341"/>
        <v>17859600</v>
      </c>
      <c r="AF359" s="158">
        <v>15000</v>
      </c>
      <c r="AG359" s="448">
        <v>1300</v>
      </c>
      <c r="AH359" s="159">
        <f t="shared" si="303"/>
        <v>19500000</v>
      </c>
      <c r="AI359" s="437">
        <f t="shared" si="304"/>
        <v>-109.3599999999999</v>
      </c>
      <c r="AJ359" s="23">
        <f>+AF359-X359</f>
        <v>-5739</v>
      </c>
      <c r="AK359" s="24">
        <f>+AJ359/X359</f>
        <v>-0.27672501084912482</v>
      </c>
      <c r="AL359" s="23">
        <f>+AF359-AA359</f>
        <v>476</v>
      </c>
      <c r="AM359" s="160">
        <f t="shared" si="308"/>
        <v>-1640400</v>
      </c>
      <c r="AN359" s="24">
        <f>+AL359/AA359</f>
        <v>3.2773340677499312E-2</v>
      </c>
      <c r="AO359" s="163">
        <f>+AG359-Y359</f>
        <v>217.59999999999991</v>
      </c>
      <c r="AP359" s="164">
        <f>+AO359/Y359</f>
        <v>0.20103473762010338</v>
      </c>
      <c r="AQ359" s="487"/>
      <c r="AR359" s="409">
        <f t="shared" si="290"/>
        <v>0.20103473762010338</v>
      </c>
      <c r="AS359" s="410">
        <f t="shared" si="291"/>
        <v>0.10000000000000009</v>
      </c>
      <c r="AT359" s="409">
        <f t="shared" si="285"/>
        <v>3.2773340677499263E-2</v>
      </c>
      <c r="AU359" s="410">
        <f t="shared" si="286"/>
        <v>3.2773340677499263E-2</v>
      </c>
      <c r="AV359" s="64" t="b">
        <f t="shared" si="292"/>
        <v>0</v>
      </c>
      <c r="AW359" s="415">
        <f t="shared" si="293"/>
        <v>909.36827181618185</v>
      </c>
      <c r="AX359" s="415">
        <f t="shared" si="294"/>
        <v>908.92058440619121</v>
      </c>
      <c r="AY359" s="415">
        <f t="shared" si="295"/>
        <v>995.93988051353733</v>
      </c>
      <c r="AZ359" s="415">
        <f t="shared" si="296"/>
        <v>1082.4000000000001</v>
      </c>
      <c r="BA359" s="415">
        <f t="shared" si="297"/>
        <v>1190.6400000000001</v>
      </c>
      <c r="BB359" s="416">
        <f t="shared" si="312"/>
        <v>-4.9230594893812096E-4</v>
      </c>
      <c r="BC359" s="416">
        <f t="shared" si="312"/>
        <v>9.5739163135134531E-2</v>
      </c>
      <c r="BD359" s="416">
        <f t="shared" si="312"/>
        <v>8.6812588970612614E-2</v>
      </c>
      <c r="BE359" s="416">
        <f t="shared" si="312"/>
        <v>0.10000000000000009</v>
      </c>
      <c r="BF359" s="499">
        <f t="shared" si="287"/>
        <v>20455</v>
      </c>
      <c r="BG359" s="499">
        <f t="shared" si="283"/>
        <v>20739</v>
      </c>
      <c r="BH359" s="499">
        <f t="shared" si="284"/>
        <v>15734</v>
      </c>
      <c r="BI359" s="499">
        <f t="shared" si="288"/>
        <v>14524</v>
      </c>
      <c r="BJ359" s="506">
        <f t="shared" si="289"/>
        <v>15000</v>
      </c>
      <c r="BK359" s="416">
        <f t="shared" si="313"/>
        <v>1.3884135908091011E-2</v>
      </c>
      <c r="BL359" s="416">
        <f t="shared" si="313"/>
        <v>-0.24133275471334203</v>
      </c>
      <c r="BM359" s="416">
        <f t="shared" si="313"/>
        <v>-7.6903521037244182E-2</v>
      </c>
      <c r="BN359" s="416">
        <f t="shared" si="313"/>
        <v>3.2773340677499263E-2</v>
      </c>
      <c r="BO359" s="104">
        <f t="shared" si="314"/>
        <v>22447893.600000001</v>
      </c>
      <c r="BP359" s="104">
        <f t="shared" si="298"/>
        <v>24692682.960000001</v>
      </c>
      <c r="BQ359" s="103">
        <f t="shared" si="299"/>
        <v>26960700</v>
      </c>
      <c r="BR359" s="419"/>
      <c r="BS359" s="420"/>
      <c r="BU359" s="104"/>
      <c r="BV359" s="103"/>
      <c r="BW359" s="161">
        <f t="shared" si="315"/>
        <v>16236000.000000002</v>
      </c>
      <c r="BX359" s="161">
        <f t="shared" si="316"/>
        <v>16236000.000000002</v>
      </c>
    </row>
    <row r="360" spans="1:76" hidden="1">
      <c r="A360" s="145" t="s">
        <v>655</v>
      </c>
      <c r="B360" s="145" t="str">
        <f t="shared" si="318"/>
        <v>P220</v>
      </c>
      <c r="C360" s="146" t="s">
        <v>808</v>
      </c>
      <c r="D360" s="165" t="s">
        <v>809</v>
      </c>
      <c r="E360" s="165"/>
      <c r="F360" s="165"/>
      <c r="G360" s="165"/>
      <c r="H360" s="129">
        <v>1000</v>
      </c>
      <c r="I360" s="130">
        <v>1000</v>
      </c>
      <c r="J360" s="129">
        <v>1000</v>
      </c>
      <c r="K360" s="130">
        <v>1000</v>
      </c>
      <c r="L360" s="130">
        <v>1000</v>
      </c>
      <c r="M360" s="130"/>
      <c r="N360" s="130"/>
      <c r="O360" s="148"/>
      <c r="P360" s="149">
        <v>12829</v>
      </c>
      <c r="Q360" s="149">
        <v>12822600</v>
      </c>
      <c r="R360" s="150"/>
      <c r="S360" s="151"/>
      <c r="T360" s="150"/>
      <c r="U360" s="151"/>
      <c r="V360" s="152"/>
      <c r="W360" s="153"/>
      <c r="X360" s="166"/>
      <c r="Y360" s="155"/>
      <c r="Z360" s="167"/>
      <c r="AA360" s="168"/>
      <c r="AB360" s="169"/>
      <c r="AC360" s="170"/>
      <c r="AD360" s="449"/>
      <c r="AE360" s="171"/>
      <c r="AF360" s="170"/>
      <c r="AG360" s="449"/>
      <c r="AH360" s="159">
        <f t="shared" si="303"/>
        <v>0</v>
      </c>
      <c r="AI360" s="437">
        <f t="shared" si="304"/>
        <v>0</v>
      </c>
      <c r="AJ360" s="23"/>
      <c r="AK360" s="24"/>
      <c r="AL360" s="23"/>
      <c r="AM360" s="160">
        <f t="shared" si="308"/>
        <v>0</v>
      </c>
      <c r="AN360" s="24"/>
      <c r="AO360" s="163"/>
      <c r="AP360" s="164"/>
      <c r="AQ360" s="487"/>
      <c r="AR360" s="409" t="str">
        <f t="shared" si="290"/>
        <v/>
      </c>
      <c r="AS360" s="410" t="str">
        <f t="shared" si="291"/>
        <v/>
      </c>
      <c r="AT360" s="409" t="str">
        <f t="shared" si="285"/>
        <v/>
      </c>
      <c r="AU360" s="410" t="str">
        <f t="shared" si="286"/>
        <v/>
      </c>
      <c r="AV360" s="64" t="b">
        <f t="shared" si="292"/>
        <v>1</v>
      </c>
      <c r="AW360" s="415">
        <f t="shared" si="293"/>
        <v>999.50113025177336</v>
      </c>
      <c r="AX360" s="415" t="str">
        <f t="shared" si="294"/>
        <v/>
      </c>
      <c r="AY360" s="415" t="str">
        <f t="shared" si="295"/>
        <v/>
      </c>
      <c r="AZ360" s="415">
        <f t="shared" si="296"/>
        <v>0</v>
      </c>
      <c r="BA360" s="415">
        <f t="shared" si="297"/>
        <v>0</v>
      </c>
      <c r="BB360" s="416" t="str">
        <f t="shared" si="312"/>
        <v/>
      </c>
      <c r="BC360" s="416" t="str">
        <f t="shared" si="312"/>
        <v/>
      </c>
      <c r="BD360" s="416" t="str">
        <f t="shared" si="312"/>
        <v/>
      </c>
      <c r="BE360" s="416" t="str">
        <f t="shared" si="312"/>
        <v/>
      </c>
      <c r="BF360" s="499">
        <f t="shared" si="287"/>
        <v>12829</v>
      </c>
      <c r="BG360" s="499">
        <f t="shared" si="283"/>
        <v>0</v>
      </c>
      <c r="BH360" s="499">
        <f t="shared" si="284"/>
        <v>0</v>
      </c>
      <c r="BI360" s="499">
        <f t="shared" si="288"/>
        <v>0</v>
      </c>
      <c r="BJ360" s="506">
        <f t="shared" si="289"/>
        <v>0</v>
      </c>
      <c r="BK360" s="416">
        <f t="shared" si="313"/>
        <v>-1</v>
      </c>
      <c r="BL360" s="416" t="str">
        <f t="shared" si="313"/>
        <v/>
      </c>
      <c r="BM360" s="416" t="str">
        <f t="shared" si="313"/>
        <v/>
      </c>
      <c r="BN360" s="416" t="str">
        <f t="shared" si="313"/>
        <v/>
      </c>
      <c r="BO360" s="104">
        <f t="shared" si="314"/>
        <v>0</v>
      </c>
      <c r="BP360" s="104">
        <f t="shared" si="298"/>
        <v>0</v>
      </c>
      <c r="BQ360" s="103">
        <f t="shared" si="299"/>
        <v>0</v>
      </c>
      <c r="BR360" s="419"/>
      <c r="BS360" s="420"/>
      <c r="BU360" s="104"/>
      <c r="BV360" s="103"/>
      <c r="BW360" s="161">
        <f t="shared" si="315"/>
        <v>0</v>
      </c>
      <c r="BX360" s="161">
        <f t="shared" si="316"/>
        <v>0</v>
      </c>
    </row>
    <row r="361" spans="1:76" ht="24" hidden="1">
      <c r="A361" s="145" t="s">
        <v>655</v>
      </c>
      <c r="B361" s="145" t="str">
        <f t="shared" si="318"/>
        <v>P220.1</v>
      </c>
      <c r="C361" s="146" t="s">
        <v>810</v>
      </c>
      <c r="D361" s="147" t="s">
        <v>809</v>
      </c>
      <c r="E361" s="147"/>
      <c r="F361" s="147" t="s">
        <v>81</v>
      </c>
      <c r="G361" s="147" t="s">
        <v>157</v>
      </c>
      <c r="H361" s="129">
        <v>1000</v>
      </c>
      <c r="I361" s="130">
        <v>1000</v>
      </c>
      <c r="J361" s="129"/>
      <c r="K361" s="130"/>
      <c r="L361" s="130"/>
      <c r="M361" s="130">
        <v>1048</v>
      </c>
      <c r="N361" s="130">
        <v>1048</v>
      </c>
      <c r="O361" s="148">
        <v>1174.8</v>
      </c>
      <c r="P361" s="149">
        <v>12829</v>
      </c>
      <c r="Q361" s="149">
        <v>12822600</v>
      </c>
      <c r="R361" s="150">
        <v>13641</v>
      </c>
      <c r="S361" s="151">
        <v>13636200</v>
      </c>
      <c r="T361" s="150">
        <v>12669</v>
      </c>
      <c r="U361" s="151">
        <v>13780477.880000001</v>
      </c>
      <c r="V361" s="152">
        <v>13600</v>
      </c>
      <c r="W361" s="153">
        <f t="shared" ref="W361:W382" si="342">V361*O361</f>
        <v>15977280</v>
      </c>
      <c r="X361" s="154">
        <v>13600</v>
      </c>
      <c r="Y361" s="155">
        <v>1174.8</v>
      </c>
      <c r="Z361" s="138">
        <f t="shared" ref="Z361:Z382" si="343">X361*Y361</f>
        <v>15977280</v>
      </c>
      <c r="AA361" s="156">
        <v>12951</v>
      </c>
      <c r="AB361" s="157">
        <v>15210127.840000002</v>
      </c>
      <c r="AC361" s="162">
        <v>13000</v>
      </c>
      <c r="AD361" s="456">
        <v>1260</v>
      </c>
      <c r="AE361" s="159">
        <f t="shared" ref="AE361:AE382" si="344">AC361*AD361</f>
        <v>16380000</v>
      </c>
      <c r="AF361" s="158">
        <v>10000</v>
      </c>
      <c r="AG361" s="448">
        <v>1508.43</v>
      </c>
      <c r="AH361" s="159">
        <f t="shared" si="303"/>
        <v>15084300</v>
      </c>
      <c r="AI361" s="437">
        <f t="shared" si="304"/>
        <v>-248.43000000000006</v>
      </c>
      <c r="AJ361" s="23">
        <f t="shared" ref="AJ361:AJ382" si="345">+AF361-X361</f>
        <v>-3600</v>
      </c>
      <c r="AK361" s="24">
        <f t="shared" ref="AK361:AK382" si="346">+AJ361/X361</f>
        <v>-0.26470588235294118</v>
      </c>
      <c r="AL361" s="23">
        <f t="shared" ref="AL361:AL382" si="347">+AF361-AA361</f>
        <v>-2951</v>
      </c>
      <c r="AM361" s="160">
        <f t="shared" si="308"/>
        <v>1295700</v>
      </c>
      <c r="AN361" s="24">
        <f t="shared" ref="AN361:AN382" si="348">+AL361/AA361</f>
        <v>-0.22785885259825497</v>
      </c>
      <c r="AO361" s="163">
        <f t="shared" ref="AO361:AO382" si="349">+AG361-Y361</f>
        <v>333.63000000000011</v>
      </c>
      <c r="AP361" s="164">
        <f t="shared" ref="AP361:AP382" si="350">+AO361/Y361</f>
        <v>0.28398876404494394</v>
      </c>
      <c r="AQ361" s="487"/>
      <c r="AR361" s="409">
        <f t="shared" si="290"/>
        <v>0.28398876404494389</v>
      </c>
      <c r="AS361" s="410">
        <f t="shared" si="291"/>
        <v>7.2522982635342181E-2</v>
      </c>
      <c r="AT361" s="409">
        <f t="shared" si="285"/>
        <v>-0.227858852598255</v>
      </c>
      <c r="AU361" s="410">
        <f t="shared" si="286"/>
        <v>3.7834916222685422E-3</v>
      </c>
      <c r="AV361" s="64" t="b">
        <f t="shared" si="292"/>
        <v>0</v>
      </c>
      <c r="AW361" s="415">
        <f t="shared" si="293"/>
        <v>999.50113025177336</v>
      </c>
      <c r="AX361" s="415">
        <f t="shared" si="294"/>
        <v>999.64811963932266</v>
      </c>
      <c r="AY361" s="415">
        <f t="shared" si="295"/>
        <v>1087.7320925092747</v>
      </c>
      <c r="AZ361" s="415">
        <f t="shared" si="296"/>
        <v>1174.8</v>
      </c>
      <c r="BA361" s="415">
        <f t="shared" si="297"/>
        <v>1260</v>
      </c>
      <c r="BB361" s="416">
        <f t="shared" si="312"/>
        <v>1.470627527078161E-4</v>
      </c>
      <c r="BC361" s="416">
        <f t="shared" si="312"/>
        <v>8.8114978800473365E-2</v>
      </c>
      <c r="BD361" s="416">
        <f t="shared" si="312"/>
        <v>8.0045360516916908E-2</v>
      </c>
      <c r="BE361" s="416">
        <f t="shared" si="312"/>
        <v>7.2522982635342181E-2</v>
      </c>
      <c r="BF361" s="499">
        <f t="shared" si="287"/>
        <v>12829</v>
      </c>
      <c r="BG361" s="499">
        <f t="shared" si="283"/>
        <v>13641</v>
      </c>
      <c r="BH361" s="499">
        <f t="shared" si="284"/>
        <v>12669</v>
      </c>
      <c r="BI361" s="499">
        <f t="shared" si="288"/>
        <v>12951</v>
      </c>
      <c r="BJ361" s="506">
        <f t="shared" si="289"/>
        <v>13000</v>
      </c>
      <c r="BK361" s="416">
        <f t="shared" si="313"/>
        <v>6.3294099306259177E-2</v>
      </c>
      <c r="BL361" s="416">
        <f t="shared" si="313"/>
        <v>-7.1255773037167347E-2</v>
      </c>
      <c r="BM361" s="416">
        <f t="shared" si="313"/>
        <v>2.2259057542031835E-2</v>
      </c>
      <c r="BN361" s="416">
        <f t="shared" si="313"/>
        <v>3.7834916222685422E-3</v>
      </c>
      <c r="BO361" s="104">
        <f t="shared" si="314"/>
        <v>15977280</v>
      </c>
      <c r="BP361" s="104">
        <f t="shared" si="298"/>
        <v>17136000</v>
      </c>
      <c r="BQ361" s="103">
        <f t="shared" si="299"/>
        <v>20514648</v>
      </c>
      <c r="BR361" s="419"/>
      <c r="BS361" s="420"/>
      <c r="BU361" s="104"/>
      <c r="BV361" s="103"/>
      <c r="BW361" s="161">
        <f t="shared" si="315"/>
        <v>15272400</v>
      </c>
      <c r="BX361" s="161">
        <f t="shared" si="316"/>
        <v>11748000</v>
      </c>
    </row>
    <row r="362" spans="1:76" ht="36" hidden="1">
      <c r="A362" s="145" t="s">
        <v>655</v>
      </c>
      <c r="B362" s="145" t="str">
        <f t="shared" si="318"/>
        <v>P220.2</v>
      </c>
      <c r="C362" s="146" t="s">
        <v>811</v>
      </c>
      <c r="D362" s="147" t="s">
        <v>812</v>
      </c>
      <c r="E362" s="147"/>
      <c r="F362" s="147"/>
      <c r="G362" s="147" t="s">
        <v>157</v>
      </c>
      <c r="H362" s="129">
        <v>0</v>
      </c>
      <c r="I362" s="130">
        <v>0</v>
      </c>
      <c r="J362" s="129"/>
      <c r="K362" s="130"/>
      <c r="L362" s="130"/>
      <c r="M362" s="130">
        <v>1250</v>
      </c>
      <c r="N362" s="130">
        <v>1250</v>
      </c>
      <c r="O362" s="148">
        <v>1397</v>
      </c>
      <c r="P362" s="149">
        <v>0</v>
      </c>
      <c r="Q362" s="149">
        <v>0</v>
      </c>
      <c r="R362" s="150">
        <v>250</v>
      </c>
      <c r="S362" s="151">
        <v>250000</v>
      </c>
      <c r="T362" s="150">
        <v>245</v>
      </c>
      <c r="U362" s="151">
        <v>317127</v>
      </c>
      <c r="V362" s="152">
        <v>248</v>
      </c>
      <c r="W362" s="153">
        <f t="shared" si="342"/>
        <v>346456</v>
      </c>
      <c r="X362" s="154">
        <v>248</v>
      </c>
      <c r="Y362" s="155">
        <v>1397</v>
      </c>
      <c r="Z362" s="138">
        <f t="shared" si="343"/>
        <v>346456</v>
      </c>
      <c r="AA362" s="156">
        <v>256</v>
      </c>
      <c r="AB362" s="157">
        <v>357632</v>
      </c>
      <c r="AC362" s="162">
        <f>AA362</f>
        <v>256</v>
      </c>
      <c r="AD362" s="456">
        <v>1500</v>
      </c>
      <c r="AE362" s="159">
        <f t="shared" si="344"/>
        <v>384000</v>
      </c>
      <c r="AF362" s="158">
        <v>211</v>
      </c>
      <c r="AG362" s="448">
        <v>1730.63</v>
      </c>
      <c r="AH362" s="159">
        <f t="shared" si="303"/>
        <v>365162.93000000005</v>
      </c>
      <c r="AI362" s="437">
        <f t="shared" si="304"/>
        <v>-230.63000000000011</v>
      </c>
      <c r="AJ362" s="23">
        <f t="shared" si="345"/>
        <v>-37</v>
      </c>
      <c r="AK362" s="24">
        <f t="shared" si="346"/>
        <v>-0.14919354838709678</v>
      </c>
      <c r="AL362" s="23">
        <f t="shared" si="347"/>
        <v>-45</v>
      </c>
      <c r="AM362" s="160">
        <f t="shared" si="308"/>
        <v>18837.069999999949</v>
      </c>
      <c r="AN362" s="24">
        <f t="shared" si="348"/>
        <v>-0.17578125</v>
      </c>
      <c r="AO362" s="163">
        <f t="shared" si="349"/>
        <v>333.63000000000011</v>
      </c>
      <c r="AP362" s="164">
        <f t="shared" si="350"/>
        <v>0.23881889763779535</v>
      </c>
      <c r="AQ362" s="487"/>
      <c r="AR362" s="409">
        <f t="shared" si="290"/>
        <v>0.2388188976377954</v>
      </c>
      <c r="AS362" s="410">
        <f t="shared" si="291"/>
        <v>7.372942018611317E-2</v>
      </c>
      <c r="AT362" s="409">
        <f t="shared" si="285"/>
        <v>-0.17578125</v>
      </c>
      <c r="AU362" s="410">
        <f t="shared" si="286"/>
        <v>0</v>
      </c>
      <c r="AV362" s="64" t="b">
        <f t="shared" si="292"/>
        <v>1</v>
      </c>
      <c r="AW362" s="415" t="str">
        <f t="shared" si="293"/>
        <v/>
      </c>
      <c r="AX362" s="415">
        <f t="shared" si="294"/>
        <v>1000</v>
      </c>
      <c r="AY362" s="415">
        <f t="shared" si="295"/>
        <v>1294.3959183673469</v>
      </c>
      <c r="AZ362" s="415">
        <f t="shared" si="296"/>
        <v>1397</v>
      </c>
      <c r="BA362" s="415">
        <f t="shared" si="297"/>
        <v>1500</v>
      </c>
      <c r="BB362" s="416" t="str">
        <f t="shared" si="312"/>
        <v/>
      </c>
      <c r="BC362" s="416">
        <f t="shared" si="312"/>
        <v>0.2943959183673468</v>
      </c>
      <c r="BD362" s="416">
        <f t="shared" si="312"/>
        <v>7.9267927360332058E-2</v>
      </c>
      <c r="BE362" s="416">
        <f t="shared" si="312"/>
        <v>7.372942018611317E-2</v>
      </c>
      <c r="BF362" s="499">
        <f t="shared" si="287"/>
        <v>0</v>
      </c>
      <c r="BG362" s="499">
        <f t="shared" si="283"/>
        <v>250</v>
      </c>
      <c r="BH362" s="499">
        <f t="shared" si="284"/>
        <v>245</v>
      </c>
      <c r="BI362" s="499">
        <f t="shared" si="288"/>
        <v>256</v>
      </c>
      <c r="BJ362" s="506">
        <f t="shared" si="289"/>
        <v>256</v>
      </c>
      <c r="BK362" s="416" t="str">
        <f t="shared" si="313"/>
        <v/>
      </c>
      <c r="BL362" s="416">
        <f t="shared" si="313"/>
        <v>-2.0000000000000018E-2</v>
      </c>
      <c r="BM362" s="416">
        <f t="shared" si="313"/>
        <v>4.4897959183673564E-2</v>
      </c>
      <c r="BN362" s="416">
        <f t="shared" si="313"/>
        <v>0</v>
      </c>
      <c r="BO362" s="104">
        <f t="shared" si="314"/>
        <v>346456</v>
      </c>
      <c r="BP362" s="104">
        <f t="shared" si="298"/>
        <v>372000</v>
      </c>
      <c r="BQ362" s="103">
        <f t="shared" si="299"/>
        <v>429196.24000000005</v>
      </c>
      <c r="BR362" s="419"/>
      <c r="BS362" s="420"/>
      <c r="BU362" s="104"/>
      <c r="BV362" s="103"/>
      <c r="BW362" s="161">
        <f t="shared" si="315"/>
        <v>357632</v>
      </c>
      <c r="BX362" s="161">
        <f t="shared" si="316"/>
        <v>294767</v>
      </c>
    </row>
    <row r="363" spans="1:76" ht="24">
      <c r="A363" s="145" t="s">
        <v>655</v>
      </c>
      <c r="B363" s="145" t="str">
        <f t="shared" si="318"/>
        <v>P221</v>
      </c>
      <c r="C363" s="146" t="s">
        <v>813</v>
      </c>
      <c r="D363" s="147" t="s">
        <v>814</v>
      </c>
      <c r="E363" s="147"/>
      <c r="F363" s="147"/>
      <c r="G363" s="147" t="s">
        <v>157</v>
      </c>
      <c r="H363" s="129">
        <v>1326</v>
      </c>
      <c r="I363" s="130">
        <v>1326</v>
      </c>
      <c r="J363" s="129">
        <v>1326</v>
      </c>
      <c r="K363" s="130">
        <v>1326</v>
      </c>
      <c r="L363" s="130">
        <v>1326</v>
      </c>
      <c r="M363" s="130">
        <v>1438</v>
      </c>
      <c r="N363" s="130">
        <v>1438</v>
      </c>
      <c r="O363" s="148">
        <v>1603.8</v>
      </c>
      <c r="P363" s="149">
        <v>1495</v>
      </c>
      <c r="Q363" s="149">
        <v>1982370</v>
      </c>
      <c r="R363" s="150">
        <v>1563</v>
      </c>
      <c r="S363" s="151">
        <v>2072538</v>
      </c>
      <c r="T363" s="150">
        <v>800</v>
      </c>
      <c r="U363" s="151">
        <v>1161015.2000000002</v>
      </c>
      <c r="V363" s="152">
        <v>1563</v>
      </c>
      <c r="W363" s="153">
        <f t="shared" si="342"/>
        <v>2506739.4</v>
      </c>
      <c r="X363" s="154">
        <v>1563</v>
      </c>
      <c r="Y363" s="155">
        <v>1603.8</v>
      </c>
      <c r="Z363" s="138">
        <f t="shared" si="343"/>
        <v>2506739.4</v>
      </c>
      <c r="AA363" s="156">
        <v>421</v>
      </c>
      <c r="AB363" s="157">
        <v>672625.79999999993</v>
      </c>
      <c r="AC363" s="158">
        <v>1329</v>
      </c>
      <c r="AD363" s="456">
        <f>Y363*1.1</f>
        <v>1764.18</v>
      </c>
      <c r="AE363" s="159">
        <f t="shared" si="344"/>
        <v>2344595.2200000002</v>
      </c>
      <c r="AF363" s="158">
        <v>1329</v>
      </c>
      <c r="AG363" s="448">
        <v>2149.2800000000002</v>
      </c>
      <c r="AH363" s="159">
        <f t="shared" si="303"/>
        <v>2856393.12</v>
      </c>
      <c r="AI363" s="437">
        <f t="shared" si="304"/>
        <v>-385.10000000000014</v>
      </c>
      <c r="AJ363" s="23">
        <f t="shared" si="345"/>
        <v>-234</v>
      </c>
      <c r="AK363" s="24">
        <f t="shared" si="346"/>
        <v>-0.14971209213051823</v>
      </c>
      <c r="AL363" s="23">
        <f t="shared" si="347"/>
        <v>908</v>
      </c>
      <c r="AM363" s="160">
        <f t="shared" si="308"/>
        <v>-511797.89999999991</v>
      </c>
      <c r="AN363" s="24">
        <f t="shared" si="348"/>
        <v>2.156769596199525</v>
      </c>
      <c r="AO363" s="163">
        <f t="shared" si="349"/>
        <v>545.48000000000025</v>
      </c>
      <c r="AP363" s="164">
        <f t="shared" si="350"/>
        <v>0.34011722159870322</v>
      </c>
      <c r="AQ363" s="487"/>
      <c r="AR363" s="409">
        <f t="shared" si="290"/>
        <v>0.34011722159870317</v>
      </c>
      <c r="AS363" s="410">
        <f t="shared" si="291"/>
        <v>0.10000000000000009</v>
      </c>
      <c r="AT363" s="409">
        <f t="shared" si="285"/>
        <v>2.156769596199525</v>
      </c>
      <c r="AU363" s="410">
        <f t="shared" si="286"/>
        <v>2.156769596199525</v>
      </c>
      <c r="AV363" s="64" t="b">
        <f t="shared" si="292"/>
        <v>0</v>
      </c>
      <c r="AW363" s="415">
        <f t="shared" si="293"/>
        <v>1326</v>
      </c>
      <c r="AX363" s="415">
        <f t="shared" si="294"/>
        <v>1326</v>
      </c>
      <c r="AY363" s="415">
        <f t="shared" si="295"/>
        <v>1451.2690000000002</v>
      </c>
      <c r="AZ363" s="415">
        <f t="shared" si="296"/>
        <v>1603.8</v>
      </c>
      <c r="BA363" s="415">
        <f t="shared" si="297"/>
        <v>1764.18</v>
      </c>
      <c r="BB363" s="416">
        <f t="shared" si="312"/>
        <v>0</v>
      </c>
      <c r="BC363" s="416">
        <f t="shared" si="312"/>
        <v>9.4471342383107171E-2</v>
      </c>
      <c r="BD363" s="416">
        <f t="shared" si="312"/>
        <v>0.10510181089791049</v>
      </c>
      <c r="BE363" s="416">
        <f t="shared" si="312"/>
        <v>0.10000000000000009</v>
      </c>
      <c r="BF363" s="499">
        <f t="shared" si="287"/>
        <v>1495</v>
      </c>
      <c r="BG363" s="499">
        <f t="shared" si="283"/>
        <v>1563</v>
      </c>
      <c r="BH363" s="499">
        <f t="shared" si="284"/>
        <v>800</v>
      </c>
      <c r="BI363" s="499">
        <f t="shared" si="288"/>
        <v>421</v>
      </c>
      <c r="BJ363" s="506">
        <f t="shared" si="289"/>
        <v>1329</v>
      </c>
      <c r="BK363" s="416">
        <f t="shared" si="313"/>
        <v>4.5484949832775845E-2</v>
      </c>
      <c r="BL363" s="416">
        <f t="shared" si="313"/>
        <v>-0.48816378758797185</v>
      </c>
      <c r="BM363" s="416">
        <f t="shared" si="313"/>
        <v>-0.47375</v>
      </c>
      <c r="BN363" s="416">
        <f t="shared" si="313"/>
        <v>2.156769596199525</v>
      </c>
      <c r="BO363" s="104">
        <f t="shared" si="314"/>
        <v>2506739.4</v>
      </c>
      <c r="BP363" s="104">
        <f t="shared" si="298"/>
        <v>2757413.3400000003</v>
      </c>
      <c r="BQ363" s="103">
        <f t="shared" si="299"/>
        <v>3359324.64</v>
      </c>
      <c r="BR363" s="419"/>
      <c r="BS363" s="420"/>
      <c r="BU363" s="104"/>
      <c r="BV363" s="103"/>
      <c r="BW363" s="161">
        <f t="shared" si="315"/>
        <v>2131450.1999999997</v>
      </c>
      <c r="BX363" s="161">
        <f t="shared" si="316"/>
        <v>2131450.1999999997</v>
      </c>
    </row>
    <row r="364" spans="1:76" ht="24">
      <c r="A364" s="145" t="s">
        <v>655</v>
      </c>
      <c r="B364" s="145" t="str">
        <f t="shared" si="318"/>
        <v>P222</v>
      </c>
      <c r="C364" s="146" t="s">
        <v>815</v>
      </c>
      <c r="D364" s="147" t="s">
        <v>816</v>
      </c>
      <c r="E364" s="147"/>
      <c r="F364" s="147"/>
      <c r="G364" s="147" t="s">
        <v>157</v>
      </c>
      <c r="H364" s="129">
        <v>460</v>
      </c>
      <c r="I364" s="130">
        <v>460</v>
      </c>
      <c r="J364" s="129">
        <v>460</v>
      </c>
      <c r="K364" s="130">
        <v>460</v>
      </c>
      <c r="L364" s="130">
        <v>460</v>
      </c>
      <c r="M364" s="130">
        <v>494</v>
      </c>
      <c r="N364" s="130">
        <v>494</v>
      </c>
      <c r="O364" s="148">
        <v>565.4</v>
      </c>
      <c r="P364" s="149">
        <v>11175</v>
      </c>
      <c r="Q364" s="149">
        <v>5139856</v>
      </c>
      <c r="R364" s="150">
        <v>10734</v>
      </c>
      <c r="S364" s="151">
        <v>4936076</v>
      </c>
      <c r="T364" s="150">
        <v>9211</v>
      </c>
      <c r="U364" s="151">
        <v>4748385.7600000007</v>
      </c>
      <c r="V364" s="152">
        <v>10734</v>
      </c>
      <c r="W364" s="153">
        <f t="shared" si="342"/>
        <v>6069003.5999999996</v>
      </c>
      <c r="X364" s="154">
        <v>10734</v>
      </c>
      <c r="Y364" s="155">
        <v>565.4</v>
      </c>
      <c r="Z364" s="138">
        <f t="shared" si="343"/>
        <v>6069003.5999999996</v>
      </c>
      <c r="AA364" s="156">
        <v>8321</v>
      </c>
      <c r="AB364" s="157">
        <v>4702460.1600000011</v>
      </c>
      <c r="AC364" s="158">
        <v>9124</v>
      </c>
      <c r="AD364" s="456">
        <f>Y364*1.1</f>
        <v>621.94000000000005</v>
      </c>
      <c r="AE364" s="159">
        <f t="shared" si="344"/>
        <v>5674580.5600000005</v>
      </c>
      <c r="AF364" s="158">
        <v>9124</v>
      </c>
      <c r="AG364" s="448">
        <v>771.09</v>
      </c>
      <c r="AH364" s="159">
        <f t="shared" si="303"/>
        <v>7035425.1600000001</v>
      </c>
      <c r="AI364" s="437">
        <f t="shared" si="304"/>
        <v>-149.14999999999998</v>
      </c>
      <c r="AJ364" s="23">
        <f t="shared" si="345"/>
        <v>-1610</v>
      </c>
      <c r="AK364" s="24">
        <f t="shared" si="346"/>
        <v>-0.14999068380845909</v>
      </c>
      <c r="AL364" s="23">
        <f t="shared" si="347"/>
        <v>803</v>
      </c>
      <c r="AM364" s="160">
        <f t="shared" si="308"/>
        <v>-1360844.5999999996</v>
      </c>
      <c r="AN364" s="24">
        <f t="shared" si="348"/>
        <v>9.650282417978609E-2</v>
      </c>
      <c r="AO364" s="163">
        <f t="shared" si="349"/>
        <v>205.69000000000005</v>
      </c>
      <c r="AP364" s="164">
        <f t="shared" si="350"/>
        <v>0.36379554297842248</v>
      </c>
      <c r="AQ364" s="487"/>
      <c r="AR364" s="409">
        <f t="shared" si="290"/>
        <v>0.36379554297842254</v>
      </c>
      <c r="AS364" s="410">
        <f t="shared" si="291"/>
        <v>0.10000000000000009</v>
      </c>
      <c r="AT364" s="409">
        <f t="shared" si="285"/>
        <v>9.6502824179786062E-2</v>
      </c>
      <c r="AU364" s="410">
        <f t="shared" si="286"/>
        <v>9.6502824179786062E-2</v>
      </c>
      <c r="AV364" s="64" t="b">
        <f t="shared" si="292"/>
        <v>0</v>
      </c>
      <c r="AW364" s="415">
        <f t="shared" si="293"/>
        <v>459.94237136465324</v>
      </c>
      <c r="AX364" s="415">
        <f t="shared" si="294"/>
        <v>459.85429476430033</v>
      </c>
      <c r="AY364" s="415">
        <f t="shared" si="295"/>
        <v>515.51251329931608</v>
      </c>
      <c r="AZ364" s="415">
        <f t="shared" si="296"/>
        <v>565.4</v>
      </c>
      <c r="BA364" s="415">
        <f t="shared" si="297"/>
        <v>621.94000000000005</v>
      </c>
      <c r="BB364" s="416">
        <f t="shared" si="312"/>
        <v>-1.9149486073999356E-4</v>
      </c>
      <c r="BC364" s="416">
        <f t="shared" si="312"/>
        <v>0.1210344649788333</v>
      </c>
      <c r="BD364" s="416">
        <f t="shared" si="312"/>
        <v>9.6772600884895033E-2</v>
      </c>
      <c r="BE364" s="416">
        <f t="shared" si="312"/>
        <v>0.10000000000000009</v>
      </c>
      <c r="BF364" s="499">
        <f t="shared" si="287"/>
        <v>11175</v>
      </c>
      <c r="BG364" s="499">
        <f t="shared" si="283"/>
        <v>10734</v>
      </c>
      <c r="BH364" s="499">
        <f t="shared" si="284"/>
        <v>9211</v>
      </c>
      <c r="BI364" s="499">
        <f t="shared" si="288"/>
        <v>8321</v>
      </c>
      <c r="BJ364" s="506">
        <f t="shared" si="289"/>
        <v>9124</v>
      </c>
      <c r="BK364" s="416">
        <f t="shared" si="313"/>
        <v>-3.9463087248322148E-2</v>
      </c>
      <c r="BL364" s="416">
        <f t="shared" si="313"/>
        <v>-0.14188559716787774</v>
      </c>
      <c r="BM364" s="416">
        <f t="shared" si="313"/>
        <v>-9.6623602214743198E-2</v>
      </c>
      <c r="BN364" s="416">
        <f t="shared" si="313"/>
        <v>9.6502824179786062E-2</v>
      </c>
      <c r="BO364" s="104">
        <f t="shared" si="314"/>
        <v>6069003.5999999996</v>
      </c>
      <c r="BP364" s="104">
        <f t="shared" si="298"/>
        <v>6675903.9600000009</v>
      </c>
      <c r="BQ364" s="103">
        <f t="shared" si="299"/>
        <v>8276880.0600000005</v>
      </c>
      <c r="BR364" s="419"/>
      <c r="BS364" s="420"/>
      <c r="BU364" s="104"/>
      <c r="BV364" s="103"/>
      <c r="BW364" s="161">
        <f t="shared" si="315"/>
        <v>5158709.5999999996</v>
      </c>
      <c r="BX364" s="161">
        <f t="shared" si="316"/>
        <v>5158709.5999999996</v>
      </c>
    </row>
    <row r="365" spans="1:76">
      <c r="A365" s="145" t="s">
        <v>788</v>
      </c>
      <c r="B365" s="145" t="str">
        <f t="shared" si="318"/>
        <v>P223</v>
      </c>
      <c r="C365" s="146" t="s">
        <v>817</v>
      </c>
      <c r="D365" s="172" t="s">
        <v>818</v>
      </c>
      <c r="E365" s="178" t="s">
        <v>142</v>
      </c>
      <c r="F365" s="178"/>
      <c r="G365" s="178" t="s">
        <v>157</v>
      </c>
      <c r="H365" s="129">
        <v>660</v>
      </c>
      <c r="I365" s="130">
        <v>720</v>
      </c>
      <c r="J365" s="129">
        <v>720</v>
      </c>
      <c r="K365" s="130">
        <v>720</v>
      </c>
      <c r="L365" s="130">
        <v>720</v>
      </c>
      <c r="M365" s="130">
        <v>720</v>
      </c>
      <c r="N365" s="130">
        <v>720</v>
      </c>
      <c r="O365" s="148">
        <v>814</v>
      </c>
      <c r="P365" s="149">
        <v>431</v>
      </c>
      <c r="Q365" s="149">
        <v>300900</v>
      </c>
      <c r="R365" s="150">
        <v>417</v>
      </c>
      <c r="S365" s="151">
        <v>299232</v>
      </c>
      <c r="T365" s="150">
        <v>290</v>
      </c>
      <c r="U365" s="151">
        <v>216547.20000000001</v>
      </c>
      <c r="V365" s="152">
        <v>417</v>
      </c>
      <c r="W365" s="153">
        <f t="shared" si="342"/>
        <v>339438</v>
      </c>
      <c r="X365" s="154">
        <v>417</v>
      </c>
      <c r="Y365" s="155">
        <v>814</v>
      </c>
      <c r="Z365" s="138">
        <f t="shared" si="343"/>
        <v>339438</v>
      </c>
      <c r="AA365" s="156">
        <v>315</v>
      </c>
      <c r="AB365" s="157">
        <v>255596.00000000003</v>
      </c>
      <c r="AC365" s="158">
        <v>355</v>
      </c>
      <c r="AD365" s="456">
        <f t="shared" ref="AD365" si="351">Y365*1.15</f>
        <v>936.09999999999991</v>
      </c>
      <c r="AE365" s="159">
        <f t="shared" si="344"/>
        <v>332315.49999999994</v>
      </c>
      <c r="AF365" s="158">
        <v>355</v>
      </c>
      <c r="AG365" s="448">
        <v>978.17</v>
      </c>
      <c r="AH365" s="159">
        <f t="shared" si="303"/>
        <v>347250.35</v>
      </c>
      <c r="AI365" s="437">
        <f t="shared" si="304"/>
        <v>-42.07000000000005</v>
      </c>
      <c r="AJ365" s="23">
        <f t="shared" si="345"/>
        <v>-62</v>
      </c>
      <c r="AK365" s="24">
        <f t="shared" si="346"/>
        <v>-0.14868105515587529</v>
      </c>
      <c r="AL365" s="23">
        <f t="shared" si="347"/>
        <v>40</v>
      </c>
      <c r="AM365" s="160">
        <f t="shared" si="308"/>
        <v>-14934.850000000035</v>
      </c>
      <c r="AN365" s="24">
        <f t="shared" si="348"/>
        <v>0.12698412698412698</v>
      </c>
      <c r="AO365" s="163">
        <f t="shared" si="349"/>
        <v>164.16999999999996</v>
      </c>
      <c r="AP365" s="164">
        <f t="shared" si="350"/>
        <v>0.20168304668304662</v>
      </c>
      <c r="AQ365" s="487"/>
      <c r="AR365" s="409">
        <f t="shared" si="290"/>
        <v>0.2016830466830466</v>
      </c>
      <c r="AS365" s="410">
        <f t="shared" si="291"/>
        <v>0.14999999999999991</v>
      </c>
      <c r="AT365" s="409">
        <f t="shared" si="285"/>
        <v>0.12698412698412698</v>
      </c>
      <c r="AU365" s="410">
        <f t="shared" si="286"/>
        <v>0.12698412698412698</v>
      </c>
      <c r="AV365" s="64" t="b">
        <f t="shared" si="292"/>
        <v>0</v>
      </c>
      <c r="AW365" s="415">
        <f t="shared" si="293"/>
        <v>698.14385150812063</v>
      </c>
      <c r="AX365" s="415">
        <f t="shared" si="294"/>
        <v>717.58273381294964</v>
      </c>
      <c r="AY365" s="415">
        <f t="shared" si="295"/>
        <v>746.71448275862076</v>
      </c>
      <c r="AZ365" s="415">
        <f t="shared" si="296"/>
        <v>814</v>
      </c>
      <c r="BA365" s="415">
        <f t="shared" si="297"/>
        <v>936.09999999999991</v>
      </c>
      <c r="BB365" s="416">
        <f t="shared" si="312"/>
        <v>2.7843663254839779E-2</v>
      </c>
      <c r="BC365" s="416">
        <f t="shared" si="312"/>
        <v>4.0597059506820354E-2</v>
      </c>
      <c r="BD365" s="416">
        <f t="shared" si="312"/>
        <v>9.0108761507883717E-2</v>
      </c>
      <c r="BE365" s="416">
        <f t="shared" si="312"/>
        <v>0.14999999999999991</v>
      </c>
      <c r="BF365" s="499">
        <f t="shared" si="287"/>
        <v>431</v>
      </c>
      <c r="BG365" s="499">
        <f t="shared" si="283"/>
        <v>417</v>
      </c>
      <c r="BH365" s="499">
        <f t="shared" si="284"/>
        <v>290</v>
      </c>
      <c r="BI365" s="499">
        <f t="shared" si="288"/>
        <v>315</v>
      </c>
      <c r="BJ365" s="506">
        <f t="shared" si="289"/>
        <v>355</v>
      </c>
      <c r="BK365" s="416">
        <f t="shared" si="313"/>
        <v>-3.2482598607888602E-2</v>
      </c>
      <c r="BL365" s="416">
        <f t="shared" si="313"/>
        <v>-0.30455635491606714</v>
      </c>
      <c r="BM365" s="416">
        <f t="shared" si="313"/>
        <v>8.6206896551724199E-2</v>
      </c>
      <c r="BN365" s="416">
        <f t="shared" si="313"/>
        <v>0.12698412698412698</v>
      </c>
      <c r="BO365" s="104">
        <f t="shared" si="314"/>
        <v>339438</v>
      </c>
      <c r="BP365" s="104">
        <f t="shared" si="298"/>
        <v>390353.69999999995</v>
      </c>
      <c r="BQ365" s="103">
        <f t="shared" si="299"/>
        <v>407896.88999999996</v>
      </c>
      <c r="BR365" s="419"/>
      <c r="BS365" s="420"/>
      <c r="BU365" s="104"/>
      <c r="BV365" s="103"/>
      <c r="BW365" s="161">
        <f t="shared" si="315"/>
        <v>288970</v>
      </c>
      <c r="BX365" s="161">
        <f t="shared" si="316"/>
        <v>288970</v>
      </c>
    </row>
    <row r="366" spans="1:76" ht="36">
      <c r="A366" s="145" t="s">
        <v>655</v>
      </c>
      <c r="B366" s="145" t="str">
        <f t="shared" si="318"/>
        <v>P224</v>
      </c>
      <c r="C366" s="146" t="s">
        <v>819</v>
      </c>
      <c r="D366" s="175" t="s">
        <v>820</v>
      </c>
      <c r="E366" s="175" t="s">
        <v>102</v>
      </c>
      <c r="F366" s="175"/>
      <c r="G366" s="175"/>
      <c r="H366" s="129">
        <v>1200</v>
      </c>
      <c r="I366" s="130">
        <v>1200</v>
      </c>
      <c r="J366" s="129">
        <v>1200</v>
      </c>
      <c r="K366" s="130">
        <v>2400</v>
      </c>
      <c r="L366" s="130">
        <v>2400</v>
      </c>
      <c r="M366" s="130">
        <v>2460</v>
      </c>
      <c r="N366" s="130">
        <v>2460</v>
      </c>
      <c r="O366" s="148">
        <v>2728</v>
      </c>
      <c r="P366" s="149">
        <v>34</v>
      </c>
      <c r="Q366" s="149">
        <v>40800</v>
      </c>
      <c r="R366" s="150">
        <v>43</v>
      </c>
      <c r="S366" s="151">
        <v>96000</v>
      </c>
      <c r="T366" s="150">
        <v>35</v>
      </c>
      <c r="U366" s="151">
        <v>88748</v>
      </c>
      <c r="V366" s="152">
        <v>43</v>
      </c>
      <c r="W366" s="153">
        <f t="shared" si="342"/>
        <v>117304</v>
      </c>
      <c r="X366" s="154">
        <v>43</v>
      </c>
      <c r="Y366" s="155">
        <v>2728</v>
      </c>
      <c r="Z366" s="138">
        <f t="shared" si="343"/>
        <v>117304</v>
      </c>
      <c r="AA366" s="156">
        <v>32</v>
      </c>
      <c r="AB366" s="157">
        <v>87296</v>
      </c>
      <c r="AC366" s="158">
        <v>37</v>
      </c>
      <c r="AD366" s="448">
        <v>2830</v>
      </c>
      <c r="AE366" s="159">
        <f t="shared" si="344"/>
        <v>104710</v>
      </c>
      <c r="AF366" s="158">
        <v>37</v>
      </c>
      <c r="AG366" s="448">
        <v>2830</v>
      </c>
      <c r="AH366" s="159">
        <f t="shared" si="303"/>
        <v>104710</v>
      </c>
      <c r="AI366" s="437">
        <f t="shared" si="304"/>
        <v>0</v>
      </c>
      <c r="AJ366" s="23">
        <f t="shared" si="345"/>
        <v>-6</v>
      </c>
      <c r="AK366" s="24">
        <f t="shared" si="346"/>
        <v>-0.13953488372093023</v>
      </c>
      <c r="AL366" s="23">
        <f t="shared" si="347"/>
        <v>5</v>
      </c>
      <c r="AM366" s="160">
        <f t="shared" si="308"/>
        <v>0</v>
      </c>
      <c r="AN366" s="24">
        <f t="shared" si="348"/>
        <v>0.15625</v>
      </c>
      <c r="AO366" s="163">
        <f t="shared" si="349"/>
        <v>102</v>
      </c>
      <c r="AP366" s="164">
        <f t="shared" si="350"/>
        <v>3.7390029325513198E-2</v>
      </c>
      <c r="AQ366" s="487" t="s">
        <v>1079</v>
      </c>
      <c r="AR366" s="409">
        <f t="shared" si="290"/>
        <v>3.7390029325513163E-2</v>
      </c>
      <c r="AS366" s="410">
        <f t="shared" si="291"/>
        <v>3.7390029325513163E-2</v>
      </c>
      <c r="AT366" s="409">
        <f t="shared" si="285"/>
        <v>0.15625</v>
      </c>
      <c r="AU366" s="410">
        <f t="shared" si="286"/>
        <v>0.15625</v>
      </c>
      <c r="AV366" s="64" t="b">
        <f t="shared" si="292"/>
        <v>0</v>
      </c>
      <c r="AW366" s="415">
        <f t="shared" si="293"/>
        <v>1200</v>
      </c>
      <c r="AX366" s="415">
        <f t="shared" si="294"/>
        <v>2232.5581395348836</v>
      </c>
      <c r="AY366" s="415">
        <f t="shared" si="295"/>
        <v>2535.6571428571428</v>
      </c>
      <c r="AZ366" s="415">
        <f t="shared" si="296"/>
        <v>2728</v>
      </c>
      <c r="BA366" s="415">
        <f t="shared" si="297"/>
        <v>2830</v>
      </c>
      <c r="BB366" s="416">
        <f t="shared" si="312"/>
        <v>0.86046511627906974</v>
      </c>
      <c r="BC366" s="416">
        <f t="shared" si="312"/>
        <v>0.13576309523809527</v>
      </c>
      <c r="BD366" s="416">
        <f t="shared" si="312"/>
        <v>7.5855230540406549E-2</v>
      </c>
      <c r="BE366" s="416">
        <f t="shared" si="312"/>
        <v>3.7390029325513163E-2</v>
      </c>
      <c r="BF366" s="499">
        <f t="shared" si="287"/>
        <v>34</v>
      </c>
      <c r="BG366" s="499">
        <f t="shared" si="283"/>
        <v>43</v>
      </c>
      <c r="BH366" s="499">
        <f t="shared" si="284"/>
        <v>35</v>
      </c>
      <c r="BI366" s="499">
        <f t="shared" si="288"/>
        <v>32</v>
      </c>
      <c r="BJ366" s="417">
        <f t="shared" si="289"/>
        <v>37</v>
      </c>
      <c r="BK366" s="416">
        <f t="shared" si="313"/>
        <v>0.26470588235294112</v>
      </c>
      <c r="BL366" s="416">
        <f t="shared" si="313"/>
        <v>-0.18604651162790697</v>
      </c>
      <c r="BM366" s="416">
        <f t="shared" si="313"/>
        <v>-8.5714285714285743E-2</v>
      </c>
      <c r="BN366" s="416">
        <f t="shared" si="313"/>
        <v>0.15625</v>
      </c>
      <c r="BO366" s="104">
        <f t="shared" si="314"/>
        <v>117304</v>
      </c>
      <c r="BP366" s="104">
        <f t="shared" si="298"/>
        <v>121690</v>
      </c>
      <c r="BQ366" s="103">
        <f t="shared" si="299"/>
        <v>121690</v>
      </c>
      <c r="BR366" s="419"/>
      <c r="BS366" s="420" t="s">
        <v>1070</v>
      </c>
      <c r="BU366" s="104"/>
      <c r="BV366" s="103"/>
      <c r="BW366" s="161">
        <f t="shared" si="315"/>
        <v>100936</v>
      </c>
      <c r="BX366" s="161">
        <f t="shared" si="316"/>
        <v>100936</v>
      </c>
    </row>
    <row r="367" spans="1:76" ht="24">
      <c r="A367" s="145" t="s">
        <v>821</v>
      </c>
      <c r="B367" s="145" t="str">
        <f t="shared" si="318"/>
        <v>P225</v>
      </c>
      <c r="C367" s="146" t="s">
        <v>822</v>
      </c>
      <c r="D367" s="147" t="s">
        <v>823</v>
      </c>
      <c r="E367" s="147"/>
      <c r="F367" s="147"/>
      <c r="G367" s="147" t="s">
        <v>157</v>
      </c>
      <c r="H367" s="129">
        <v>1000</v>
      </c>
      <c r="I367" s="130">
        <v>1000</v>
      </c>
      <c r="J367" s="129">
        <v>1000</v>
      </c>
      <c r="K367" s="130">
        <v>1000</v>
      </c>
      <c r="L367" s="130">
        <v>1000</v>
      </c>
      <c r="M367" s="130">
        <v>1240</v>
      </c>
      <c r="N367" s="130">
        <v>1240</v>
      </c>
      <c r="O367" s="148">
        <v>1386</v>
      </c>
      <c r="P367" s="149">
        <v>394</v>
      </c>
      <c r="Q367" s="149">
        <v>394000</v>
      </c>
      <c r="R367" s="150">
        <v>345</v>
      </c>
      <c r="S367" s="151">
        <v>344800</v>
      </c>
      <c r="T367" s="150">
        <v>186</v>
      </c>
      <c r="U367" s="151">
        <v>236196</v>
      </c>
      <c r="V367" s="152">
        <v>345</v>
      </c>
      <c r="W367" s="153">
        <f t="shared" si="342"/>
        <v>478170</v>
      </c>
      <c r="X367" s="154">
        <v>345</v>
      </c>
      <c r="Y367" s="155">
        <v>1386</v>
      </c>
      <c r="Z367" s="138">
        <f t="shared" si="343"/>
        <v>478170</v>
      </c>
      <c r="AA367" s="156">
        <v>269</v>
      </c>
      <c r="AB367" s="157">
        <v>372834</v>
      </c>
      <c r="AC367" s="158">
        <v>294</v>
      </c>
      <c r="AD367" s="456">
        <v>1750</v>
      </c>
      <c r="AE367" s="159">
        <f t="shared" si="344"/>
        <v>514500</v>
      </c>
      <c r="AF367" s="158">
        <v>294</v>
      </c>
      <c r="AG367" s="448">
        <v>2429.92</v>
      </c>
      <c r="AH367" s="159">
        <f t="shared" si="303"/>
        <v>714396.48</v>
      </c>
      <c r="AI367" s="437">
        <f t="shared" si="304"/>
        <v>-679.92000000000007</v>
      </c>
      <c r="AJ367" s="23">
        <f t="shared" si="345"/>
        <v>-51</v>
      </c>
      <c r="AK367" s="24">
        <f t="shared" si="346"/>
        <v>-0.14782608695652175</v>
      </c>
      <c r="AL367" s="23">
        <f t="shared" si="347"/>
        <v>25</v>
      </c>
      <c r="AM367" s="160">
        <f t="shared" si="308"/>
        <v>-199896.47999999998</v>
      </c>
      <c r="AN367" s="24">
        <f t="shared" si="348"/>
        <v>9.2936802973977689E-2</v>
      </c>
      <c r="AO367" s="163">
        <f t="shared" si="349"/>
        <v>1043.92</v>
      </c>
      <c r="AP367" s="164">
        <f t="shared" si="350"/>
        <v>0.7531890331890333</v>
      </c>
      <c r="AQ367" s="487"/>
      <c r="AR367" s="409">
        <f t="shared" si="290"/>
        <v>0.75318903318903319</v>
      </c>
      <c r="AS367" s="410">
        <f t="shared" si="291"/>
        <v>0.26262626262626254</v>
      </c>
      <c r="AT367" s="409">
        <f t="shared" si="285"/>
        <v>9.2936802973977661E-2</v>
      </c>
      <c r="AU367" s="410">
        <f t="shared" si="286"/>
        <v>9.2936802973977661E-2</v>
      </c>
      <c r="AV367" s="64" t="b">
        <f t="shared" si="292"/>
        <v>0</v>
      </c>
      <c r="AW367" s="415">
        <f t="shared" si="293"/>
        <v>1000</v>
      </c>
      <c r="AX367" s="415">
        <f t="shared" si="294"/>
        <v>999.4202898550725</v>
      </c>
      <c r="AY367" s="415">
        <f t="shared" si="295"/>
        <v>1269.8709677419354</v>
      </c>
      <c r="AZ367" s="415">
        <f t="shared" si="296"/>
        <v>1386</v>
      </c>
      <c r="BA367" s="415">
        <f t="shared" si="297"/>
        <v>1750</v>
      </c>
      <c r="BB367" s="416">
        <f t="shared" si="312"/>
        <v>-5.7971014492752548E-4</v>
      </c>
      <c r="BC367" s="416">
        <f t="shared" si="312"/>
        <v>0.27060755182995266</v>
      </c>
      <c r="BD367" s="416">
        <f t="shared" si="312"/>
        <v>9.1449474165523625E-2</v>
      </c>
      <c r="BE367" s="416">
        <f t="shared" si="312"/>
        <v>0.26262626262626254</v>
      </c>
      <c r="BF367" s="499">
        <f t="shared" si="287"/>
        <v>394</v>
      </c>
      <c r="BG367" s="499">
        <f t="shared" si="283"/>
        <v>345</v>
      </c>
      <c r="BH367" s="499">
        <f t="shared" si="284"/>
        <v>186</v>
      </c>
      <c r="BI367" s="499">
        <f t="shared" si="288"/>
        <v>269</v>
      </c>
      <c r="BJ367" s="506">
        <f t="shared" si="289"/>
        <v>294</v>
      </c>
      <c r="BK367" s="416">
        <f t="shared" si="313"/>
        <v>-0.12436548223350252</v>
      </c>
      <c r="BL367" s="416">
        <f t="shared" si="313"/>
        <v>-0.46086956521739131</v>
      </c>
      <c r="BM367" s="416">
        <f t="shared" si="313"/>
        <v>0.44623655913978499</v>
      </c>
      <c r="BN367" s="416">
        <f t="shared" si="313"/>
        <v>9.2936802973977661E-2</v>
      </c>
      <c r="BO367" s="104">
        <f t="shared" si="314"/>
        <v>478170</v>
      </c>
      <c r="BP367" s="104">
        <f t="shared" si="298"/>
        <v>603750</v>
      </c>
      <c r="BQ367" s="103">
        <f t="shared" si="299"/>
        <v>838322.4</v>
      </c>
      <c r="BR367" s="419"/>
      <c r="BS367" s="420"/>
      <c r="BU367" s="104"/>
      <c r="BV367" s="103"/>
      <c r="BW367" s="161">
        <f t="shared" si="315"/>
        <v>407484</v>
      </c>
      <c r="BX367" s="161">
        <f t="shared" si="316"/>
        <v>407484</v>
      </c>
    </row>
    <row r="368" spans="1:76" ht="24">
      <c r="A368" s="145" t="s">
        <v>821</v>
      </c>
      <c r="B368" s="145" t="str">
        <f t="shared" si="318"/>
        <v>P226</v>
      </c>
      <c r="C368" s="146" t="s">
        <v>824</v>
      </c>
      <c r="D368" s="172" t="s">
        <v>825</v>
      </c>
      <c r="E368" s="178" t="s">
        <v>142</v>
      </c>
      <c r="F368" s="178"/>
      <c r="G368" s="178" t="s">
        <v>157</v>
      </c>
      <c r="H368" s="129">
        <v>705</v>
      </c>
      <c r="I368" s="130">
        <v>705</v>
      </c>
      <c r="J368" s="129">
        <v>705</v>
      </c>
      <c r="K368" s="130">
        <v>705</v>
      </c>
      <c r="L368" s="130">
        <v>705</v>
      </c>
      <c r="M368" s="130">
        <v>822</v>
      </c>
      <c r="N368" s="130">
        <v>822</v>
      </c>
      <c r="O368" s="148">
        <v>926.2</v>
      </c>
      <c r="P368" s="149">
        <v>990</v>
      </c>
      <c r="Q368" s="149">
        <v>695553</v>
      </c>
      <c r="R368" s="150">
        <v>684</v>
      </c>
      <c r="S368" s="151">
        <v>480246</v>
      </c>
      <c r="T368" s="150">
        <v>556</v>
      </c>
      <c r="U368" s="151">
        <v>468432.19999999995</v>
      </c>
      <c r="V368" s="152">
        <v>684</v>
      </c>
      <c r="W368" s="153">
        <f t="shared" si="342"/>
        <v>633520.80000000005</v>
      </c>
      <c r="X368" s="154">
        <v>684</v>
      </c>
      <c r="Y368" s="155">
        <v>926.2</v>
      </c>
      <c r="Z368" s="138">
        <f t="shared" si="343"/>
        <v>633520.80000000005</v>
      </c>
      <c r="AA368" s="156">
        <v>453</v>
      </c>
      <c r="AB368" s="157">
        <v>419012.88</v>
      </c>
      <c r="AC368" s="158">
        <v>582</v>
      </c>
      <c r="AD368" s="456">
        <f>Y368*1.1</f>
        <v>1018.8200000000002</v>
      </c>
      <c r="AE368" s="159">
        <f t="shared" si="344"/>
        <v>592953.24000000011</v>
      </c>
      <c r="AF368" s="158">
        <v>582</v>
      </c>
      <c r="AG368" s="448">
        <v>1093.4100000000001</v>
      </c>
      <c r="AH368" s="159">
        <f t="shared" si="303"/>
        <v>636364.62</v>
      </c>
      <c r="AI368" s="437">
        <f t="shared" si="304"/>
        <v>-74.589999999999918</v>
      </c>
      <c r="AJ368" s="23">
        <f t="shared" si="345"/>
        <v>-102</v>
      </c>
      <c r="AK368" s="24">
        <f t="shared" si="346"/>
        <v>-0.14912280701754385</v>
      </c>
      <c r="AL368" s="23">
        <f t="shared" si="347"/>
        <v>129</v>
      </c>
      <c r="AM368" s="160">
        <f t="shared" si="308"/>
        <v>-43411.379999999888</v>
      </c>
      <c r="AN368" s="24">
        <f t="shared" si="348"/>
        <v>0.28476821192052981</v>
      </c>
      <c r="AO368" s="163">
        <f t="shared" si="349"/>
        <v>167.21000000000004</v>
      </c>
      <c r="AP368" s="164">
        <f t="shared" si="350"/>
        <v>0.18053336212481108</v>
      </c>
      <c r="AQ368" s="487"/>
      <c r="AR368" s="409">
        <f t="shared" si="290"/>
        <v>0.18053336212481108</v>
      </c>
      <c r="AS368" s="410">
        <f t="shared" si="291"/>
        <v>0.10000000000000009</v>
      </c>
      <c r="AT368" s="409">
        <f t="shared" si="285"/>
        <v>0.2847682119205297</v>
      </c>
      <c r="AU368" s="410">
        <f t="shared" si="286"/>
        <v>0.2847682119205297</v>
      </c>
      <c r="AV368" s="64" t="b">
        <f t="shared" si="292"/>
        <v>0</v>
      </c>
      <c r="AW368" s="415">
        <f t="shared" si="293"/>
        <v>702.57878787878792</v>
      </c>
      <c r="AX368" s="415">
        <f t="shared" si="294"/>
        <v>702.11403508771934</v>
      </c>
      <c r="AY368" s="415">
        <f t="shared" si="295"/>
        <v>842.50395683453235</v>
      </c>
      <c r="AZ368" s="415">
        <f t="shared" si="296"/>
        <v>926.2</v>
      </c>
      <c r="BA368" s="415">
        <f t="shared" si="297"/>
        <v>1018.8200000000002</v>
      </c>
      <c r="BB368" s="416">
        <f t="shared" si="312"/>
        <v>-6.6149562025885622E-4</v>
      </c>
      <c r="BC368" s="416">
        <f t="shared" si="312"/>
        <v>0.19995316249343054</v>
      </c>
      <c r="BD368" s="416">
        <f t="shared" si="312"/>
        <v>9.9342017905686308E-2</v>
      </c>
      <c r="BE368" s="416">
        <f t="shared" si="312"/>
        <v>0.10000000000000009</v>
      </c>
      <c r="BF368" s="499">
        <f t="shared" si="287"/>
        <v>990</v>
      </c>
      <c r="BG368" s="499">
        <f t="shared" si="283"/>
        <v>684</v>
      </c>
      <c r="BH368" s="499">
        <f t="shared" si="284"/>
        <v>556</v>
      </c>
      <c r="BI368" s="499">
        <f t="shared" si="288"/>
        <v>453</v>
      </c>
      <c r="BJ368" s="506">
        <f t="shared" si="289"/>
        <v>582</v>
      </c>
      <c r="BK368" s="416">
        <f t="shared" si="313"/>
        <v>-0.30909090909090908</v>
      </c>
      <c r="BL368" s="416">
        <f t="shared" si="313"/>
        <v>-0.1871345029239766</v>
      </c>
      <c r="BM368" s="416">
        <f t="shared" si="313"/>
        <v>-0.18525179856115104</v>
      </c>
      <c r="BN368" s="416">
        <f t="shared" si="313"/>
        <v>0.2847682119205297</v>
      </c>
      <c r="BO368" s="104">
        <f t="shared" si="314"/>
        <v>633520.80000000005</v>
      </c>
      <c r="BP368" s="104">
        <f t="shared" si="298"/>
        <v>696872.88000000012</v>
      </c>
      <c r="BQ368" s="103">
        <f t="shared" si="299"/>
        <v>747892.44000000006</v>
      </c>
      <c r="BR368" s="419"/>
      <c r="BS368" s="420"/>
      <c r="BU368" s="104"/>
      <c r="BV368" s="103"/>
      <c r="BW368" s="161">
        <f t="shared" si="315"/>
        <v>539048.4</v>
      </c>
      <c r="BX368" s="161">
        <f t="shared" si="316"/>
        <v>539048.4</v>
      </c>
    </row>
    <row r="369" spans="1:76" ht="24">
      <c r="A369" s="145" t="s">
        <v>821</v>
      </c>
      <c r="B369" s="145" t="str">
        <f t="shared" si="318"/>
        <v>P227</v>
      </c>
      <c r="C369" s="146" t="s">
        <v>826</v>
      </c>
      <c r="D369" s="147" t="s">
        <v>827</v>
      </c>
      <c r="E369" s="147"/>
      <c r="F369" s="147"/>
      <c r="G369" s="147" t="s">
        <v>157</v>
      </c>
      <c r="H369" s="129">
        <v>863</v>
      </c>
      <c r="I369" s="130">
        <v>863</v>
      </c>
      <c r="J369" s="129">
        <v>863</v>
      </c>
      <c r="K369" s="130">
        <v>863</v>
      </c>
      <c r="L369" s="130">
        <v>863</v>
      </c>
      <c r="M369" s="130">
        <v>863</v>
      </c>
      <c r="N369" s="130">
        <v>863</v>
      </c>
      <c r="O369" s="148">
        <v>971.3</v>
      </c>
      <c r="P369" s="149">
        <v>8626</v>
      </c>
      <c r="Q369" s="149">
        <v>7438197.0000000019</v>
      </c>
      <c r="R369" s="150">
        <v>8753</v>
      </c>
      <c r="S369" s="151">
        <v>7546072</v>
      </c>
      <c r="T369" s="150">
        <v>7269</v>
      </c>
      <c r="U369" s="151">
        <v>6517378.580000001</v>
      </c>
      <c r="V369" s="152">
        <v>8753</v>
      </c>
      <c r="W369" s="153">
        <f t="shared" si="342"/>
        <v>8501788.9000000004</v>
      </c>
      <c r="X369" s="154">
        <v>8753</v>
      </c>
      <c r="Y369" s="155">
        <v>971.3</v>
      </c>
      <c r="Z369" s="138">
        <f t="shared" si="343"/>
        <v>8501788.9000000004</v>
      </c>
      <c r="AA369" s="156">
        <v>7316</v>
      </c>
      <c r="AB369" s="157">
        <v>7101843.040000001</v>
      </c>
      <c r="AC369" s="158">
        <v>7441</v>
      </c>
      <c r="AD369" s="456">
        <v>975</v>
      </c>
      <c r="AE369" s="159">
        <f t="shared" si="344"/>
        <v>7254975</v>
      </c>
      <c r="AF369" s="158">
        <v>7441</v>
      </c>
      <c r="AG369" s="448">
        <v>972</v>
      </c>
      <c r="AH369" s="159">
        <f t="shared" si="303"/>
        <v>7232652</v>
      </c>
      <c r="AI369" s="437">
        <f t="shared" si="304"/>
        <v>3</v>
      </c>
      <c r="AJ369" s="23">
        <f t="shared" si="345"/>
        <v>-1312</v>
      </c>
      <c r="AK369" s="24">
        <f t="shared" si="346"/>
        <v>-0.14989146578316007</v>
      </c>
      <c r="AL369" s="23">
        <f t="shared" si="347"/>
        <v>125</v>
      </c>
      <c r="AM369" s="160">
        <f t="shared" si="308"/>
        <v>22323</v>
      </c>
      <c r="AN369" s="24">
        <f t="shared" si="348"/>
        <v>1.7085839256424276E-2</v>
      </c>
      <c r="AO369" s="163">
        <f t="shared" si="349"/>
        <v>0.70000000000004547</v>
      </c>
      <c r="AP369" s="164">
        <f t="shared" si="350"/>
        <v>7.2068361989091482E-4</v>
      </c>
      <c r="AQ369" s="487"/>
      <c r="AR369" s="409">
        <f t="shared" si="290"/>
        <v>7.2068361989097163E-4</v>
      </c>
      <c r="AS369" s="410">
        <f t="shared" si="291"/>
        <v>3.8093277051374219E-3</v>
      </c>
      <c r="AT369" s="409">
        <f t="shared" si="285"/>
        <v>1.7085839256424373E-2</v>
      </c>
      <c r="AU369" s="410">
        <f t="shared" si="286"/>
        <v>1.7085839256424373E-2</v>
      </c>
      <c r="AV369" s="64" t="b">
        <f t="shared" si="292"/>
        <v>0</v>
      </c>
      <c r="AW369" s="415">
        <f t="shared" si="293"/>
        <v>862.2996753999538</v>
      </c>
      <c r="AX369" s="415">
        <f t="shared" si="294"/>
        <v>862.1126470924255</v>
      </c>
      <c r="AY369" s="415">
        <f t="shared" si="295"/>
        <v>896.59906176915683</v>
      </c>
      <c r="AZ369" s="415">
        <f t="shared" si="296"/>
        <v>971.3</v>
      </c>
      <c r="BA369" s="415">
        <f t="shared" si="297"/>
        <v>975</v>
      </c>
      <c r="BB369" s="416">
        <f t="shared" si="312"/>
        <v>-2.1689479059761041E-4</v>
      </c>
      <c r="BC369" s="416">
        <f t="shared" si="312"/>
        <v>4.0002214087730525E-2</v>
      </c>
      <c r="BD369" s="416">
        <f t="shared" si="312"/>
        <v>8.3315878206970506E-2</v>
      </c>
      <c r="BE369" s="416">
        <f t="shared" si="312"/>
        <v>3.8093277051374219E-3</v>
      </c>
      <c r="BF369" s="499">
        <f t="shared" si="287"/>
        <v>8626</v>
      </c>
      <c r="BG369" s="499">
        <f t="shared" si="283"/>
        <v>8753</v>
      </c>
      <c r="BH369" s="499">
        <f t="shared" si="284"/>
        <v>7269</v>
      </c>
      <c r="BI369" s="499">
        <f t="shared" si="288"/>
        <v>7316</v>
      </c>
      <c r="BJ369" s="506">
        <f t="shared" si="289"/>
        <v>7441</v>
      </c>
      <c r="BK369" s="416">
        <f t="shared" si="313"/>
        <v>1.4722930674704315E-2</v>
      </c>
      <c r="BL369" s="416">
        <f t="shared" si="313"/>
        <v>-0.16954187135839138</v>
      </c>
      <c r="BM369" s="416">
        <f t="shared" si="313"/>
        <v>6.4658137295363627E-3</v>
      </c>
      <c r="BN369" s="416">
        <f t="shared" si="313"/>
        <v>1.7085839256424373E-2</v>
      </c>
      <c r="BO369" s="104">
        <f t="shared" si="314"/>
        <v>8501788.9000000004</v>
      </c>
      <c r="BP369" s="104">
        <f t="shared" si="298"/>
        <v>8534175</v>
      </c>
      <c r="BQ369" s="103">
        <f t="shared" si="299"/>
        <v>8507916</v>
      </c>
      <c r="BR369" s="419"/>
      <c r="BS369" s="420"/>
      <c r="BU369" s="104"/>
      <c r="BV369" s="103"/>
      <c r="BW369" s="161">
        <f t="shared" si="315"/>
        <v>7227443.2999999998</v>
      </c>
      <c r="BX369" s="161">
        <f t="shared" si="316"/>
        <v>7227443.2999999998</v>
      </c>
    </row>
    <row r="370" spans="1:76" ht="24" hidden="1">
      <c r="A370" s="145" t="s">
        <v>821</v>
      </c>
      <c r="B370" s="145" t="str">
        <f t="shared" si="318"/>
        <v>P228</v>
      </c>
      <c r="C370" s="146" t="s">
        <v>828</v>
      </c>
      <c r="D370" s="172" t="s">
        <v>829</v>
      </c>
      <c r="E370" s="178" t="s">
        <v>142</v>
      </c>
      <c r="F370" s="178"/>
      <c r="G370" s="178"/>
      <c r="H370" s="129">
        <v>420</v>
      </c>
      <c r="I370" s="130">
        <v>500</v>
      </c>
      <c r="J370" s="129">
        <v>500</v>
      </c>
      <c r="K370" s="130">
        <v>500</v>
      </c>
      <c r="L370" s="130">
        <v>500</v>
      </c>
      <c r="M370" s="130">
        <v>545</v>
      </c>
      <c r="N370" s="130">
        <v>545</v>
      </c>
      <c r="O370" s="148">
        <v>621.5</v>
      </c>
      <c r="P370" s="149">
        <v>4853</v>
      </c>
      <c r="Q370" s="149">
        <v>2262020</v>
      </c>
      <c r="R370" s="150">
        <v>4078</v>
      </c>
      <c r="S370" s="151">
        <v>2014680</v>
      </c>
      <c r="T370" s="150">
        <v>3366</v>
      </c>
      <c r="U370" s="151">
        <v>1874449.9000000001</v>
      </c>
      <c r="V370" s="152">
        <v>4078</v>
      </c>
      <c r="W370" s="153">
        <f t="shared" si="342"/>
        <v>2534477</v>
      </c>
      <c r="X370" s="154">
        <v>4078</v>
      </c>
      <c r="Y370" s="155">
        <v>621.5</v>
      </c>
      <c r="Z370" s="138">
        <f t="shared" si="343"/>
        <v>2534477</v>
      </c>
      <c r="AA370" s="156">
        <v>2630</v>
      </c>
      <c r="AB370" s="157">
        <v>1619504.7</v>
      </c>
      <c r="AC370" s="162">
        <f>AA370</f>
        <v>2630</v>
      </c>
      <c r="AD370" s="456">
        <v>800</v>
      </c>
      <c r="AE370" s="159">
        <f t="shared" si="344"/>
        <v>2104000</v>
      </c>
      <c r="AF370" s="158">
        <v>2500</v>
      </c>
      <c r="AG370" s="448">
        <v>981</v>
      </c>
      <c r="AH370" s="159">
        <f t="shared" si="303"/>
        <v>2452500</v>
      </c>
      <c r="AI370" s="437">
        <f t="shared" si="304"/>
        <v>-181</v>
      </c>
      <c r="AJ370" s="23">
        <f t="shared" si="345"/>
        <v>-1578</v>
      </c>
      <c r="AK370" s="24">
        <f t="shared" si="346"/>
        <v>-0.38695438940657184</v>
      </c>
      <c r="AL370" s="23">
        <f t="shared" si="347"/>
        <v>-130</v>
      </c>
      <c r="AM370" s="160">
        <f t="shared" si="308"/>
        <v>-348500</v>
      </c>
      <c r="AN370" s="24">
        <f t="shared" si="348"/>
        <v>-4.9429657794676805E-2</v>
      </c>
      <c r="AO370" s="163">
        <f t="shared" si="349"/>
        <v>359.5</v>
      </c>
      <c r="AP370" s="164">
        <f t="shared" si="350"/>
        <v>0.57843925985518907</v>
      </c>
      <c r="AQ370" s="487"/>
      <c r="AR370" s="409">
        <f t="shared" si="290"/>
        <v>0.57843925985518907</v>
      </c>
      <c r="AS370" s="410">
        <f t="shared" si="291"/>
        <v>0.28720836685438456</v>
      </c>
      <c r="AT370" s="409">
        <f t="shared" si="285"/>
        <v>-4.9429657794676785E-2</v>
      </c>
      <c r="AU370" s="410">
        <f t="shared" si="286"/>
        <v>0</v>
      </c>
      <c r="AV370" s="64" t="b">
        <f t="shared" si="292"/>
        <v>1</v>
      </c>
      <c r="AW370" s="415">
        <f t="shared" si="293"/>
        <v>466.1075623325778</v>
      </c>
      <c r="AX370" s="415">
        <f t="shared" si="294"/>
        <v>494.03629230014712</v>
      </c>
      <c r="AY370" s="415">
        <f t="shared" si="295"/>
        <v>556.87756981580515</v>
      </c>
      <c r="AZ370" s="415">
        <f t="shared" si="296"/>
        <v>621.5</v>
      </c>
      <c r="BA370" s="415">
        <f t="shared" si="297"/>
        <v>800</v>
      </c>
      <c r="BB370" s="416">
        <f t="shared" si="312"/>
        <v>5.9919066379878982E-2</v>
      </c>
      <c r="BC370" s="416">
        <f t="shared" si="312"/>
        <v>0.12719971891757176</v>
      </c>
      <c r="BD370" s="416">
        <f t="shared" si="312"/>
        <v>0.11604423249722484</v>
      </c>
      <c r="BE370" s="416">
        <f t="shared" si="312"/>
        <v>0.28720836685438456</v>
      </c>
      <c r="BF370" s="499">
        <f t="shared" si="287"/>
        <v>4853</v>
      </c>
      <c r="BG370" s="499">
        <f t="shared" si="283"/>
        <v>4078</v>
      </c>
      <c r="BH370" s="499">
        <f t="shared" si="284"/>
        <v>3366</v>
      </c>
      <c r="BI370" s="499">
        <f t="shared" si="288"/>
        <v>2630</v>
      </c>
      <c r="BJ370" s="506">
        <f t="shared" si="289"/>
        <v>2630</v>
      </c>
      <c r="BK370" s="416">
        <f t="shared" si="313"/>
        <v>-0.15969503399958784</v>
      </c>
      <c r="BL370" s="416">
        <f t="shared" si="313"/>
        <v>-0.17459538989700829</v>
      </c>
      <c r="BM370" s="416">
        <f t="shared" si="313"/>
        <v>-0.21865715983363043</v>
      </c>
      <c r="BN370" s="416">
        <f t="shared" si="313"/>
        <v>0</v>
      </c>
      <c r="BO370" s="104">
        <f t="shared" si="314"/>
        <v>2534477</v>
      </c>
      <c r="BP370" s="104">
        <f t="shared" si="298"/>
        <v>3262400</v>
      </c>
      <c r="BQ370" s="103">
        <f t="shared" si="299"/>
        <v>4000518</v>
      </c>
      <c r="BR370" s="419"/>
      <c r="BS370" s="420"/>
      <c r="BU370" s="104"/>
      <c r="BV370" s="103"/>
      <c r="BW370" s="161">
        <f t="shared" si="315"/>
        <v>1634545</v>
      </c>
      <c r="BX370" s="161">
        <f t="shared" si="316"/>
        <v>1553750</v>
      </c>
    </row>
    <row r="371" spans="1:76" ht="23.25" customHeight="1">
      <c r="A371" s="145" t="s">
        <v>821</v>
      </c>
      <c r="B371" s="145" t="str">
        <f t="shared" si="318"/>
        <v>P229</v>
      </c>
      <c r="C371" s="146" t="s">
        <v>830</v>
      </c>
      <c r="D371" s="172" t="s">
        <v>831</v>
      </c>
      <c r="E371" s="178" t="s">
        <v>142</v>
      </c>
      <c r="F371" s="178"/>
      <c r="G371" s="178"/>
      <c r="H371" s="129">
        <v>300</v>
      </c>
      <c r="I371" s="130">
        <v>300</v>
      </c>
      <c r="J371" s="129">
        <v>300</v>
      </c>
      <c r="K371" s="130">
        <v>300</v>
      </c>
      <c r="L371" s="130">
        <v>300</v>
      </c>
      <c r="M371" s="130">
        <v>336</v>
      </c>
      <c r="N371" s="130">
        <v>336</v>
      </c>
      <c r="O371" s="148">
        <v>391.6</v>
      </c>
      <c r="P371" s="149">
        <v>4474</v>
      </c>
      <c r="Q371" s="149">
        <v>1338900</v>
      </c>
      <c r="R371" s="150">
        <v>3882</v>
      </c>
      <c r="S371" s="151">
        <v>1161540</v>
      </c>
      <c r="T371" s="150">
        <v>2351</v>
      </c>
      <c r="U371" s="151">
        <v>816635.76000000013</v>
      </c>
      <c r="V371" s="152">
        <v>3882</v>
      </c>
      <c r="W371" s="153">
        <f t="shared" si="342"/>
        <v>1520191.2000000002</v>
      </c>
      <c r="X371" s="154">
        <v>3882</v>
      </c>
      <c r="Y371" s="155">
        <v>391.6</v>
      </c>
      <c r="Z371" s="138">
        <f t="shared" si="343"/>
        <v>1520191.2000000002</v>
      </c>
      <c r="AA371" s="156">
        <v>1762</v>
      </c>
      <c r="AB371" s="157">
        <v>687525.84</v>
      </c>
      <c r="AC371" s="158">
        <v>2700</v>
      </c>
      <c r="AD371" s="456">
        <f>Y371*1.1</f>
        <v>430.76000000000005</v>
      </c>
      <c r="AE371" s="159">
        <f t="shared" si="344"/>
        <v>1163052.0000000002</v>
      </c>
      <c r="AF371" s="158">
        <v>2700</v>
      </c>
      <c r="AG371" s="448">
        <v>494.3</v>
      </c>
      <c r="AH371" s="159">
        <f t="shared" si="303"/>
        <v>1334610</v>
      </c>
      <c r="AI371" s="437">
        <f t="shared" si="304"/>
        <v>-63.539999999999964</v>
      </c>
      <c r="AJ371" s="23">
        <f t="shared" si="345"/>
        <v>-1182</v>
      </c>
      <c r="AK371" s="24">
        <f t="shared" si="346"/>
        <v>-0.30448222565687788</v>
      </c>
      <c r="AL371" s="23">
        <f t="shared" si="347"/>
        <v>938</v>
      </c>
      <c r="AM371" s="160">
        <f t="shared" si="308"/>
        <v>-171557.99999999977</v>
      </c>
      <c r="AN371" s="24">
        <f t="shared" si="348"/>
        <v>0.53234960272417708</v>
      </c>
      <c r="AO371" s="163">
        <f t="shared" si="349"/>
        <v>102.69999999999999</v>
      </c>
      <c r="AP371" s="164">
        <f t="shared" si="350"/>
        <v>0.26225740551583243</v>
      </c>
      <c r="AQ371" s="487"/>
      <c r="AR371" s="409">
        <f t="shared" si="290"/>
        <v>0.26225740551583243</v>
      </c>
      <c r="AS371" s="410">
        <f t="shared" si="291"/>
        <v>0.10000000000000009</v>
      </c>
      <c r="AT371" s="409">
        <f t="shared" si="285"/>
        <v>0.53234960272417697</v>
      </c>
      <c r="AU371" s="410">
        <f t="shared" si="286"/>
        <v>0.53234960272417697</v>
      </c>
      <c r="AV371" s="64" t="b">
        <f t="shared" si="292"/>
        <v>0</v>
      </c>
      <c r="AW371" s="415">
        <f t="shared" si="293"/>
        <v>299.26240500670542</v>
      </c>
      <c r="AX371" s="415">
        <f t="shared" si="294"/>
        <v>299.21174652241115</v>
      </c>
      <c r="AY371" s="415">
        <f t="shared" si="295"/>
        <v>347.35676733304985</v>
      </c>
      <c r="AZ371" s="415">
        <f t="shared" si="296"/>
        <v>391.6</v>
      </c>
      <c r="BA371" s="415">
        <f t="shared" si="297"/>
        <v>430.76000000000005</v>
      </c>
      <c r="BB371" s="416">
        <f t="shared" si="312"/>
        <v>-1.6927780919606672E-4</v>
      </c>
      <c r="BC371" s="416">
        <f t="shared" si="312"/>
        <v>0.16090618556993252</v>
      </c>
      <c r="BD371" s="416">
        <f t="shared" si="312"/>
        <v>0.12737115504224295</v>
      </c>
      <c r="BE371" s="416">
        <f t="shared" si="312"/>
        <v>0.10000000000000009</v>
      </c>
      <c r="BF371" s="499">
        <f t="shared" si="287"/>
        <v>4474</v>
      </c>
      <c r="BG371" s="499">
        <f t="shared" si="283"/>
        <v>3882</v>
      </c>
      <c r="BH371" s="499">
        <f t="shared" si="284"/>
        <v>2351</v>
      </c>
      <c r="BI371" s="499">
        <f t="shared" si="288"/>
        <v>1762</v>
      </c>
      <c r="BJ371" s="506">
        <f t="shared" si="289"/>
        <v>2700</v>
      </c>
      <c r="BK371" s="416">
        <f t="shared" si="313"/>
        <v>-0.13232007152436298</v>
      </c>
      <c r="BL371" s="416">
        <f t="shared" si="313"/>
        <v>-0.39438433797011851</v>
      </c>
      <c r="BM371" s="416">
        <f t="shared" si="313"/>
        <v>-0.25053168864313058</v>
      </c>
      <c r="BN371" s="416">
        <f t="shared" si="313"/>
        <v>0.53234960272417697</v>
      </c>
      <c r="BO371" s="104">
        <f t="shared" si="314"/>
        <v>1520191.2000000002</v>
      </c>
      <c r="BP371" s="104">
        <f t="shared" si="298"/>
        <v>1672210.3200000003</v>
      </c>
      <c r="BQ371" s="103">
        <f t="shared" si="299"/>
        <v>1918872.6</v>
      </c>
      <c r="BR371" s="419"/>
      <c r="BS371" s="420"/>
      <c r="BU371" s="104"/>
      <c r="BV371" s="103"/>
      <c r="BW371" s="161">
        <f t="shared" si="315"/>
        <v>1057320</v>
      </c>
      <c r="BX371" s="161">
        <f t="shared" si="316"/>
        <v>1057320</v>
      </c>
    </row>
    <row r="372" spans="1:76" ht="24" hidden="1">
      <c r="A372" s="145" t="s">
        <v>821</v>
      </c>
      <c r="B372" s="145" t="str">
        <f t="shared" si="318"/>
        <v>P230</v>
      </c>
      <c r="C372" s="146" t="s">
        <v>832</v>
      </c>
      <c r="D372" s="147" t="s">
        <v>833</v>
      </c>
      <c r="E372" s="147"/>
      <c r="F372" s="147"/>
      <c r="G372" s="147"/>
      <c r="H372" s="129">
        <v>714</v>
      </c>
      <c r="I372" s="130">
        <v>900</v>
      </c>
      <c r="J372" s="129">
        <v>900</v>
      </c>
      <c r="K372" s="130">
        <v>900</v>
      </c>
      <c r="L372" s="130">
        <v>900</v>
      </c>
      <c r="M372" s="130">
        <v>1170</v>
      </c>
      <c r="N372" s="130">
        <v>1170</v>
      </c>
      <c r="O372" s="148">
        <v>1309</v>
      </c>
      <c r="P372" s="149">
        <v>139</v>
      </c>
      <c r="Q372" s="149">
        <v>116544</v>
      </c>
      <c r="R372" s="150">
        <v>109</v>
      </c>
      <c r="S372" s="151">
        <v>98100</v>
      </c>
      <c r="T372" s="150">
        <v>97</v>
      </c>
      <c r="U372" s="151">
        <v>116735</v>
      </c>
      <c r="V372" s="152">
        <v>111</v>
      </c>
      <c r="W372" s="153">
        <f t="shared" si="342"/>
        <v>145299</v>
      </c>
      <c r="X372" s="154">
        <v>111</v>
      </c>
      <c r="Y372" s="155">
        <v>1309</v>
      </c>
      <c r="Z372" s="138">
        <f t="shared" si="343"/>
        <v>145299</v>
      </c>
      <c r="AA372" s="156">
        <v>99</v>
      </c>
      <c r="AB372" s="157">
        <v>129591</v>
      </c>
      <c r="AC372" s="162">
        <f>AA372</f>
        <v>99</v>
      </c>
      <c r="AD372" s="456">
        <v>1550</v>
      </c>
      <c r="AE372" s="159">
        <f t="shared" si="344"/>
        <v>153450</v>
      </c>
      <c r="AF372" s="158">
        <v>95</v>
      </c>
      <c r="AG372" s="448">
        <v>1617.1</v>
      </c>
      <c r="AH372" s="159">
        <f t="shared" si="303"/>
        <v>153624.5</v>
      </c>
      <c r="AI372" s="437">
        <f t="shared" si="304"/>
        <v>-67.099999999999909</v>
      </c>
      <c r="AJ372" s="23">
        <f t="shared" si="345"/>
        <v>-16</v>
      </c>
      <c r="AK372" s="24">
        <f t="shared" si="346"/>
        <v>-0.14414414414414414</v>
      </c>
      <c r="AL372" s="23">
        <f t="shared" si="347"/>
        <v>-4</v>
      </c>
      <c r="AM372" s="160">
        <f t="shared" si="308"/>
        <v>-174.5</v>
      </c>
      <c r="AN372" s="24">
        <f t="shared" si="348"/>
        <v>-4.0404040404040407E-2</v>
      </c>
      <c r="AO372" s="163">
        <f t="shared" si="349"/>
        <v>308.09999999999991</v>
      </c>
      <c r="AP372" s="164">
        <f t="shared" si="350"/>
        <v>0.2353705118411</v>
      </c>
      <c r="AQ372" s="487"/>
      <c r="AR372" s="409">
        <f t="shared" si="290"/>
        <v>0.23537051184110003</v>
      </c>
      <c r="AS372" s="410">
        <f t="shared" si="291"/>
        <v>0.18411000763941932</v>
      </c>
      <c r="AT372" s="409">
        <f t="shared" si="285"/>
        <v>-4.0404040404040442E-2</v>
      </c>
      <c r="AU372" s="410">
        <f t="shared" si="286"/>
        <v>0</v>
      </c>
      <c r="AV372" s="64" t="b">
        <f t="shared" si="292"/>
        <v>1</v>
      </c>
      <c r="AW372" s="415">
        <f t="shared" si="293"/>
        <v>838.44604316546759</v>
      </c>
      <c r="AX372" s="415">
        <f t="shared" si="294"/>
        <v>900</v>
      </c>
      <c r="AY372" s="415">
        <f t="shared" si="295"/>
        <v>1203.4536082474226</v>
      </c>
      <c r="AZ372" s="415">
        <f t="shared" si="296"/>
        <v>1309</v>
      </c>
      <c r="BA372" s="415">
        <f t="shared" si="297"/>
        <v>1550</v>
      </c>
      <c r="BB372" s="416">
        <f t="shared" si="312"/>
        <v>7.3414332784184522E-2</v>
      </c>
      <c r="BC372" s="416">
        <f t="shared" si="312"/>
        <v>0.33717067583046956</v>
      </c>
      <c r="BD372" s="416">
        <f t="shared" si="312"/>
        <v>8.7702916862980373E-2</v>
      </c>
      <c r="BE372" s="416">
        <f t="shared" si="312"/>
        <v>0.18411000763941932</v>
      </c>
      <c r="BF372" s="499">
        <f t="shared" si="287"/>
        <v>139</v>
      </c>
      <c r="BG372" s="499">
        <f t="shared" si="283"/>
        <v>109</v>
      </c>
      <c r="BH372" s="499">
        <f t="shared" si="284"/>
        <v>97</v>
      </c>
      <c r="BI372" s="499">
        <f t="shared" si="288"/>
        <v>99</v>
      </c>
      <c r="BJ372" s="506">
        <f t="shared" si="289"/>
        <v>99</v>
      </c>
      <c r="BK372" s="416">
        <f t="shared" si="313"/>
        <v>-0.21582733812949639</v>
      </c>
      <c r="BL372" s="416">
        <f t="shared" si="313"/>
        <v>-0.11009174311926606</v>
      </c>
      <c r="BM372" s="416">
        <f t="shared" si="313"/>
        <v>2.0618556701030855E-2</v>
      </c>
      <c r="BN372" s="416">
        <f t="shared" si="313"/>
        <v>0</v>
      </c>
      <c r="BO372" s="104">
        <f t="shared" si="314"/>
        <v>145299</v>
      </c>
      <c r="BP372" s="104">
        <f t="shared" si="298"/>
        <v>172050</v>
      </c>
      <c r="BQ372" s="103">
        <f t="shared" si="299"/>
        <v>179498.09999999998</v>
      </c>
      <c r="BR372" s="419"/>
      <c r="BS372" s="420"/>
      <c r="BU372" s="104"/>
      <c r="BV372" s="103"/>
      <c r="BW372" s="161">
        <f t="shared" si="315"/>
        <v>129591</v>
      </c>
      <c r="BX372" s="161">
        <f t="shared" si="316"/>
        <v>124355</v>
      </c>
    </row>
    <row r="373" spans="1:76">
      <c r="A373" s="145" t="s">
        <v>821</v>
      </c>
      <c r="B373" s="145" t="str">
        <f t="shared" si="318"/>
        <v>P231</v>
      </c>
      <c r="C373" s="146" t="s">
        <v>834</v>
      </c>
      <c r="D373" s="147" t="s">
        <v>835</v>
      </c>
      <c r="E373" s="147"/>
      <c r="F373" s="147"/>
      <c r="G373" s="147" t="s">
        <v>157</v>
      </c>
      <c r="H373" s="129">
        <v>803</v>
      </c>
      <c r="I373" s="130">
        <v>803</v>
      </c>
      <c r="J373" s="129">
        <v>803</v>
      </c>
      <c r="K373" s="130">
        <v>803</v>
      </c>
      <c r="L373" s="130">
        <v>803</v>
      </c>
      <c r="M373" s="130">
        <v>803</v>
      </c>
      <c r="N373" s="130">
        <v>803</v>
      </c>
      <c r="O373" s="148">
        <v>905.3</v>
      </c>
      <c r="P373" s="149">
        <v>652</v>
      </c>
      <c r="Q373" s="149">
        <v>523395.4</v>
      </c>
      <c r="R373" s="150">
        <v>539</v>
      </c>
      <c r="S373" s="151">
        <v>432656.4</v>
      </c>
      <c r="T373" s="150">
        <v>578</v>
      </c>
      <c r="U373" s="151">
        <v>485054.9</v>
      </c>
      <c r="V373" s="152">
        <v>603</v>
      </c>
      <c r="W373" s="153">
        <f t="shared" si="342"/>
        <v>545895.9</v>
      </c>
      <c r="X373" s="154">
        <v>603</v>
      </c>
      <c r="Y373" s="155">
        <v>905.3</v>
      </c>
      <c r="Z373" s="138">
        <f t="shared" si="343"/>
        <v>545895.9</v>
      </c>
      <c r="AA373" s="156">
        <v>484</v>
      </c>
      <c r="AB373" s="157">
        <v>437259.9</v>
      </c>
      <c r="AC373" s="158">
        <v>513</v>
      </c>
      <c r="AD373" s="456">
        <v>1050</v>
      </c>
      <c r="AE373" s="159">
        <f t="shared" si="344"/>
        <v>538650</v>
      </c>
      <c r="AF373" s="158">
        <v>513</v>
      </c>
      <c r="AG373" s="448">
        <v>1030.5899999999999</v>
      </c>
      <c r="AH373" s="159">
        <f t="shared" si="303"/>
        <v>528692.66999999993</v>
      </c>
      <c r="AI373" s="437">
        <f t="shared" si="304"/>
        <v>19.410000000000082</v>
      </c>
      <c r="AJ373" s="23">
        <f t="shared" si="345"/>
        <v>-90</v>
      </c>
      <c r="AK373" s="24">
        <f t="shared" si="346"/>
        <v>-0.14925373134328357</v>
      </c>
      <c r="AL373" s="23">
        <f t="shared" si="347"/>
        <v>29</v>
      </c>
      <c r="AM373" s="160">
        <f t="shared" si="308"/>
        <v>9957.3300000000745</v>
      </c>
      <c r="AN373" s="24">
        <f t="shared" si="348"/>
        <v>5.9917355371900828E-2</v>
      </c>
      <c r="AO373" s="163">
        <f t="shared" si="349"/>
        <v>125.28999999999996</v>
      </c>
      <c r="AP373" s="164">
        <f t="shared" si="350"/>
        <v>0.13839611178614822</v>
      </c>
      <c r="AQ373" s="487"/>
      <c r="AR373" s="409">
        <f t="shared" si="290"/>
        <v>0.1383961117861483</v>
      </c>
      <c r="AS373" s="410">
        <f t="shared" si="291"/>
        <v>0.15983651828123291</v>
      </c>
      <c r="AT373" s="409">
        <f t="shared" si="285"/>
        <v>5.9917355371900793E-2</v>
      </c>
      <c r="AU373" s="410">
        <f t="shared" si="286"/>
        <v>5.9917355371900793E-2</v>
      </c>
      <c r="AV373" s="64" t="b">
        <f t="shared" si="292"/>
        <v>0</v>
      </c>
      <c r="AW373" s="415">
        <f t="shared" si="293"/>
        <v>802.75368098159515</v>
      </c>
      <c r="AX373" s="415">
        <f t="shared" si="294"/>
        <v>802.70204081632653</v>
      </c>
      <c r="AY373" s="415">
        <f t="shared" si="295"/>
        <v>839.19532871972319</v>
      </c>
      <c r="AZ373" s="415">
        <f t="shared" si="296"/>
        <v>905.3</v>
      </c>
      <c r="BA373" s="415">
        <f t="shared" si="297"/>
        <v>1050</v>
      </c>
      <c r="BB373" s="416">
        <f t="shared" si="312"/>
        <v>-6.4328780411737618E-5</v>
      </c>
      <c r="BC373" s="416">
        <f t="shared" si="312"/>
        <v>4.5463056087765796E-2</v>
      </c>
      <c r="BD373" s="416">
        <f t="shared" si="312"/>
        <v>7.8771495762644639E-2</v>
      </c>
      <c r="BE373" s="416">
        <f t="shared" si="312"/>
        <v>0.15983651828123291</v>
      </c>
      <c r="BF373" s="499">
        <f t="shared" si="287"/>
        <v>652</v>
      </c>
      <c r="BG373" s="499">
        <f t="shared" si="283"/>
        <v>539</v>
      </c>
      <c r="BH373" s="499">
        <f t="shared" si="284"/>
        <v>578</v>
      </c>
      <c r="BI373" s="499">
        <f t="shared" si="288"/>
        <v>484</v>
      </c>
      <c r="BJ373" s="506">
        <f t="shared" si="289"/>
        <v>513</v>
      </c>
      <c r="BK373" s="416">
        <f t="shared" si="313"/>
        <v>-0.17331288343558282</v>
      </c>
      <c r="BL373" s="416">
        <f t="shared" si="313"/>
        <v>7.235621521335811E-2</v>
      </c>
      <c r="BM373" s="416">
        <f t="shared" si="313"/>
        <v>-0.16262975778546718</v>
      </c>
      <c r="BN373" s="416">
        <f t="shared" si="313"/>
        <v>5.9917355371900793E-2</v>
      </c>
      <c r="BO373" s="104">
        <f t="shared" si="314"/>
        <v>545895.9</v>
      </c>
      <c r="BP373" s="104">
        <f t="shared" si="298"/>
        <v>633150</v>
      </c>
      <c r="BQ373" s="103">
        <f t="shared" si="299"/>
        <v>621445.7699999999</v>
      </c>
      <c r="BR373" s="419"/>
      <c r="BS373" s="420"/>
      <c r="BU373" s="104"/>
      <c r="BV373" s="103"/>
      <c r="BW373" s="161">
        <f t="shared" si="315"/>
        <v>464418.89999999997</v>
      </c>
      <c r="BX373" s="161">
        <f t="shared" si="316"/>
        <v>464418.89999999997</v>
      </c>
    </row>
    <row r="374" spans="1:76" ht="24">
      <c r="A374" s="145" t="s">
        <v>751</v>
      </c>
      <c r="B374" s="145" t="str">
        <f t="shared" si="318"/>
        <v>P232</v>
      </c>
      <c r="C374" s="146" t="s">
        <v>836</v>
      </c>
      <c r="D374" s="172" t="s">
        <v>837</v>
      </c>
      <c r="E374" s="178" t="s">
        <v>142</v>
      </c>
      <c r="F374" s="178"/>
      <c r="G374" s="178"/>
      <c r="H374" s="129">
        <v>350</v>
      </c>
      <c r="I374" s="130">
        <v>500</v>
      </c>
      <c r="J374" s="129">
        <v>500</v>
      </c>
      <c r="K374" s="130">
        <v>500</v>
      </c>
      <c r="L374" s="130">
        <v>500</v>
      </c>
      <c r="M374" s="130">
        <v>560</v>
      </c>
      <c r="N374" s="130">
        <v>560</v>
      </c>
      <c r="O374" s="148">
        <v>638</v>
      </c>
      <c r="P374" s="149">
        <v>171</v>
      </c>
      <c r="Q374" s="149">
        <v>78150</v>
      </c>
      <c r="R374" s="150">
        <v>270</v>
      </c>
      <c r="S374" s="151">
        <v>134900</v>
      </c>
      <c r="T374" s="150">
        <v>136</v>
      </c>
      <c r="U374" s="151">
        <v>78194</v>
      </c>
      <c r="V374" s="152">
        <v>270</v>
      </c>
      <c r="W374" s="153">
        <f t="shared" si="342"/>
        <v>172260</v>
      </c>
      <c r="X374" s="154">
        <v>270</v>
      </c>
      <c r="Y374" s="155">
        <v>638</v>
      </c>
      <c r="Z374" s="138">
        <f t="shared" si="343"/>
        <v>172260</v>
      </c>
      <c r="AA374" s="156">
        <v>93</v>
      </c>
      <c r="AB374" s="157">
        <v>59206.400000000001</v>
      </c>
      <c r="AC374" s="158">
        <v>100</v>
      </c>
      <c r="AD374" s="456">
        <f>Y374*1.15</f>
        <v>733.69999999999993</v>
      </c>
      <c r="AE374" s="159">
        <f t="shared" si="344"/>
        <v>73370</v>
      </c>
      <c r="AF374" s="158">
        <v>230</v>
      </c>
      <c r="AG374" s="448">
        <v>809.17</v>
      </c>
      <c r="AH374" s="159">
        <f t="shared" si="303"/>
        <v>186109.09999999998</v>
      </c>
      <c r="AI374" s="437">
        <f t="shared" si="304"/>
        <v>-75.470000000000027</v>
      </c>
      <c r="AJ374" s="23">
        <f t="shared" si="345"/>
        <v>-40</v>
      </c>
      <c r="AK374" s="24">
        <f t="shared" si="346"/>
        <v>-0.14814814814814814</v>
      </c>
      <c r="AL374" s="23">
        <f t="shared" si="347"/>
        <v>137</v>
      </c>
      <c r="AM374" s="160">
        <f t="shared" si="308"/>
        <v>-112739.09999999998</v>
      </c>
      <c r="AN374" s="24">
        <f t="shared" si="348"/>
        <v>1.4731182795698925</v>
      </c>
      <c r="AO374" s="163">
        <f t="shared" si="349"/>
        <v>171.16999999999996</v>
      </c>
      <c r="AP374" s="164">
        <f t="shared" si="350"/>
        <v>0.26829153605015665</v>
      </c>
      <c r="AQ374" s="487" t="s">
        <v>1079</v>
      </c>
      <c r="AR374" s="409">
        <f t="shared" si="290"/>
        <v>0.26829153605015676</v>
      </c>
      <c r="AS374" s="410">
        <f t="shared" si="291"/>
        <v>0.14999999999999991</v>
      </c>
      <c r="AT374" s="409">
        <f t="shared" si="285"/>
        <v>1.4731182795698925</v>
      </c>
      <c r="AU374" s="410">
        <f t="shared" si="286"/>
        <v>7.5268817204301008E-2</v>
      </c>
      <c r="AV374" s="64" t="b">
        <f t="shared" si="292"/>
        <v>0</v>
      </c>
      <c r="AW374" s="415">
        <f t="shared" si="293"/>
        <v>457.01754385964909</v>
      </c>
      <c r="AX374" s="415">
        <f t="shared" si="294"/>
        <v>499.62962962962962</v>
      </c>
      <c r="AY374" s="415">
        <f t="shared" si="295"/>
        <v>574.95588235294122</v>
      </c>
      <c r="AZ374" s="415">
        <f t="shared" si="296"/>
        <v>638</v>
      </c>
      <c r="BA374" s="415">
        <f t="shared" si="297"/>
        <v>733.69999999999993</v>
      </c>
      <c r="BB374" s="416">
        <f t="shared" si="312"/>
        <v>9.3239496694391244E-2</v>
      </c>
      <c r="BC374" s="416">
        <f t="shared" si="312"/>
        <v>0.15076418261893343</v>
      </c>
      <c r="BD374" s="416">
        <f t="shared" si="312"/>
        <v>0.1096503568048699</v>
      </c>
      <c r="BE374" s="416">
        <f t="shared" si="312"/>
        <v>0.14999999999999991</v>
      </c>
      <c r="BF374" s="499">
        <f t="shared" si="287"/>
        <v>171</v>
      </c>
      <c r="BG374" s="499">
        <f t="shared" si="283"/>
        <v>270</v>
      </c>
      <c r="BH374" s="499">
        <f t="shared" si="284"/>
        <v>136</v>
      </c>
      <c r="BI374" s="499">
        <f t="shared" si="288"/>
        <v>93</v>
      </c>
      <c r="BJ374" s="506">
        <f t="shared" si="289"/>
        <v>100</v>
      </c>
      <c r="BK374" s="416">
        <f t="shared" si="313"/>
        <v>0.57894736842105265</v>
      </c>
      <c r="BL374" s="416">
        <f t="shared" si="313"/>
        <v>-0.49629629629629635</v>
      </c>
      <c r="BM374" s="416">
        <f t="shared" si="313"/>
        <v>-0.31617647058823528</v>
      </c>
      <c r="BN374" s="416">
        <f t="shared" si="313"/>
        <v>7.5268817204301008E-2</v>
      </c>
      <c r="BO374" s="104">
        <f t="shared" si="314"/>
        <v>172260</v>
      </c>
      <c r="BP374" s="104">
        <f t="shared" si="298"/>
        <v>198098.99999999997</v>
      </c>
      <c r="BQ374" s="103">
        <f t="shared" si="299"/>
        <v>218475.9</v>
      </c>
      <c r="BR374" s="419"/>
      <c r="BS374" s="420"/>
      <c r="BU374" s="104"/>
      <c r="BV374" s="103"/>
      <c r="BW374" s="161">
        <f t="shared" si="315"/>
        <v>63800</v>
      </c>
      <c r="BX374" s="161">
        <f t="shared" si="316"/>
        <v>146740</v>
      </c>
    </row>
    <row r="375" spans="1:76" ht="14.25" customHeight="1">
      <c r="A375" s="145" t="s">
        <v>751</v>
      </c>
      <c r="B375" s="145" t="str">
        <f t="shared" si="318"/>
        <v>P233</v>
      </c>
      <c r="C375" s="146" t="s">
        <v>838</v>
      </c>
      <c r="D375" s="147" t="s">
        <v>839</v>
      </c>
      <c r="E375" s="147"/>
      <c r="F375" s="147"/>
      <c r="G375" s="147" t="s">
        <v>157</v>
      </c>
      <c r="H375" s="129">
        <v>3030</v>
      </c>
      <c r="I375" s="130">
        <v>3030</v>
      </c>
      <c r="J375" s="129">
        <v>3030</v>
      </c>
      <c r="K375" s="130">
        <v>3030</v>
      </c>
      <c r="L375" s="130">
        <v>3030</v>
      </c>
      <c r="M375" s="130">
        <v>3030</v>
      </c>
      <c r="N375" s="130">
        <v>3030</v>
      </c>
      <c r="O375" s="148">
        <v>3355</v>
      </c>
      <c r="P375" s="149">
        <v>2865</v>
      </c>
      <c r="Q375" s="149">
        <v>8680950</v>
      </c>
      <c r="R375" s="150">
        <v>2986</v>
      </c>
      <c r="S375" s="151">
        <v>9045762</v>
      </c>
      <c r="T375" s="150">
        <v>2745</v>
      </c>
      <c r="U375" s="151">
        <v>8606655</v>
      </c>
      <c r="V375" s="152">
        <v>2986</v>
      </c>
      <c r="W375" s="153">
        <f t="shared" si="342"/>
        <v>10018030</v>
      </c>
      <c r="X375" s="154">
        <v>2986</v>
      </c>
      <c r="Y375" s="155">
        <v>3355</v>
      </c>
      <c r="Z375" s="138">
        <f t="shared" si="343"/>
        <v>10018030</v>
      </c>
      <c r="AA375" s="156">
        <v>2463</v>
      </c>
      <c r="AB375" s="157">
        <v>8262694</v>
      </c>
      <c r="AC375" s="158">
        <v>2539</v>
      </c>
      <c r="AD375" s="456">
        <f>Y375*1.15</f>
        <v>3858.2499999999995</v>
      </c>
      <c r="AE375" s="159">
        <f t="shared" si="344"/>
        <v>9796096.7499999981</v>
      </c>
      <c r="AF375" s="158">
        <v>2539</v>
      </c>
      <c r="AG375" s="448">
        <v>4392.2700000000004</v>
      </c>
      <c r="AH375" s="159">
        <f t="shared" si="303"/>
        <v>11151973.530000001</v>
      </c>
      <c r="AI375" s="437">
        <f t="shared" si="304"/>
        <v>-534.02000000000089</v>
      </c>
      <c r="AJ375" s="23">
        <f t="shared" si="345"/>
        <v>-447</v>
      </c>
      <c r="AK375" s="24">
        <f t="shared" si="346"/>
        <v>-0.14969859343603484</v>
      </c>
      <c r="AL375" s="23">
        <f t="shared" si="347"/>
        <v>76</v>
      </c>
      <c r="AM375" s="160">
        <f t="shared" si="308"/>
        <v>-1355876.7800000031</v>
      </c>
      <c r="AN375" s="24">
        <f t="shared" si="348"/>
        <v>3.0856678846934632E-2</v>
      </c>
      <c r="AO375" s="163">
        <f t="shared" si="349"/>
        <v>1037.2700000000004</v>
      </c>
      <c r="AP375" s="164">
        <f t="shared" si="350"/>
        <v>0.30917138599105826</v>
      </c>
      <c r="AQ375" s="487" t="s">
        <v>1079</v>
      </c>
      <c r="AR375" s="409">
        <f t="shared" si="290"/>
        <v>0.30917138599105831</v>
      </c>
      <c r="AS375" s="410">
        <f t="shared" si="291"/>
        <v>0.14999999999999991</v>
      </c>
      <c r="AT375" s="409">
        <f t="shared" si="285"/>
        <v>3.085667884693466E-2</v>
      </c>
      <c r="AU375" s="410">
        <f t="shared" si="286"/>
        <v>3.085667884693466E-2</v>
      </c>
      <c r="AV375" s="64" t="b">
        <f t="shared" si="292"/>
        <v>0</v>
      </c>
      <c r="AW375" s="415">
        <f t="shared" si="293"/>
        <v>3030</v>
      </c>
      <c r="AX375" s="415">
        <f t="shared" si="294"/>
        <v>3029.3911587407902</v>
      </c>
      <c r="AY375" s="415">
        <f t="shared" si="295"/>
        <v>3135.3934426229507</v>
      </c>
      <c r="AZ375" s="415">
        <f t="shared" si="296"/>
        <v>3355</v>
      </c>
      <c r="BA375" s="415">
        <f t="shared" si="297"/>
        <v>3858.2499999999995</v>
      </c>
      <c r="BB375" s="416">
        <f t="shared" si="312"/>
        <v>-2.0093770931017829E-4</v>
      </c>
      <c r="BC375" s="416">
        <f t="shared" si="312"/>
        <v>3.4991283174610643E-2</v>
      </c>
      <c r="BD375" s="416">
        <f t="shared" si="312"/>
        <v>7.0041148390402652E-2</v>
      </c>
      <c r="BE375" s="416">
        <f t="shared" si="312"/>
        <v>0.14999999999999991</v>
      </c>
      <c r="BF375" s="499">
        <f t="shared" si="287"/>
        <v>2865</v>
      </c>
      <c r="BG375" s="499">
        <f t="shared" si="283"/>
        <v>2986</v>
      </c>
      <c r="BH375" s="499">
        <f t="shared" si="284"/>
        <v>2745</v>
      </c>
      <c r="BI375" s="499">
        <f t="shared" si="288"/>
        <v>2463</v>
      </c>
      <c r="BJ375" s="506">
        <f t="shared" si="289"/>
        <v>2539</v>
      </c>
      <c r="BK375" s="416">
        <f t="shared" si="313"/>
        <v>4.2233856893542754E-2</v>
      </c>
      <c r="BL375" s="416">
        <f t="shared" si="313"/>
        <v>-8.0709979906229079E-2</v>
      </c>
      <c r="BM375" s="416">
        <f t="shared" si="313"/>
        <v>-0.10273224043715845</v>
      </c>
      <c r="BN375" s="416">
        <f t="shared" si="313"/>
        <v>3.085667884693466E-2</v>
      </c>
      <c r="BO375" s="104">
        <f t="shared" si="314"/>
        <v>10018030</v>
      </c>
      <c r="BP375" s="104">
        <f t="shared" si="298"/>
        <v>11520734.499999998</v>
      </c>
      <c r="BQ375" s="103">
        <f t="shared" si="299"/>
        <v>13115318.220000001</v>
      </c>
      <c r="BR375" s="419"/>
      <c r="BS375" s="420"/>
      <c r="BU375" s="104"/>
      <c r="BV375" s="103"/>
      <c r="BW375" s="161">
        <f t="shared" si="315"/>
        <v>8518345</v>
      </c>
      <c r="BX375" s="161">
        <f t="shared" si="316"/>
        <v>8518345</v>
      </c>
    </row>
    <row r="376" spans="1:76" ht="24" hidden="1">
      <c r="A376" s="145" t="s">
        <v>751</v>
      </c>
      <c r="B376" s="145" t="str">
        <f t="shared" si="318"/>
        <v>P234</v>
      </c>
      <c r="C376" s="146" t="s">
        <v>840</v>
      </c>
      <c r="D376" s="147" t="s">
        <v>841</v>
      </c>
      <c r="E376" s="147"/>
      <c r="F376" s="147"/>
      <c r="G376" s="147" t="s">
        <v>157</v>
      </c>
      <c r="H376" s="129">
        <v>9000</v>
      </c>
      <c r="I376" s="130">
        <v>9000</v>
      </c>
      <c r="J376" s="129">
        <v>9000</v>
      </c>
      <c r="K376" s="130">
        <v>9000</v>
      </c>
      <c r="L376" s="130">
        <v>9000</v>
      </c>
      <c r="M376" s="130">
        <v>9000</v>
      </c>
      <c r="N376" s="130">
        <v>9000</v>
      </c>
      <c r="O376" s="148">
        <v>9922</v>
      </c>
      <c r="P376" s="149">
        <v>265</v>
      </c>
      <c r="Q376" s="149">
        <v>2385000</v>
      </c>
      <c r="R376" s="150">
        <v>296</v>
      </c>
      <c r="S376" s="151">
        <v>2664000</v>
      </c>
      <c r="T376" s="150">
        <v>263</v>
      </c>
      <c r="U376" s="151">
        <v>2459665</v>
      </c>
      <c r="V376" s="152">
        <v>296</v>
      </c>
      <c r="W376" s="153">
        <f t="shared" si="342"/>
        <v>2936912</v>
      </c>
      <c r="X376" s="154">
        <v>296</v>
      </c>
      <c r="Y376" s="155">
        <v>9922</v>
      </c>
      <c r="Z376" s="138">
        <f t="shared" si="343"/>
        <v>2936912</v>
      </c>
      <c r="AA376" s="156">
        <v>342</v>
      </c>
      <c r="AB376" s="157">
        <v>3393324</v>
      </c>
      <c r="AC376" s="162">
        <f>AA376</f>
        <v>342</v>
      </c>
      <c r="AD376" s="456">
        <v>11000</v>
      </c>
      <c r="AE376" s="159">
        <f t="shared" si="344"/>
        <v>3762000</v>
      </c>
      <c r="AF376" s="158">
        <v>252</v>
      </c>
      <c r="AG376" s="448">
        <v>13003</v>
      </c>
      <c r="AH376" s="159">
        <f t="shared" si="303"/>
        <v>3276756</v>
      </c>
      <c r="AI376" s="437">
        <f t="shared" si="304"/>
        <v>-2003</v>
      </c>
      <c r="AJ376" s="23">
        <f t="shared" si="345"/>
        <v>-44</v>
      </c>
      <c r="AK376" s="24">
        <f t="shared" si="346"/>
        <v>-0.14864864864864866</v>
      </c>
      <c r="AL376" s="23">
        <f t="shared" si="347"/>
        <v>-90</v>
      </c>
      <c r="AM376" s="160">
        <f t="shared" si="308"/>
        <v>485244</v>
      </c>
      <c r="AN376" s="24">
        <f t="shared" si="348"/>
        <v>-0.26315789473684209</v>
      </c>
      <c r="AO376" s="163">
        <f t="shared" si="349"/>
        <v>3081</v>
      </c>
      <c r="AP376" s="164">
        <f t="shared" si="350"/>
        <v>0.31052207216287037</v>
      </c>
      <c r="AQ376" s="487" t="s">
        <v>1079</v>
      </c>
      <c r="AR376" s="409">
        <f t="shared" si="290"/>
        <v>0.31052207216287031</v>
      </c>
      <c r="AS376" s="410">
        <f t="shared" si="291"/>
        <v>0.10864745011086474</v>
      </c>
      <c r="AT376" s="409">
        <f t="shared" si="285"/>
        <v>-0.26315789473684215</v>
      </c>
      <c r="AU376" s="410">
        <f t="shared" si="286"/>
        <v>0</v>
      </c>
      <c r="AV376" s="64" t="b">
        <f t="shared" si="292"/>
        <v>1</v>
      </c>
      <c r="AW376" s="415">
        <f t="shared" si="293"/>
        <v>9000</v>
      </c>
      <c r="AX376" s="415">
        <f t="shared" si="294"/>
        <v>9000</v>
      </c>
      <c r="AY376" s="415">
        <f t="shared" si="295"/>
        <v>9352.3384030418256</v>
      </c>
      <c r="AZ376" s="415">
        <f t="shared" si="296"/>
        <v>9922</v>
      </c>
      <c r="BA376" s="415">
        <f t="shared" si="297"/>
        <v>11000</v>
      </c>
      <c r="BB376" s="416">
        <f t="shared" si="312"/>
        <v>0</v>
      </c>
      <c r="BC376" s="416">
        <f t="shared" si="312"/>
        <v>3.9148711449091822E-2</v>
      </c>
      <c r="BD376" s="416">
        <f t="shared" si="312"/>
        <v>6.0911140338216763E-2</v>
      </c>
      <c r="BE376" s="416">
        <f t="shared" si="312"/>
        <v>0.10864745011086474</v>
      </c>
      <c r="BF376" s="499">
        <f t="shared" si="287"/>
        <v>265</v>
      </c>
      <c r="BG376" s="499">
        <f t="shared" si="283"/>
        <v>296</v>
      </c>
      <c r="BH376" s="499">
        <f t="shared" si="284"/>
        <v>263</v>
      </c>
      <c r="BI376" s="499">
        <f t="shared" si="288"/>
        <v>342</v>
      </c>
      <c r="BJ376" s="506">
        <f t="shared" si="289"/>
        <v>342</v>
      </c>
      <c r="BK376" s="416">
        <f t="shared" si="313"/>
        <v>0.11698113207547167</v>
      </c>
      <c r="BL376" s="416">
        <f t="shared" si="313"/>
        <v>-0.11148648648648651</v>
      </c>
      <c r="BM376" s="416">
        <f t="shared" si="313"/>
        <v>0.30038022813688214</v>
      </c>
      <c r="BN376" s="416">
        <f t="shared" si="313"/>
        <v>0</v>
      </c>
      <c r="BO376" s="104">
        <f t="shared" si="314"/>
        <v>2936912</v>
      </c>
      <c r="BP376" s="104">
        <f t="shared" si="298"/>
        <v>3256000</v>
      </c>
      <c r="BQ376" s="103">
        <f t="shared" si="299"/>
        <v>3848888</v>
      </c>
      <c r="BR376" s="419"/>
      <c r="BS376" s="420"/>
      <c r="BU376" s="104"/>
      <c r="BV376" s="103"/>
      <c r="BW376" s="161">
        <f t="shared" si="315"/>
        <v>3393324</v>
      </c>
      <c r="BX376" s="161">
        <f t="shared" si="316"/>
        <v>2500344</v>
      </c>
    </row>
    <row r="377" spans="1:76" ht="24" customHeight="1">
      <c r="A377" s="145" t="s">
        <v>751</v>
      </c>
      <c r="B377" s="145" t="str">
        <f t="shared" si="318"/>
        <v>P235</v>
      </c>
      <c r="C377" s="146" t="s">
        <v>842</v>
      </c>
      <c r="D377" s="172" t="s">
        <v>843</v>
      </c>
      <c r="E377" s="178" t="s">
        <v>142</v>
      </c>
      <c r="F377" s="178"/>
      <c r="G377" s="178"/>
      <c r="H377" s="129">
        <v>400</v>
      </c>
      <c r="I377" s="130">
        <v>500</v>
      </c>
      <c r="J377" s="129">
        <v>500</v>
      </c>
      <c r="K377" s="130">
        <v>500</v>
      </c>
      <c r="L377" s="130">
        <v>500</v>
      </c>
      <c r="M377" s="130">
        <v>560</v>
      </c>
      <c r="N377" s="130">
        <v>560</v>
      </c>
      <c r="O377" s="148">
        <v>638</v>
      </c>
      <c r="P377" s="149">
        <v>29</v>
      </c>
      <c r="Q377" s="149">
        <v>12400</v>
      </c>
      <c r="R377" s="150">
        <v>28</v>
      </c>
      <c r="S377" s="151">
        <v>14000</v>
      </c>
      <c r="T377" s="150">
        <v>9</v>
      </c>
      <c r="U377" s="151">
        <v>4998</v>
      </c>
      <c r="V377" s="152">
        <v>28</v>
      </c>
      <c r="W377" s="153">
        <f t="shared" si="342"/>
        <v>17864</v>
      </c>
      <c r="X377" s="154">
        <v>28</v>
      </c>
      <c r="Y377" s="155">
        <v>638</v>
      </c>
      <c r="Z377" s="138">
        <f t="shared" si="343"/>
        <v>17864</v>
      </c>
      <c r="AA377" s="156">
        <v>9</v>
      </c>
      <c r="AB377" s="157">
        <v>5742</v>
      </c>
      <c r="AC377" s="158">
        <v>24</v>
      </c>
      <c r="AD377" s="456">
        <f>Y377*1.15</f>
        <v>733.69999999999993</v>
      </c>
      <c r="AE377" s="159">
        <f t="shared" si="344"/>
        <v>17608.8</v>
      </c>
      <c r="AF377" s="158">
        <v>24</v>
      </c>
      <c r="AG377" s="448">
        <v>783.64</v>
      </c>
      <c r="AH377" s="159">
        <f t="shared" si="303"/>
        <v>18807.36</v>
      </c>
      <c r="AI377" s="437">
        <f t="shared" si="304"/>
        <v>-49.940000000000055</v>
      </c>
      <c r="AJ377" s="23">
        <f t="shared" si="345"/>
        <v>-4</v>
      </c>
      <c r="AK377" s="24">
        <f t="shared" si="346"/>
        <v>-0.14285714285714285</v>
      </c>
      <c r="AL377" s="23">
        <f t="shared" si="347"/>
        <v>15</v>
      </c>
      <c r="AM377" s="160">
        <f t="shared" si="308"/>
        <v>-1198.5600000000013</v>
      </c>
      <c r="AN377" s="24">
        <f t="shared" si="348"/>
        <v>1.6666666666666667</v>
      </c>
      <c r="AO377" s="163">
        <f t="shared" si="349"/>
        <v>145.63999999999999</v>
      </c>
      <c r="AP377" s="164">
        <f t="shared" si="350"/>
        <v>0.2282758620689655</v>
      </c>
      <c r="AQ377" s="487" t="s">
        <v>1079</v>
      </c>
      <c r="AR377" s="409">
        <f t="shared" si="290"/>
        <v>0.22827586206896555</v>
      </c>
      <c r="AS377" s="410">
        <f t="shared" si="291"/>
        <v>0.14999999999999991</v>
      </c>
      <c r="AT377" s="409">
        <f t="shared" si="285"/>
        <v>1.6666666666666665</v>
      </c>
      <c r="AU377" s="410">
        <f t="shared" si="286"/>
        <v>1.6666666666666665</v>
      </c>
      <c r="AV377" s="64" t="b">
        <f t="shared" si="292"/>
        <v>0</v>
      </c>
      <c r="AW377" s="415">
        <f t="shared" si="293"/>
        <v>427.58620689655174</v>
      </c>
      <c r="AX377" s="415">
        <f t="shared" si="294"/>
        <v>500</v>
      </c>
      <c r="AY377" s="415">
        <f t="shared" si="295"/>
        <v>555.33333333333337</v>
      </c>
      <c r="AZ377" s="415">
        <f t="shared" si="296"/>
        <v>638</v>
      </c>
      <c r="BA377" s="415">
        <f t="shared" si="297"/>
        <v>733.69999999999993</v>
      </c>
      <c r="BB377" s="416">
        <f t="shared" si="312"/>
        <v>0.16935483870967727</v>
      </c>
      <c r="BC377" s="416">
        <f t="shared" si="312"/>
        <v>0.11066666666666669</v>
      </c>
      <c r="BD377" s="416">
        <f t="shared" si="312"/>
        <v>0.14885954381752686</v>
      </c>
      <c r="BE377" s="416">
        <f t="shared" si="312"/>
        <v>0.14999999999999991</v>
      </c>
      <c r="BF377" s="499">
        <f t="shared" si="287"/>
        <v>29</v>
      </c>
      <c r="BG377" s="499">
        <f t="shared" si="283"/>
        <v>28</v>
      </c>
      <c r="BH377" s="499">
        <f t="shared" si="284"/>
        <v>9</v>
      </c>
      <c r="BI377" s="499">
        <f t="shared" si="288"/>
        <v>9</v>
      </c>
      <c r="BJ377" s="506">
        <f t="shared" si="289"/>
        <v>24</v>
      </c>
      <c r="BK377" s="416">
        <f t="shared" si="313"/>
        <v>-3.4482758620689613E-2</v>
      </c>
      <c r="BL377" s="416">
        <f t="shared" si="313"/>
        <v>-0.6785714285714286</v>
      </c>
      <c r="BM377" s="416">
        <f t="shared" si="313"/>
        <v>0</v>
      </c>
      <c r="BN377" s="416">
        <f t="shared" si="313"/>
        <v>1.6666666666666665</v>
      </c>
      <c r="BO377" s="104">
        <f t="shared" si="314"/>
        <v>17864</v>
      </c>
      <c r="BP377" s="104">
        <f t="shared" si="298"/>
        <v>20543.599999999999</v>
      </c>
      <c r="BQ377" s="103">
        <f t="shared" si="299"/>
        <v>21941.919999999998</v>
      </c>
      <c r="BR377" s="419"/>
      <c r="BS377" s="420"/>
      <c r="BU377" s="104"/>
      <c r="BV377" s="103"/>
      <c r="BW377" s="161">
        <f t="shared" si="315"/>
        <v>15312</v>
      </c>
      <c r="BX377" s="161">
        <f t="shared" si="316"/>
        <v>15312</v>
      </c>
    </row>
    <row r="378" spans="1:76" s="102" customFormat="1" ht="24" hidden="1">
      <c r="A378" s="145" t="s">
        <v>751</v>
      </c>
      <c r="B378" s="145" t="str">
        <f t="shared" si="318"/>
        <v>P236</v>
      </c>
      <c r="C378" s="146" t="s">
        <v>844</v>
      </c>
      <c r="D378" s="147" t="s">
        <v>845</v>
      </c>
      <c r="E378" s="147"/>
      <c r="F378" s="147"/>
      <c r="G378" s="147" t="s">
        <v>157</v>
      </c>
      <c r="H378" s="129">
        <v>1700</v>
      </c>
      <c r="I378" s="130">
        <v>1700</v>
      </c>
      <c r="J378" s="129">
        <v>1700</v>
      </c>
      <c r="K378" s="130">
        <v>1700</v>
      </c>
      <c r="L378" s="130">
        <v>1700</v>
      </c>
      <c r="M378" s="130">
        <v>1760</v>
      </c>
      <c r="N378" s="130">
        <v>1760</v>
      </c>
      <c r="O378" s="148">
        <v>1958</v>
      </c>
      <c r="P378" s="149">
        <v>3075</v>
      </c>
      <c r="Q378" s="149">
        <v>5227160</v>
      </c>
      <c r="R378" s="150">
        <v>2995</v>
      </c>
      <c r="S378" s="151">
        <v>5091160</v>
      </c>
      <c r="T378" s="150">
        <v>2901</v>
      </c>
      <c r="U378" s="151">
        <v>5278671.8000000007</v>
      </c>
      <c r="V378" s="152">
        <v>3008</v>
      </c>
      <c r="W378" s="153">
        <f t="shared" si="342"/>
        <v>5889664</v>
      </c>
      <c r="X378" s="154">
        <v>3008</v>
      </c>
      <c r="Y378" s="155">
        <v>1958</v>
      </c>
      <c r="Z378" s="138">
        <f t="shared" si="343"/>
        <v>5889664</v>
      </c>
      <c r="AA378" s="156">
        <v>3054</v>
      </c>
      <c r="AB378" s="157">
        <v>5979732</v>
      </c>
      <c r="AC378" s="162">
        <f>AA378</f>
        <v>3054</v>
      </c>
      <c r="AD378" s="456">
        <f>Y378*1.15</f>
        <v>2251.6999999999998</v>
      </c>
      <c r="AE378" s="159">
        <f t="shared" si="344"/>
        <v>6876691.7999999998</v>
      </c>
      <c r="AF378" s="158">
        <v>2557</v>
      </c>
      <c r="AG378" s="448">
        <v>2539.9699999999998</v>
      </c>
      <c r="AH378" s="159">
        <f t="shared" si="303"/>
        <v>6494703.2899999991</v>
      </c>
      <c r="AI378" s="437">
        <f t="shared" si="304"/>
        <v>-288.27</v>
      </c>
      <c r="AJ378" s="23">
        <f t="shared" si="345"/>
        <v>-451</v>
      </c>
      <c r="AK378" s="24">
        <f t="shared" si="346"/>
        <v>-0.14993351063829788</v>
      </c>
      <c r="AL378" s="23">
        <f t="shared" si="347"/>
        <v>-497</v>
      </c>
      <c r="AM378" s="160">
        <f t="shared" si="308"/>
        <v>381988.51000000071</v>
      </c>
      <c r="AN378" s="24">
        <f t="shared" si="348"/>
        <v>-0.16273739358218731</v>
      </c>
      <c r="AO378" s="207">
        <f t="shared" si="349"/>
        <v>581.9699999999998</v>
      </c>
      <c r="AP378" s="208">
        <f t="shared" si="350"/>
        <v>0.29722676200204279</v>
      </c>
      <c r="AQ378" s="487" t="s">
        <v>1079</v>
      </c>
      <c r="AR378" s="409">
        <f t="shared" si="290"/>
        <v>0.29722676200204279</v>
      </c>
      <c r="AS378" s="410">
        <f t="shared" si="291"/>
        <v>0.14999999999999991</v>
      </c>
      <c r="AT378" s="409">
        <f t="shared" si="285"/>
        <v>-0.16273739358218731</v>
      </c>
      <c r="AU378" s="410">
        <f t="shared" si="286"/>
        <v>0</v>
      </c>
      <c r="AV378" s="64" t="b">
        <f t="shared" si="292"/>
        <v>1</v>
      </c>
      <c r="AW378" s="415">
        <f t="shared" si="293"/>
        <v>1699.889430894309</v>
      </c>
      <c r="AX378" s="415">
        <f t="shared" si="294"/>
        <v>1699.8864774624374</v>
      </c>
      <c r="AY378" s="415">
        <f t="shared" si="295"/>
        <v>1819.6042054463981</v>
      </c>
      <c r="AZ378" s="415">
        <f t="shared" si="296"/>
        <v>1958</v>
      </c>
      <c r="BA378" s="415">
        <f t="shared" si="297"/>
        <v>2251.6999999999998</v>
      </c>
      <c r="BB378" s="416">
        <f t="shared" si="312"/>
        <v>-1.7374258689528688E-6</v>
      </c>
      <c r="BC378" s="416">
        <f t="shared" si="312"/>
        <v>7.0426895896409158E-2</v>
      </c>
      <c r="BD378" s="416">
        <f t="shared" si="312"/>
        <v>7.6058185697394309E-2</v>
      </c>
      <c r="BE378" s="416">
        <f t="shared" si="312"/>
        <v>0.14999999999999991</v>
      </c>
      <c r="BF378" s="499">
        <f t="shared" si="287"/>
        <v>3075</v>
      </c>
      <c r="BG378" s="499">
        <f t="shared" si="283"/>
        <v>2995</v>
      </c>
      <c r="BH378" s="499">
        <f t="shared" si="284"/>
        <v>2901</v>
      </c>
      <c r="BI378" s="499">
        <f t="shared" si="288"/>
        <v>3054</v>
      </c>
      <c r="BJ378" s="506">
        <f t="shared" si="289"/>
        <v>3054</v>
      </c>
      <c r="BK378" s="416">
        <f t="shared" si="313"/>
        <v>-2.6016260162601612E-2</v>
      </c>
      <c r="BL378" s="416">
        <f t="shared" si="313"/>
        <v>-3.1385642737896458E-2</v>
      </c>
      <c r="BM378" s="416">
        <f t="shared" si="313"/>
        <v>5.2740434332988695E-2</v>
      </c>
      <c r="BN378" s="416">
        <f t="shared" si="313"/>
        <v>0</v>
      </c>
      <c r="BO378" s="104">
        <f t="shared" si="314"/>
        <v>5889664</v>
      </c>
      <c r="BP378" s="104">
        <f t="shared" si="298"/>
        <v>6773113.5999999996</v>
      </c>
      <c r="BQ378" s="103">
        <f t="shared" si="299"/>
        <v>7640229.7599999998</v>
      </c>
      <c r="BR378" s="419"/>
      <c r="BS378" s="420"/>
      <c r="BT378" s="104"/>
      <c r="BU378" s="104"/>
      <c r="BV378" s="103"/>
      <c r="BW378" s="161">
        <f t="shared" si="315"/>
        <v>5979732</v>
      </c>
      <c r="BX378" s="161">
        <f t="shared" si="316"/>
        <v>5006606</v>
      </c>
    </row>
    <row r="379" spans="1:76" s="102" customFormat="1" ht="24" hidden="1">
      <c r="A379" s="145" t="s">
        <v>751</v>
      </c>
      <c r="B379" s="145" t="str">
        <f t="shared" si="318"/>
        <v>P237</v>
      </c>
      <c r="C379" s="173" t="s">
        <v>846</v>
      </c>
      <c r="D379" s="147" t="s">
        <v>847</v>
      </c>
      <c r="E379" s="147"/>
      <c r="F379" s="147"/>
      <c r="G379" s="147"/>
      <c r="H379" s="129">
        <v>883</v>
      </c>
      <c r="I379" s="130">
        <v>950</v>
      </c>
      <c r="J379" s="129">
        <v>950</v>
      </c>
      <c r="K379" s="130">
        <v>950</v>
      </c>
      <c r="L379" s="130">
        <v>950</v>
      </c>
      <c r="M379" s="130">
        <v>950</v>
      </c>
      <c r="N379" s="130">
        <v>950</v>
      </c>
      <c r="O379" s="148">
        <v>1067</v>
      </c>
      <c r="P379" s="149">
        <v>1908</v>
      </c>
      <c r="Q379" s="149">
        <v>1769921</v>
      </c>
      <c r="R379" s="150">
        <v>1914</v>
      </c>
      <c r="S379" s="151">
        <v>1818300</v>
      </c>
      <c r="T379" s="150">
        <v>1718</v>
      </c>
      <c r="U379" s="151">
        <v>1703964.6</v>
      </c>
      <c r="V379" s="152">
        <v>1914</v>
      </c>
      <c r="W379" s="153">
        <f t="shared" si="342"/>
        <v>2042238</v>
      </c>
      <c r="X379" s="154">
        <v>1914</v>
      </c>
      <c r="Y379" s="155">
        <v>1067</v>
      </c>
      <c r="Z379" s="138">
        <f t="shared" si="343"/>
        <v>2042238</v>
      </c>
      <c r="AA379" s="156">
        <v>1680</v>
      </c>
      <c r="AB379" s="157">
        <v>1792026.5</v>
      </c>
      <c r="AC379" s="174">
        <f>AA379</f>
        <v>1680</v>
      </c>
      <c r="AD379" s="457">
        <v>1300</v>
      </c>
      <c r="AE379" s="159">
        <f t="shared" si="344"/>
        <v>2184000</v>
      </c>
      <c r="AF379" s="158">
        <v>1627</v>
      </c>
      <c r="AG379" s="448">
        <v>1300</v>
      </c>
      <c r="AH379" s="159">
        <f t="shared" si="303"/>
        <v>2115100</v>
      </c>
      <c r="AI379" s="437">
        <f t="shared" si="304"/>
        <v>0</v>
      </c>
      <c r="AJ379" s="23">
        <f t="shared" si="345"/>
        <v>-287</v>
      </c>
      <c r="AK379" s="24">
        <f t="shared" si="346"/>
        <v>-0.14994775339602925</v>
      </c>
      <c r="AL379" s="23">
        <f t="shared" si="347"/>
        <v>-53</v>
      </c>
      <c r="AM379" s="160">
        <f t="shared" si="308"/>
        <v>68900</v>
      </c>
      <c r="AN379" s="24">
        <f t="shared" si="348"/>
        <v>-3.1547619047619047E-2</v>
      </c>
      <c r="AO379" s="207">
        <f t="shared" si="349"/>
        <v>233</v>
      </c>
      <c r="AP379" s="208">
        <f t="shared" si="350"/>
        <v>0.21836925960637302</v>
      </c>
      <c r="AQ379" s="487" t="s">
        <v>1079</v>
      </c>
      <c r="AR379" s="409">
        <f t="shared" si="290"/>
        <v>0.2183692596063731</v>
      </c>
      <c r="AS379" s="410">
        <f t="shared" si="291"/>
        <v>0.2183692596063731</v>
      </c>
      <c r="AT379" s="409">
        <f t="shared" si="285"/>
        <v>-3.1547619047619047E-2</v>
      </c>
      <c r="AU379" s="410">
        <f t="shared" si="286"/>
        <v>0</v>
      </c>
      <c r="AV379" s="64" t="b">
        <f t="shared" si="292"/>
        <v>1</v>
      </c>
      <c r="AW379" s="415">
        <f t="shared" si="293"/>
        <v>927.63155136268347</v>
      </c>
      <c r="AX379" s="415">
        <f t="shared" si="294"/>
        <v>950</v>
      </c>
      <c r="AY379" s="415">
        <f t="shared" si="295"/>
        <v>991.83038416763679</v>
      </c>
      <c r="AZ379" s="415">
        <f t="shared" si="296"/>
        <v>1067</v>
      </c>
      <c r="BA379" s="415">
        <f t="shared" si="297"/>
        <v>1300</v>
      </c>
      <c r="BB379" s="416">
        <f t="shared" si="312"/>
        <v>2.4113505631042198E-2</v>
      </c>
      <c r="BC379" s="416">
        <f t="shared" si="312"/>
        <v>4.4031983334354541E-2</v>
      </c>
      <c r="BD379" s="416">
        <f t="shared" si="312"/>
        <v>7.5788781058010235E-2</v>
      </c>
      <c r="BE379" s="416">
        <f t="shared" si="312"/>
        <v>0.2183692596063731</v>
      </c>
      <c r="BF379" s="499">
        <f t="shared" si="287"/>
        <v>1908</v>
      </c>
      <c r="BG379" s="499">
        <f t="shared" si="283"/>
        <v>1914</v>
      </c>
      <c r="BH379" s="499">
        <f t="shared" si="284"/>
        <v>1718</v>
      </c>
      <c r="BI379" s="499">
        <f t="shared" si="288"/>
        <v>1680</v>
      </c>
      <c r="BJ379" s="506">
        <f t="shared" si="289"/>
        <v>1680</v>
      </c>
      <c r="BK379" s="416">
        <f t="shared" si="313"/>
        <v>3.1446540880504248E-3</v>
      </c>
      <c r="BL379" s="416">
        <f t="shared" si="313"/>
        <v>-0.10240334378265414</v>
      </c>
      <c r="BM379" s="416">
        <f t="shared" si="313"/>
        <v>-2.2118742724097751E-2</v>
      </c>
      <c r="BN379" s="416">
        <f t="shared" si="313"/>
        <v>0</v>
      </c>
      <c r="BO379" s="104">
        <f t="shared" si="314"/>
        <v>2042238</v>
      </c>
      <c r="BP379" s="104">
        <f t="shared" si="298"/>
        <v>2488200</v>
      </c>
      <c r="BQ379" s="103">
        <f t="shared" si="299"/>
        <v>2488200</v>
      </c>
      <c r="BR379" s="419"/>
      <c r="BS379" s="420" t="s">
        <v>1067</v>
      </c>
      <c r="BT379" s="104"/>
      <c r="BU379" s="104"/>
      <c r="BV379" s="103"/>
      <c r="BW379" s="161">
        <f t="shared" si="315"/>
        <v>1792560</v>
      </c>
      <c r="BX379" s="161">
        <f t="shared" si="316"/>
        <v>1736009</v>
      </c>
    </row>
    <row r="380" spans="1:76" s="102" customFormat="1" hidden="1">
      <c r="A380" s="145" t="s">
        <v>751</v>
      </c>
      <c r="B380" s="145" t="str">
        <f t="shared" si="318"/>
        <v>P238</v>
      </c>
      <c r="C380" s="146" t="s">
        <v>848</v>
      </c>
      <c r="D380" s="147" t="s">
        <v>849</v>
      </c>
      <c r="E380" s="147"/>
      <c r="F380" s="147"/>
      <c r="G380" s="147"/>
      <c r="H380" s="129">
        <v>7000</v>
      </c>
      <c r="I380" s="130">
        <v>7000</v>
      </c>
      <c r="J380" s="129">
        <v>7000</v>
      </c>
      <c r="K380" s="130">
        <v>7000</v>
      </c>
      <c r="L380" s="130">
        <v>7000</v>
      </c>
      <c r="M380" s="130">
        <v>7000</v>
      </c>
      <c r="N380" s="130">
        <v>7000</v>
      </c>
      <c r="O380" s="148">
        <v>7722</v>
      </c>
      <c r="P380" s="149">
        <v>134</v>
      </c>
      <c r="Q380" s="149">
        <v>938000</v>
      </c>
      <c r="R380" s="150">
        <v>162</v>
      </c>
      <c r="S380" s="151">
        <v>1134000</v>
      </c>
      <c r="T380" s="150">
        <v>176</v>
      </c>
      <c r="U380" s="151">
        <v>1272432</v>
      </c>
      <c r="V380" s="152">
        <v>184</v>
      </c>
      <c r="W380" s="153">
        <f t="shared" si="342"/>
        <v>1420848</v>
      </c>
      <c r="X380" s="154">
        <v>184</v>
      </c>
      <c r="Y380" s="155">
        <v>7722</v>
      </c>
      <c r="Z380" s="138">
        <f t="shared" si="343"/>
        <v>1420848</v>
      </c>
      <c r="AA380" s="156">
        <v>184</v>
      </c>
      <c r="AB380" s="157">
        <v>1420848</v>
      </c>
      <c r="AC380" s="162">
        <f>AA380</f>
        <v>184</v>
      </c>
      <c r="AD380" s="456">
        <f>Y380*1.1</f>
        <v>8494.2000000000007</v>
      </c>
      <c r="AE380" s="159">
        <f t="shared" si="344"/>
        <v>1562932.8</v>
      </c>
      <c r="AF380" s="158">
        <v>157</v>
      </c>
      <c r="AG380" s="448">
        <v>10118.33</v>
      </c>
      <c r="AH380" s="159">
        <f t="shared" si="303"/>
        <v>1588577.81</v>
      </c>
      <c r="AI380" s="437">
        <f t="shared" si="304"/>
        <v>-1624.1299999999992</v>
      </c>
      <c r="AJ380" s="23">
        <f t="shared" si="345"/>
        <v>-27</v>
      </c>
      <c r="AK380" s="24">
        <f t="shared" si="346"/>
        <v>-0.14673913043478262</v>
      </c>
      <c r="AL380" s="23">
        <f t="shared" si="347"/>
        <v>-27</v>
      </c>
      <c r="AM380" s="160">
        <f t="shared" si="308"/>
        <v>-25645.010000000009</v>
      </c>
      <c r="AN380" s="24">
        <f t="shared" si="348"/>
        <v>-0.14673913043478262</v>
      </c>
      <c r="AO380" s="207">
        <f t="shared" si="349"/>
        <v>2396.33</v>
      </c>
      <c r="AP380" s="208">
        <f t="shared" si="350"/>
        <v>0.31032504532504529</v>
      </c>
      <c r="AQ380" s="490"/>
      <c r="AR380" s="409">
        <f t="shared" si="290"/>
        <v>0.31032504532504523</v>
      </c>
      <c r="AS380" s="410">
        <f t="shared" si="291"/>
        <v>0.10000000000000009</v>
      </c>
      <c r="AT380" s="409">
        <f t="shared" si="285"/>
        <v>-0.14673913043478259</v>
      </c>
      <c r="AU380" s="410">
        <f t="shared" si="286"/>
        <v>0</v>
      </c>
      <c r="AV380" s="64" t="b">
        <f t="shared" si="292"/>
        <v>1</v>
      </c>
      <c r="AW380" s="415">
        <f t="shared" si="293"/>
        <v>7000</v>
      </c>
      <c r="AX380" s="415">
        <f t="shared" si="294"/>
        <v>7000</v>
      </c>
      <c r="AY380" s="415">
        <f t="shared" si="295"/>
        <v>7229.727272727273</v>
      </c>
      <c r="AZ380" s="415">
        <f t="shared" si="296"/>
        <v>7722</v>
      </c>
      <c r="BA380" s="415">
        <f t="shared" si="297"/>
        <v>8494.2000000000007</v>
      </c>
      <c r="BB380" s="416">
        <f t="shared" si="312"/>
        <v>0</v>
      </c>
      <c r="BC380" s="416">
        <f t="shared" si="312"/>
        <v>3.2818181818181857E-2</v>
      </c>
      <c r="BD380" s="416">
        <f t="shared" si="312"/>
        <v>6.8090082613452063E-2</v>
      </c>
      <c r="BE380" s="416">
        <f t="shared" si="312"/>
        <v>0.10000000000000009</v>
      </c>
      <c r="BF380" s="499">
        <f t="shared" si="287"/>
        <v>134</v>
      </c>
      <c r="BG380" s="499">
        <f t="shared" si="283"/>
        <v>162</v>
      </c>
      <c r="BH380" s="499">
        <f t="shared" si="284"/>
        <v>176</v>
      </c>
      <c r="BI380" s="499">
        <f t="shared" si="288"/>
        <v>184</v>
      </c>
      <c r="BJ380" s="506">
        <f t="shared" si="289"/>
        <v>184</v>
      </c>
      <c r="BK380" s="416">
        <f t="shared" si="313"/>
        <v>0.20895522388059695</v>
      </c>
      <c r="BL380" s="416">
        <f t="shared" si="313"/>
        <v>8.6419753086419693E-2</v>
      </c>
      <c r="BM380" s="416">
        <f t="shared" si="313"/>
        <v>4.5454545454545414E-2</v>
      </c>
      <c r="BN380" s="416">
        <f t="shared" si="313"/>
        <v>0</v>
      </c>
      <c r="BO380" s="104">
        <f t="shared" si="314"/>
        <v>1420848</v>
      </c>
      <c r="BP380" s="104">
        <f t="shared" si="298"/>
        <v>1562932.8</v>
      </c>
      <c r="BQ380" s="103">
        <f t="shared" si="299"/>
        <v>1861772.72</v>
      </c>
      <c r="BR380" s="419"/>
      <c r="BS380" s="420"/>
      <c r="BT380" s="104"/>
      <c r="BU380" s="104"/>
      <c r="BV380" s="103"/>
      <c r="BW380" s="161">
        <f t="shared" si="315"/>
        <v>1420848</v>
      </c>
      <c r="BX380" s="161">
        <f t="shared" si="316"/>
        <v>1212354</v>
      </c>
    </row>
    <row r="381" spans="1:76" s="102" customFormat="1" ht="36" hidden="1">
      <c r="A381" s="145" t="s">
        <v>850</v>
      </c>
      <c r="B381" s="145" t="str">
        <f t="shared" si="318"/>
        <v>P239</v>
      </c>
      <c r="C381" s="146" t="s">
        <v>851</v>
      </c>
      <c r="D381" s="175" t="s">
        <v>852</v>
      </c>
      <c r="E381" s="175" t="s">
        <v>102</v>
      </c>
      <c r="F381" s="175"/>
      <c r="G381" s="175"/>
      <c r="H381" s="129">
        <v>10000</v>
      </c>
      <c r="I381" s="130">
        <v>10000</v>
      </c>
      <c r="J381" s="129">
        <v>10000</v>
      </c>
      <c r="K381" s="130">
        <v>10000</v>
      </c>
      <c r="L381" s="130">
        <v>10000</v>
      </c>
      <c r="M381" s="130">
        <v>10000</v>
      </c>
      <c r="N381" s="130">
        <v>10000</v>
      </c>
      <c r="O381" s="194">
        <v>11022</v>
      </c>
      <c r="P381" s="149">
        <v>194</v>
      </c>
      <c r="Q381" s="149">
        <v>1940000</v>
      </c>
      <c r="R381" s="150">
        <v>214</v>
      </c>
      <c r="S381" s="151">
        <v>2140000</v>
      </c>
      <c r="T381" s="150">
        <v>246</v>
      </c>
      <c r="U381" s="151">
        <v>2557090</v>
      </c>
      <c r="V381" s="152">
        <v>249</v>
      </c>
      <c r="W381" s="153">
        <f t="shared" si="342"/>
        <v>2744478</v>
      </c>
      <c r="X381" s="154">
        <v>249</v>
      </c>
      <c r="Y381" s="155">
        <v>11022</v>
      </c>
      <c r="Z381" s="138">
        <f t="shared" si="343"/>
        <v>2744478</v>
      </c>
      <c r="AA381" s="156">
        <v>243</v>
      </c>
      <c r="AB381" s="157">
        <v>2678346</v>
      </c>
      <c r="AC381" s="162">
        <f>AA381</f>
        <v>243</v>
      </c>
      <c r="AD381" s="448">
        <v>14445.33</v>
      </c>
      <c r="AE381" s="159">
        <f t="shared" si="344"/>
        <v>3510215.19</v>
      </c>
      <c r="AF381" s="158">
        <v>212</v>
      </c>
      <c r="AG381" s="448">
        <v>14445.33</v>
      </c>
      <c r="AH381" s="159">
        <f t="shared" si="303"/>
        <v>3062409.96</v>
      </c>
      <c r="AI381" s="437">
        <f t="shared" si="304"/>
        <v>0</v>
      </c>
      <c r="AJ381" s="23">
        <f t="shared" si="345"/>
        <v>-37</v>
      </c>
      <c r="AK381" s="24">
        <f t="shared" si="346"/>
        <v>-0.14859437751004015</v>
      </c>
      <c r="AL381" s="23">
        <f t="shared" si="347"/>
        <v>-31</v>
      </c>
      <c r="AM381" s="160">
        <f t="shared" si="308"/>
        <v>447805.23</v>
      </c>
      <c r="AN381" s="24">
        <f t="shared" si="348"/>
        <v>-0.12757201646090535</v>
      </c>
      <c r="AO381" s="207">
        <f t="shared" si="349"/>
        <v>3423.33</v>
      </c>
      <c r="AP381" s="208">
        <f t="shared" si="350"/>
        <v>0.31059063690800215</v>
      </c>
      <c r="AQ381" s="487" t="s">
        <v>1079</v>
      </c>
      <c r="AR381" s="409">
        <f t="shared" si="290"/>
        <v>0.31059063690800226</v>
      </c>
      <c r="AS381" s="410">
        <f t="shared" si="291"/>
        <v>0.31059063690800226</v>
      </c>
      <c r="AT381" s="409">
        <f t="shared" si="285"/>
        <v>-0.12757201646090532</v>
      </c>
      <c r="AU381" s="410">
        <f t="shared" si="286"/>
        <v>0</v>
      </c>
      <c r="AV381" s="64" t="b">
        <f t="shared" si="292"/>
        <v>1</v>
      </c>
      <c r="AW381" s="415">
        <f t="shared" si="293"/>
        <v>10000</v>
      </c>
      <c r="AX381" s="415">
        <f t="shared" si="294"/>
        <v>10000</v>
      </c>
      <c r="AY381" s="415">
        <f t="shared" si="295"/>
        <v>10394.674796747968</v>
      </c>
      <c r="AZ381" s="415">
        <f t="shared" si="296"/>
        <v>11022</v>
      </c>
      <c r="BA381" s="415">
        <f t="shared" si="297"/>
        <v>14445.33</v>
      </c>
      <c r="BB381" s="416">
        <f t="shared" si="312"/>
        <v>0</v>
      </c>
      <c r="BC381" s="416">
        <f t="shared" si="312"/>
        <v>3.9467479674796691E-2</v>
      </c>
      <c r="BD381" s="416">
        <f t="shared" si="312"/>
        <v>6.0350632946044147E-2</v>
      </c>
      <c r="BE381" s="416">
        <f t="shared" si="312"/>
        <v>0.31059063690800226</v>
      </c>
      <c r="BF381" s="499">
        <f t="shared" si="287"/>
        <v>194</v>
      </c>
      <c r="BG381" s="499">
        <f t="shared" si="283"/>
        <v>214</v>
      </c>
      <c r="BH381" s="499">
        <f t="shared" si="284"/>
        <v>246</v>
      </c>
      <c r="BI381" s="499">
        <f t="shared" si="288"/>
        <v>243</v>
      </c>
      <c r="BJ381" s="415">
        <f t="shared" si="289"/>
        <v>243</v>
      </c>
      <c r="BK381" s="416">
        <f t="shared" si="313"/>
        <v>0.10309278350515472</v>
      </c>
      <c r="BL381" s="416">
        <f t="shared" si="313"/>
        <v>0.14953271028037385</v>
      </c>
      <c r="BM381" s="416">
        <f t="shared" si="313"/>
        <v>-1.2195121951219523E-2</v>
      </c>
      <c r="BN381" s="416">
        <f t="shared" si="313"/>
        <v>0</v>
      </c>
      <c r="BO381" s="104">
        <f t="shared" si="314"/>
        <v>2744478</v>
      </c>
      <c r="BP381" s="104">
        <f t="shared" si="298"/>
        <v>3596887.17</v>
      </c>
      <c r="BQ381" s="103">
        <f t="shared" si="299"/>
        <v>3596887.17</v>
      </c>
      <c r="BR381" s="419" t="s">
        <v>1071</v>
      </c>
      <c r="BS381" s="420"/>
      <c r="BT381" s="104"/>
      <c r="BU381" s="104"/>
      <c r="BV381" s="103"/>
      <c r="BW381" s="161">
        <f t="shared" si="315"/>
        <v>2678346</v>
      </c>
      <c r="BX381" s="161">
        <f t="shared" si="316"/>
        <v>2336664</v>
      </c>
    </row>
    <row r="382" spans="1:76" s="102" customFormat="1" ht="40.5" hidden="1" customHeight="1">
      <c r="A382" s="145" t="s">
        <v>853</v>
      </c>
      <c r="B382" s="145" t="str">
        <f t="shared" si="318"/>
        <v>P240</v>
      </c>
      <c r="C382" s="173" t="s">
        <v>854</v>
      </c>
      <c r="D382" s="147" t="s">
        <v>855</v>
      </c>
      <c r="E382" s="147"/>
      <c r="F382" s="147" t="s">
        <v>81</v>
      </c>
      <c r="G382" s="147"/>
      <c r="H382" s="129">
        <v>470</v>
      </c>
      <c r="I382" s="130">
        <v>470</v>
      </c>
      <c r="J382" s="129">
        <v>470</v>
      </c>
      <c r="K382" s="130">
        <v>470</v>
      </c>
      <c r="L382" s="130">
        <v>470</v>
      </c>
      <c r="M382" s="130">
        <v>470</v>
      </c>
      <c r="N382" s="130">
        <v>470</v>
      </c>
      <c r="O382" s="148">
        <v>539</v>
      </c>
      <c r="P382" s="149">
        <v>83542</v>
      </c>
      <c r="Q382" s="149">
        <v>39186156</v>
      </c>
      <c r="R382" s="150">
        <v>79697</v>
      </c>
      <c r="S382" s="151">
        <v>37117122</v>
      </c>
      <c r="T382" s="150">
        <v>78198</v>
      </c>
      <c r="U382" s="151">
        <v>38315788.199999996</v>
      </c>
      <c r="V382" s="152">
        <v>79697</v>
      </c>
      <c r="W382" s="153">
        <f t="shared" si="342"/>
        <v>42956683</v>
      </c>
      <c r="X382" s="154">
        <v>79697</v>
      </c>
      <c r="Y382" s="155">
        <v>539</v>
      </c>
      <c r="Z382" s="138">
        <f t="shared" si="343"/>
        <v>42956683</v>
      </c>
      <c r="AA382" s="156">
        <v>80648</v>
      </c>
      <c r="AB382" s="157">
        <v>43288836.799999997</v>
      </c>
      <c r="AC382" s="174">
        <f>AA382</f>
        <v>80648</v>
      </c>
      <c r="AD382" s="457">
        <v>600</v>
      </c>
      <c r="AE382" s="159">
        <f t="shared" si="344"/>
        <v>48388800</v>
      </c>
      <c r="AF382" s="158">
        <v>67743</v>
      </c>
      <c r="AG382" s="483">
        <v>600</v>
      </c>
      <c r="AH382" s="159">
        <f t="shared" si="303"/>
        <v>40645800</v>
      </c>
      <c r="AI382" s="437">
        <f t="shared" si="304"/>
        <v>0</v>
      </c>
      <c r="AJ382" s="23">
        <f t="shared" si="345"/>
        <v>-11954</v>
      </c>
      <c r="AK382" s="24">
        <f t="shared" si="346"/>
        <v>-0.14999309886193959</v>
      </c>
      <c r="AL382" s="23">
        <f t="shared" si="347"/>
        <v>-12905</v>
      </c>
      <c r="AM382" s="160">
        <f t="shared" si="308"/>
        <v>7743000</v>
      </c>
      <c r="AN382" s="24">
        <f t="shared" si="348"/>
        <v>-0.16001636742386668</v>
      </c>
      <c r="AO382" s="207">
        <f t="shared" si="349"/>
        <v>61</v>
      </c>
      <c r="AP382" s="208">
        <f t="shared" si="350"/>
        <v>0.11317254174397032</v>
      </c>
      <c r="AQ382" s="490"/>
      <c r="AR382" s="409">
        <f t="shared" si="290"/>
        <v>0.1131725417439704</v>
      </c>
      <c r="AS382" s="410">
        <f t="shared" si="291"/>
        <v>0.1131725417439704</v>
      </c>
      <c r="AT382" s="409">
        <f t="shared" si="285"/>
        <v>-0.16001636742386671</v>
      </c>
      <c r="AU382" s="410">
        <f t="shared" si="286"/>
        <v>0</v>
      </c>
      <c r="AV382" s="64" t="b">
        <f t="shared" si="292"/>
        <v>1</v>
      </c>
      <c r="AW382" s="415">
        <f t="shared" si="293"/>
        <v>469.0593473941251</v>
      </c>
      <c r="AX382" s="415">
        <f t="shared" si="294"/>
        <v>465.72796968518264</v>
      </c>
      <c r="AY382" s="415">
        <f t="shared" si="295"/>
        <v>489.9842476789687</v>
      </c>
      <c r="AZ382" s="415">
        <f t="shared" si="296"/>
        <v>539</v>
      </c>
      <c r="BA382" s="415">
        <f t="shared" si="297"/>
        <v>600</v>
      </c>
      <c r="BB382" s="416">
        <f t="shared" si="312"/>
        <v>-7.1022520443309034E-3</v>
      </c>
      <c r="BC382" s="416">
        <f t="shared" si="312"/>
        <v>5.2082502174354062E-2</v>
      </c>
      <c r="BD382" s="416">
        <f t="shared" si="312"/>
        <v>0.10003536349018671</v>
      </c>
      <c r="BE382" s="416">
        <f t="shared" si="312"/>
        <v>0.1131725417439704</v>
      </c>
      <c r="BF382" s="499">
        <f t="shared" si="287"/>
        <v>83542</v>
      </c>
      <c r="BG382" s="499">
        <f t="shared" si="283"/>
        <v>79697</v>
      </c>
      <c r="BH382" s="499">
        <f t="shared" si="284"/>
        <v>78198</v>
      </c>
      <c r="BI382" s="499">
        <f t="shared" si="288"/>
        <v>80648</v>
      </c>
      <c r="BJ382" s="506">
        <f t="shared" si="289"/>
        <v>80648</v>
      </c>
      <c r="BK382" s="416">
        <f t="shared" si="313"/>
        <v>-4.602475401594408E-2</v>
      </c>
      <c r="BL382" s="416">
        <f t="shared" si="313"/>
        <v>-1.8808738095536848E-2</v>
      </c>
      <c r="BM382" s="416">
        <f t="shared" si="313"/>
        <v>3.1330724570960866E-2</v>
      </c>
      <c r="BN382" s="416">
        <f t="shared" si="313"/>
        <v>0</v>
      </c>
      <c r="BO382" s="104">
        <f t="shared" si="314"/>
        <v>42956683</v>
      </c>
      <c r="BP382" s="104">
        <f t="shared" si="298"/>
        <v>47818200</v>
      </c>
      <c r="BQ382" s="103">
        <f t="shared" si="299"/>
        <v>47818200</v>
      </c>
      <c r="BR382" s="419" t="s">
        <v>1065</v>
      </c>
      <c r="BS382" s="420" t="s">
        <v>1067</v>
      </c>
      <c r="BT382" s="104"/>
      <c r="BU382" s="104"/>
      <c r="BV382" s="103"/>
      <c r="BW382" s="161">
        <f t="shared" si="315"/>
        <v>43469272</v>
      </c>
      <c r="BX382" s="161">
        <f t="shared" si="316"/>
        <v>36513477</v>
      </c>
    </row>
    <row r="383" spans="1:76" ht="24" hidden="1" customHeight="1">
      <c r="A383" s="145" t="s">
        <v>853</v>
      </c>
      <c r="B383" s="145" t="str">
        <f t="shared" si="318"/>
        <v>P241</v>
      </c>
      <c r="C383" s="146" t="s">
        <v>856</v>
      </c>
      <c r="D383" s="147" t="s">
        <v>857</v>
      </c>
      <c r="E383" s="165"/>
      <c r="F383" s="165"/>
      <c r="G383" s="165"/>
      <c r="H383" s="129">
        <v>0</v>
      </c>
      <c r="I383" s="130">
        <v>0</v>
      </c>
      <c r="J383" s="129"/>
      <c r="K383" s="130"/>
      <c r="L383" s="130"/>
      <c r="M383" s="130"/>
      <c r="N383" s="130"/>
      <c r="O383" s="148"/>
      <c r="P383" s="149">
        <v>0</v>
      </c>
      <c r="Q383" s="149">
        <v>0</v>
      </c>
      <c r="R383" s="150"/>
      <c r="S383" s="151"/>
      <c r="T383" s="150"/>
      <c r="U383" s="151"/>
      <c r="V383" s="152"/>
      <c r="W383" s="153"/>
      <c r="X383" s="166"/>
      <c r="Y383" s="155"/>
      <c r="Z383" s="167"/>
      <c r="AA383" s="168"/>
      <c r="AB383" s="169"/>
      <c r="AC383" s="170"/>
      <c r="AD383" s="449"/>
      <c r="AE383" s="171"/>
      <c r="AF383" s="170"/>
      <c r="AG383" s="449"/>
      <c r="AH383" s="159">
        <f t="shared" si="303"/>
        <v>0</v>
      </c>
      <c r="AI383" s="437">
        <f t="shared" si="304"/>
        <v>0</v>
      </c>
      <c r="AJ383" s="23"/>
      <c r="AK383" s="24"/>
      <c r="AL383" s="23"/>
      <c r="AM383" s="160">
        <f t="shared" si="308"/>
        <v>0</v>
      </c>
      <c r="AN383" s="24"/>
      <c r="AO383" s="163"/>
      <c r="AP383" s="164"/>
      <c r="AQ383" s="487"/>
      <c r="AR383" s="409" t="str">
        <f t="shared" si="290"/>
        <v/>
      </c>
      <c r="AS383" s="410" t="str">
        <f t="shared" si="291"/>
        <v/>
      </c>
      <c r="AT383" s="409" t="str">
        <f t="shared" si="285"/>
        <v/>
      </c>
      <c r="AU383" s="410" t="str">
        <f t="shared" si="286"/>
        <v/>
      </c>
      <c r="AV383" s="64" t="b">
        <f t="shared" si="292"/>
        <v>1</v>
      </c>
      <c r="AW383" s="415" t="str">
        <f t="shared" si="293"/>
        <v/>
      </c>
      <c r="AX383" s="415" t="str">
        <f t="shared" si="294"/>
        <v/>
      </c>
      <c r="AY383" s="415" t="str">
        <f t="shared" si="295"/>
        <v/>
      </c>
      <c r="AZ383" s="415">
        <f t="shared" si="296"/>
        <v>0</v>
      </c>
      <c r="BA383" s="415">
        <f t="shared" si="297"/>
        <v>0</v>
      </c>
      <c r="BB383" s="416" t="str">
        <f t="shared" si="312"/>
        <v/>
      </c>
      <c r="BC383" s="416" t="str">
        <f t="shared" si="312"/>
        <v/>
      </c>
      <c r="BD383" s="416" t="str">
        <f t="shared" si="312"/>
        <v/>
      </c>
      <c r="BE383" s="416" t="str">
        <f t="shared" si="312"/>
        <v/>
      </c>
      <c r="BF383" s="499">
        <f t="shared" si="287"/>
        <v>0</v>
      </c>
      <c r="BG383" s="499">
        <f t="shared" si="283"/>
        <v>0</v>
      </c>
      <c r="BH383" s="499">
        <f t="shared" si="284"/>
        <v>0</v>
      </c>
      <c r="BI383" s="499">
        <f t="shared" si="288"/>
        <v>0</v>
      </c>
      <c r="BJ383" s="506">
        <f t="shared" si="289"/>
        <v>0</v>
      </c>
      <c r="BK383" s="416" t="str">
        <f t="shared" si="313"/>
        <v/>
      </c>
      <c r="BL383" s="416" t="str">
        <f t="shared" si="313"/>
        <v/>
      </c>
      <c r="BM383" s="416" t="str">
        <f t="shared" si="313"/>
        <v/>
      </c>
      <c r="BN383" s="416" t="str">
        <f t="shared" si="313"/>
        <v/>
      </c>
      <c r="BO383" s="104">
        <f t="shared" si="314"/>
        <v>0</v>
      </c>
      <c r="BP383" s="104">
        <f t="shared" si="298"/>
        <v>0</v>
      </c>
      <c r="BQ383" s="103">
        <f t="shared" si="299"/>
        <v>0</v>
      </c>
      <c r="BR383" s="419"/>
      <c r="BS383" s="420"/>
      <c r="BU383" s="104"/>
      <c r="BV383" s="103"/>
      <c r="BW383" s="161">
        <f t="shared" si="315"/>
        <v>0</v>
      </c>
      <c r="BX383" s="161">
        <f t="shared" si="316"/>
        <v>0</v>
      </c>
    </row>
    <row r="384" spans="1:76" s="227" customFormat="1" ht="13.2" hidden="1" customHeight="1">
      <c r="A384" s="145" t="s">
        <v>853</v>
      </c>
      <c r="B384" s="145" t="str">
        <f t="shared" si="318"/>
        <v>P241.1</v>
      </c>
      <c r="C384" s="209" t="s">
        <v>858</v>
      </c>
      <c r="D384" s="210" t="s">
        <v>859</v>
      </c>
      <c r="E384" s="210"/>
      <c r="F384" s="210"/>
      <c r="G384" s="210"/>
      <c r="H384" s="129">
        <v>400</v>
      </c>
      <c r="I384" s="130">
        <v>400</v>
      </c>
      <c r="J384" s="211">
        <v>400</v>
      </c>
      <c r="K384" s="212">
        <v>400</v>
      </c>
      <c r="L384" s="212"/>
      <c r="M384" s="212"/>
      <c r="N384" s="212"/>
      <c r="O384" s="213"/>
      <c r="P384" s="149">
        <v>36912</v>
      </c>
      <c r="Q384" s="149">
        <v>14655520</v>
      </c>
      <c r="R384" s="214"/>
      <c r="S384" s="215"/>
      <c r="T384" s="214"/>
      <c r="U384" s="215"/>
      <c r="V384" s="216"/>
      <c r="W384" s="217"/>
      <c r="X384" s="218"/>
      <c r="Y384" s="219"/>
      <c r="Z384" s="220"/>
      <c r="AA384" s="218"/>
      <c r="AB384" s="221"/>
      <c r="AC384" s="222"/>
      <c r="AD384" s="450"/>
      <c r="AE384" s="223"/>
      <c r="AF384" s="222"/>
      <c r="AG384" s="450"/>
      <c r="AH384" s="159">
        <f t="shared" si="303"/>
        <v>0</v>
      </c>
      <c r="AI384" s="437">
        <f t="shared" si="304"/>
        <v>0</v>
      </c>
      <c r="AJ384" s="23"/>
      <c r="AK384" s="24"/>
      <c r="AL384" s="23"/>
      <c r="AM384" s="160">
        <f t="shared" si="308"/>
        <v>0</v>
      </c>
      <c r="AN384" s="24"/>
      <c r="AO384" s="224"/>
      <c r="AP384" s="225"/>
      <c r="AQ384" s="491"/>
      <c r="AR384" s="409" t="str">
        <f t="shared" si="290"/>
        <v/>
      </c>
      <c r="AS384" s="410" t="str">
        <f t="shared" si="291"/>
        <v/>
      </c>
      <c r="AT384" s="409" t="str">
        <f t="shared" si="285"/>
        <v/>
      </c>
      <c r="AU384" s="410" t="str">
        <f t="shared" si="286"/>
        <v/>
      </c>
      <c r="AV384" s="64" t="b">
        <f t="shared" si="292"/>
        <v>1</v>
      </c>
      <c r="AW384" s="415">
        <f t="shared" si="293"/>
        <v>397.03944516688341</v>
      </c>
      <c r="AX384" s="415" t="str">
        <f t="shared" si="294"/>
        <v/>
      </c>
      <c r="AY384" s="415" t="str">
        <f t="shared" si="295"/>
        <v/>
      </c>
      <c r="AZ384" s="415">
        <f t="shared" si="296"/>
        <v>0</v>
      </c>
      <c r="BA384" s="415">
        <f t="shared" si="297"/>
        <v>0</v>
      </c>
      <c r="BB384" s="416" t="str">
        <f t="shared" si="312"/>
        <v/>
      </c>
      <c r="BC384" s="416" t="str">
        <f t="shared" si="312"/>
        <v/>
      </c>
      <c r="BD384" s="416" t="str">
        <f t="shared" si="312"/>
        <v/>
      </c>
      <c r="BE384" s="416" t="str">
        <f t="shared" si="312"/>
        <v/>
      </c>
      <c r="BF384" s="499">
        <f t="shared" si="287"/>
        <v>36912</v>
      </c>
      <c r="BG384" s="499">
        <f t="shared" si="283"/>
        <v>0</v>
      </c>
      <c r="BH384" s="499">
        <f t="shared" si="284"/>
        <v>0</v>
      </c>
      <c r="BI384" s="499">
        <f t="shared" si="288"/>
        <v>0</v>
      </c>
      <c r="BJ384" s="506">
        <f t="shared" si="289"/>
        <v>0</v>
      </c>
      <c r="BK384" s="416">
        <f t="shared" si="313"/>
        <v>-1</v>
      </c>
      <c r="BL384" s="416" t="str">
        <f t="shared" si="313"/>
        <v/>
      </c>
      <c r="BM384" s="416" t="str">
        <f t="shared" si="313"/>
        <v/>
      </c>
      <c r="BN384" s="416" t="str">
        <f t="shared" si="313"/>
        <v/>
      </c>
      <c r="BO384" s="104">
        <f t="shared" si="314"/>
        <v>0</v>
      </c>
      <c r="BP384" s="104">
        <f t="shared" si="298"/>
        <v>0</v>
      </c>
      <c r="BQ384" s="103">
        <f t="shared" si="299"/>
        <v>0</v>
      </c>
      <c r="BR384" s="419"/>
      <c r="BS384" s="420"/>
      <c r="BT384" s="226"/>
      <c r="BU384" s="104"/>
      <c r="BV384" s="103"/>
      <c r="BW384" s="161">
        <f t="shared" si="315"/>
        <v>0</v>
      </c>
      <c r="BX384" s="161">
        <f t="shared" si="316"/>
        <v>0</v>
      </c>
    </row>
    <row r="385" spans="1:76" ht="53.25" hidden="1" customHeight="1">
      <c r="A385" s="145" t="s">
        <v>853</v>
      </c>
      <c r="B385" s="145" t="str">
        <f t="shared" si="318"/>
        <v>P241.3</v>
      </c>
      <c r="C385" s="146" t="s">
        <v>860</v>
      </c>
      <c r="D385" s="147" t="s">
        <v>861</v>
      </c>
      <c r="E385" s="147"/>
      <c r="F385" s="147" t="s">
        <v>81</v>
      </c>
      <c r="G385" s="147"/>
      <c r="H385" s="129"/>
      <c r="I385" s="130"/>
      <c r="J385" s="129"/>
      <c r="K385" s="130"/>
      <c r="L385" s="130">
        <v>400</v>
      </c>
      <c r="M385" s="130">
        <v>410</v>
      </c>
      <c r="N385" s="130">
        <v>410</v>
      </c>
      <c r="O385" s="148">
        <v>473</v>
      </c>
      <c r="P385" s="149"/>
      <c r="Q385" s="149"/>
      <c r="R385" s="150">
        <v>37442</v>
      </c>
      <c r="S385" s="151">
        <v>14608000</v>
      </c>
      <c r="T385" s="150">
        <v>40248</v>
      </c>
      <c r="U385" s="151">
        <v>16963512.800000001</v>
      </c>
      <c r="V385" s="152">
        <v>41028</v>
      </c>
      <c r="W385" s="153">
        <f>V385*O385</f>
        <v>19406244</v>
      </c>
      <c r="X385" s="154">
        <v>41028</v>
      </c>
      <c r="Y385" s="155">
        <v>473</v>
      </c>
      <c r="Z385" s="138">
        <f>X385*Y385</f>
        <v>19406244</v>
      </c>
      <c r="AA385" s="152">
        <v>43284</v>
      </c>
      <c r="AB385" s="228">
        <v>20051867.5</v>
      </c>
      <c r="AC385" s="229">
        <f>AA385</f>
        <v>43284</v>
      </c>
      <c r="AD385" s="456">
        <f>Y385*1.15</f>
        <v>543.94999999999993</v>
      </c>
      <c r="AE385" s="230">
        <f t="shared" ref="AE385:AE386" si="352">AC385*AD385</f>
        <v>23544331.799999997</v>
      </c>
      <c r="AF385" s="231">
        <v>34874</v>
      </c>
      <c r="AG385" s="269">
        <v>651.21</v>
      </c>
      <c r="AH385" s="159">
        <f t="shared" si="303"/>
        <v>22710297.540000003</v>
      </c>
      <c r="AI385" s="437">
        <f t="shared" si="304"/>
        <v>-107.2600000000001</v>
      </c>
      <c r="AJ385" s="23">
        <f>+AF385-X385</f>
        <v>-6154</v>
      </c>
      <c r="AK385" s="24">
        <f>+AJ385/X385</f>
        <v>-0.14999512528029638</v>
      </c>
      <c r="AL385" s="23">
        <f>+AF385-AA385</f>
        <v>-8410</v>
      </c>
      <c r="AM385" s="160">
        <f t="shared" si="308"/>
        <v>834034.25999999419</v>
      </c>
      <c r="AN385" s="24">
        <f>+AL385/AA385</f>
        <v>-0.19429812401811292</v>
      </c>
      <c r="AO385" s="163">
        <f>+AG385-Y385</f>
        <v>178.21000000000004</v>
      </c>
      <c r="AP385" s="164">
        <f>+AO385/Y385</f>
        <v>0.37676532769556031</v>
      </c>
      <c r="AQ385" s="487"/>
      <c r="AR385" s="409">
        <f t="shared" si="290"/>
        <v>0.37676532769556026</v>
      </c>
      <c r="AS385" s="410">
        <f t="shared" si="291"/>
        <v>0.14999999999999991</v>
      </c>
      <c r="AT385" s="409">
        <f t="shared" si="285"/>
        <v>-0.19429812401811297</v>
      </c>
      <c r="AU385" s="410">
        <f t="shared" si="286"/>
        <v>0</v>
      </c>
      <c r="AV385" s="64" t="b">
        <f t="shared" si="292"/>
        <v>1</v>
      </c>
      <c r="AW385" s="415" t="str">
        <f t="shared" si="293"/>
        <v/>
      </c>
      <c r="AX385" s="415">
        <f t="shared" si="294"/>
        <v>390.15009881950749</v>
      </c>
      <c r="AY385" s="415">
        <f t="shared" si="295"/>
        <v>421.47467700258397</v>
      </c>
      <c r="AZ385" s="415">
        <f t="shared" si="296"/>
        <v>473</v>
      </c>
      <c r="BA385" s="415">
        <f t="shared" si="297"/>
        <v>543.94999999999993</v>
      </c>
      <c r="BB385" s="416" t="str">
        <f t="shared" si="312"/>
        <v/>
      </c>
      <c r="BC385" s="416">
        <f t="shared" si="312"/>
        <v>8.02885306907688E-2</v>
      </c>
      <c r="BD385" s="416">
        <f t="shared" si="312"/>
        <v>0.12225010376388545</v>
      </c>
      <c r="BE385" s="416">
        <f t="shared" si="312"/>
        <v>0.14999999999999991</v>
      </c>
      <c r="BF385" s="499">
        <f t="shared" si="287"/>
        <v>0</v>
      </c>
      <c r="BG385" s="499">
        <f t="shared" si="283"/>
        <v>37442</v>
      </c>
      <c r="BH385" s="499">
        <f t="shared" si="284"/>
        <v>40248</v>
      </c>
      <c r="BI385" s="499">
        <f t="shared" si="288"/>
        <v>43284</v>
      </c>
      <c r="BJ385" s="506">
        <f t="shared" si="289"/>
        <v>43284</v>
      </c>
      <c r="BK385" s="416" t="str">
        <f t="shared" si="313"/>
        <v/>
      </c>
      <c r="BL385" s="416">
        <f t="shared" si="313"/>
        <v>7.4942577853747139E-2</v>
      </c>
      <c r="BM385" s="416">
        <f t="shared" si="313"/>
        <v>7.5432319618366162E-2</v>
      </c>
      <c r="BN385" s="416">
        <f t="shared" si="313"/>
        <v>0</v>
      </c>
      <c r="BO385" s="104">
        <f t="shared" si="314"/>
        <v>19406244</v>
      </c>
      <c r="BP385" s="104">
        <f t="shared" si="298"/>
        <v>22317180.599999998</v>
      </c>
      <c r="BQ385" s="103">
        <f t="shared" si="299"/>
        <v>26717843.880000003</v>
      </c>
      <c r="BR385" s="419"/>
      <c r="BS385" s="420"/>
      <c r="BU385" s="104"/>
      <c r="BV385" s="103"/>
      <c r="BW385" s="161">
        <f t="shared" si="315"/>
        <v>20473332</v>
      </c>
      <c r="BX385" s="161">
        <f t="shared" si="316"/>
        <v>16495402</v>
      </c>
    </row>
    <row r="386" spans="1:76" s="233" customFormat="1" ht="22.5" customHeight="1">
      <c r="A386" s="145" t="s">
        <v>853</v>
      </c>
      <c r="B386" s="145" t="str">
        <f t="shared" si="318"/>
        <v>P241.4</v>
      </c>
      <c r="C386" s="146" t="s">
        <v>862</v>
      </c>
      <c r="D386" s="175" t="s">
        <v>863</v>
      </c>
      <c r="E386" s="175" t="s">
        <v>102</v>
      </c>
      <c r="F386" s="175"/>
      <c r="G386" s="175"/>
      <c r="H386" s="129"/>
      <c r="I386" s="130"/>
      <c r="J386" s="129"/>
      <c r="K386" s="130"/>
      <c r="L386" s="130">
        <v>520</v>
      </c>
      <c r="M386" s="130">
        <v>545</v>
      </c>
      <c r="N386" s="130">
        <v>545</v>
      </c>
      <c r="O386" s="148">
        <v>621.5</v>
      </c>
      <c r="P386" s="149"/>
      <c r="Q386" s="149"/>
      <c r="R386" s="150">
        <v>22</v>
      </c>
      <c r="S386" s="151">
        <v>11440</v>
      </c>
      <c r="T386" s="150">
        <v>36</v>
      </c>
      <c r="U386" s="151">
        <v>20463</v>
      </c>
      <c r="V386" s="152">
        <v>80</v>
      </c>
      <c r="W386" s="153">
        <f>V386*O386</f>
        <v>49720</v>
      </c>
      <c r="X386" s="154">
        <v>80</v>
      </c>
      <c r="Y386" s="155">
        <v>621.5</v>
      </c>
      <c r="Z386" s="138">
        <f>X386*Y386</f>
        <v>49720</v>
      </c>
      <c r="AA386" s="152">
        <v>22</v>
      </c>
      <c r="AB386" s="228">
        <v>13673</v>
      </c>
      <c r="AC386" s="231">
        <v>68</v>
      </c>
      <c r="AD386" s="456">
        <f>Y386*1.15</f>
        <v>714.72499999999991</v>
      </c>
      <c r="AE386" s="230">
        <f t="shared" si="352"/>
        <v>48601.299999999996</v>
      </c>
      <c r="AF386" s="231">
        <v>68</v>
      </c>
      <c r="AG386" s="269">
        <v>800</v>
      </c>
      <c r="AH386" s="159">
        <f t="shared" si="303"/>
        <v>54400</v>
      </c>
      <c r="AI386" s="437">
        <f t="shared" si="304"/>
        <v>-85.275000000000091</v>
      </c>
      <c r="AJ386" s="23">
        <f>+AF386-X386</f>
        <v>-12</v>
      </c>
      <c r="AK386" s="24">
        <f>+AJ386/X386</f>
        <v>-0.15</v>
      </c>
      <c r="AL386" s="23">
        <f>+AF386-AA386</f>
        <v>46</v>
      </c>
      <c r="AM386" s="160">
        <f t="shared" si="308"/>
        <v>-5798.7000000000044</v>
      </c>
      <c r="AN386" s="24">
        <f>+AL386/AA386</f>
        <v>2.0909090909090908</v>
      </c>
      <c r="AO386" s="163">
        <f>+AG386-Y386</f>
        <v>178.5</v>
      </c>
      <c r="AP386" s="164">
        <f>+AO386/Y386</f>
        <v>0.28720836685438456</v>
      </c>
      <c r="AQ386" s="487"/>
      <c r="AR386" s="409">
        <f t="shared" si="290"/>
        <v>0.28720836685438456</v>
      </c>
      <c r="AS386" s="410">
        <f t="shared" si="291"/>
        <v>0.14999999999999991</v>
      </c>
      <c r="AT386" s="409">
        <f t="shared" si="285"/>
        <v>2.0909090909090908</v>
      </c>
      <c r="AU386" s="410">
        <f t="shared" si="286"/>
        <v>2.0909090909090908</v>
      </c>
      <c r="AV386" s="64" t="b">
        <f t="shared" si="292"/>
        <v>0</v>
      </c>
      <c r="AW386" s="415" t="str">
        <f t="shared" si="293"/>
        <v/>
      </c>
      <c r="AX386" s="415">
        <f t="shared" si="294"/>
        <v>520</v>
      </c>
      <c r="AY386" s="415">
        <f t="shared" si="295"/>
        <v>568.41666666666663</v>
      </c>
      <c r="AZ386" s="415">
        <f t="shared" si="296"/>
        <v>621.5</v>
      </c>
      <c r="BA386" s="415">
        <f t="shared" si="297"/>
        <v>714.72499999999991</v>
      </c>
      <c r="BB386" s="416" t="str">
        <f t="shared" si="312"/>
        <v/>
      </c>
      <c r="BC386" s="416">
        <f t="shared" si="312"/>
        <v>9.3108974358974361E-2</v>
      </c>
      <c r="BD386" s="416">
        <f t="shared" si="312"/>
        <v>9.3388066265943426E-2</v>
      </c>
      <c r="BE386" s="416">
        <f t="shared" si="312"/>
        <v>0.14999999999999991</v>
      </c>
      <c r="BF386" s="499">
        <f t="shared" si="287"/>
        <v>0</v>
      </c>
      <c r="BG386" s="499">
        <f t="shared" si="283"/>
        <v>22</v>
      </c>
      <c r="BH386" s="499">
        <f t="shared" si="284"/>
        <v>36</v>
      </c>
      <c r="BI386" s="499">
        <f t="shared" si="288"/>
        <v>22</v>
      </c>
      <c r="BJ386" s="506">
        <f t="shared" si="289"/>
        <v>68</v>
      </c>
      <c r="BK386" s="416" t="str">
        <f t="shared" si="313"/>
        <v/>
      </c>
      <c r="BL386" s="416">
        <f t="shared" si="313"/>
        <v>0.63636363636363646</v>
      </c>
      <c r="BM386" s="416">
        <f t="shared" si="313"/>
        <v>-0.38888888888888884</v>
      </c>
      <c r="BN386" s="416">
        <f t="shared" si="313"/>
        <v>2.0909090909090908</v>
      </c>
      <c r="BO386" s="104">
        <f t="shared" si="314"/>
        <v>49720</v>
      </c>
      <c r="BP386" s="104">
        <f t="shared" si="298"/>
        <v>57177.999999999993</v>
      </c>
      <c r="BQ386" s="103">
        <f t="shared" si="299"/>
        <v>64000</v>
      </c>
      <c r="BR386" s="419"/>
      <c r="BS386" s="420"/>
      <c r="BT386" s="232"/>
      <c r="BU386" s="104"/>
      <c r="BV386" s="103"/>
      <c r="BW386" s="161">
        <f t="shared" si="315"/>
        <v>42262</v>
      </c>
      <c r="BX386" s="161">
        <f t="shared" si="316"/>
        <v>42262</v>
      </c>
    </row>
    <row r="387" spans="1:76" s="227" customFormat="1" ht="13.2" hidden="1" customHeight="1">
      <c r="A387" s="145" t="s">
        <v>853</v>
      </c>
      <c r="B387" s="145" t="str">
        <f t="shared" si="318"/>
        <v>P241.2</v>
      </c>
      <c r="C387" s="209" t="s">
        <v>864</v>
      </c>
      <c r="D387" s="210" t="s">
        <v>865</v>
      </c>
      <c r="E387" s="210"/>
      <c r="F387" s="210"/>
      <c r="G387" s="210"/>
      <c r="H387" s="129">
        <v>600</v>
      </c>
      <c r="I387" s="130">
        <v>600</v>
      </c>
      <c r="J387" s="211">
        <v>600</v>
      </c>
      <c r="K387" s="212">
        <v>600</v>
      </c>
      <c r="L387" s="212"/>
      <c r="M387" s="212"/>
      <c r="N387" s="212"/>
      <c r="O387" s="213"/>
      <c r="P387" s="149">
        <v>3388</v>
      </c>
      <c r="Q387" s="149">
        <v>2021040</v>
      </c>
      <c r="R387" s="214"/>
      <c r="S387" s="215"/>
      <c r="T387" s="214"/>
      <c r="U387" s="215"/>
      <c r="V387" s="216"/>
      <c r="W387" s="217"/>
      <c r="X387" s="218"/>
      <c r="Y387" s="219"/>
      <c r="Z387" s="220"/>
      <c r="AA387" s="218"/>
      <c r="AB387" s="221"/>
      <c r="AC387" s="222"/>
      <c r="AD387" s="450"/>
      <c r="AE387" s="223"/>
      <c r="AF387" s="222"/>
      <c r="AG387" s="450"/>
      <c r="AH387" s="159">
        <f t="shared" si="303"/>
        <v>0</v>
      </c>
      <c r="AI387" s="437">
        <f t="shared" si="304"/>
        <v>0</v>
      </c>
      <c r="AJ387" s="23"/>
      <c r="AK387" s="24"/>
      <c r="AL387" s="23"/>
      <c r="AM387" s="160">
        <f t="shared" si="308"/>
        <v>0</v>
      </c>
      <c r="AN387" s="24"/>
      <c r="AO387" s="224"/>
      <c r="AP387" s="225"/>
      <c r="AQ387" s="491"/>
      <c r="AR387" s="409" t="str">
        <f t="shared" si="290"/>
        <v/>
      </c>
      <c r="AS387" s="410" t="str">
        <f t="shared" si="291"/>
        <v/>
      </c>
      <c r="AT387" s="409" t="str">
        <f t="shared" si="285"/>
        <v/>
      </c>
      <c r="AU387" s="410" t="str">
        <f t="shared" si="286"/>
        <v/>
      </c>
      <c r="AV387" s="64" t="b">
        <f t="shared" si="292"/>
        <v>1</v>
      </c>
      <c r="AW387" s="415">
        <f t="shared" si="293"/>
        <v>596.52892561983469</v>
      </c>
      <c r="AX387" s="415" t="str">
        <f t="shared" si="294"/>
        <v/>
      </c>
      <c r="AY387" s="415" t="str">
        <f t="shared" si="295"/>
        <v/>
      </c>
      <c r="AZ387" s="415">
        <f t="shared" si="296"/>
        <v>0</v>
      </c>
      <c r="BA387" s="415">
        <f t="shared" si="297"/>
        <v>0</v>
      </c>
      <c r="BB387" s="416" t="str">
        <f t="shared" si="312"/>
        <v/>
      </c>
      <c r="BC387" s="416" t="str">
        <f t="shared" si="312"/>
        <v/>
      </c>
      <c r="BD387" s="416" t="str">
        <f t="shared" si="312"/>
        <v/>
      </c>
      <c r="BE387" s="416" t="str">
        <f t="shared" si="312"/>
        <v/>
      </c>
      <c r="BF387" s="499">
        <f t="shared" si="287"/>
        <v>3388</v>
      </c>
      <c r="BG387" s="499">
        <f t="shared" si="283"/>
        <v>0</v>
      </c>
      <c r="BH387" s="499">
        <f t="shared" si="284"/>
        <v>0</v>
      </c>
      <c r="BI387" s="499">
        <f t="shared" si="288"/>
        <v>0</v>
      </c>
      <c r="BJ387" s="506">
        <f t="shared" si="289"/>
        <v>0</v>
      </c>
      <c r="BK387" s="416">
        <f t="shared" si="313"/>
        <v>-1</v>
      </c>
      <c r="BL387" s="416" t="str">
        <f t="shared" si="313"/>
        <v/>
      </c>
      <c r="BM387" s="416" t="str">
        <f t="shared" si="313"/>
        <v/>
      </c>
      <c r="BN387" s="416" t="str">
        <f t="shared" si="313"/>
        <v/>
      </c>
      <c r="BO387" s="104">
        <f t="shared" si="314"/>
        <v>0</v>
      </c>
      <c r="BP387" s="104">
        <f t="shared" si="298"/>
        <v>0</v>
      </c>
      <c r="BQ387" s="103">
        <f t="shared" si="299"/>
        <v>0</v>
      </c>
      <c r="BR387" s="419"/>
      <c r="BS387" s="420"/>
      <c r="BT387" s="226"/>
      <c r="BU387" s="104"/>
      <c r="BV387" s="103"/>
      <c r="BW387" s="161">
        <f t="shared" si="315"/>
        <v>0</v>
      </c>
      <c r="BX387" s="161">
        <f t="shared" si="316"/>
        <v>0</v>
      </c>
    </row>
    <row r="388" spans="1:76" ht="48" hidden="1">
      <c r="A388" s="145" t="s">
        <v>853</v>
      </c>
      <c r="B388" s="145" t="str">
        <f t="shared" si="318"/>
        <v>P241.5</v>
      </c>
      <c r="C388" s="146" t="s">
        <v>866</v>
      </c>
      <c r="D388" s="147" t="s">
        <v>867</v>
      </c>
      <c r="E388" s="147"/>
      <c r="F388" s="147"/>
      <c r="G388" s="147"/>
      <c r="H388" s="129">
        <v>0</v>
      </c>
      <c r="I388" s="130">
        <v>0</v>
      </c>
      <c r="J388" s="129"/>
      <c r="K388" s="130"/>
      <c r="L388" s="130">
        <v>600</v>
      </c>
      <c r="M388" s="130">
        <v>611</v>
      </c>
      <c r="N388" s="130">
        <v>611</v>
      </c>
      <c r="O388" s="148">
        <v>694.1</v>
      </c>
      <c r="P388" s="149">
        <v>0</v>
      </c>
      <c r="Q388" s="149">
        <v>0</v>
      </c>
      <c r="R388" s="150">
        <v>3735</v>
      </c>
      <c r="S388" s="151">
        <v>2174600</v>
      </c>
      <c r="T388" s="150">
        <v>4937</v>
      </c>
      <c r="U388" s="151">
        <v>3106124.56</v>
      </c>
      <c r="V388" s="152">
        <v>5018</v>
      </c>
      <c r="W388" s="153">
        <f>V388*O388</f>
        <v>3482993.8000000003</v>
      </c>
      <c r="X388" s="154">
        <v>5018</v>
      </c>
      <c r="Y388" s="155">
        <v>694.1</v>
      </c>
      <c r="Z388" s="138">
        <f>X388*Y388</f>
        <v>3482993.8000000003</v>
      </c>
      <c r="AA388" s="152">
        <v>6367</v>
      </c>
      <c r="AB388" s="228">
        <v>4350638.5999999996</v>
      </c>
      <c r="AC388" s="162">
        <f>AA388</f>
        <v>6367</v>
      </c>
      <c r="AD388" s="464">
        <v>800</v>
      </c>
      <c r="AE388" s="230">
        <f t="shared" ref="AE388:AE391" si="353">AC388*AD388</f>
        <v>5093600</v>
      </c>
      <c r="AF388" s="231">
        <v>4266</v>
      </c>
      <c r="AG388" s="269">
        <v>872.31</v>
      </c>
      <c r="AH388" s="159">
        <f t="shared" si="303"/>
        <v>3721274.46</v>
      </c>
      <c r="AI388" s="437">
        <f t="shared" si="304"/>
        <v>-72.309999999999945</v>
      </c>
      <c r="AJ388" s="23">
        <f>+AF388-X388</f>
        <v>-752</v>
      </c>
      <c r="AK388" s="24">
        <f>+AJ388/X388</f>
        <v>-0.14986050219210842</v>
      </c>
      <c r="AL388" s="23">
        <f>+AF388-AA388</f>
        <v>-2101</v>
      </c>
      <c r="AM388" s="160">
        <f t="shared" si="308"/>
        <v>1372325.54</v>
      </c>
      <c r="AN388" s="24">
        <f>+AL388/AA388</f>
        <v>-0.32998272341762214</v>
      </c>
      <c r="AO388" s="163">
        <f>+AG388-Y388</f>
        <v>178.20999999999992</v>
      </c>
      <c r="AP388" s="164">
        <f>+AO388/Y388</f>
        <v>0.25674974787494587</v>
      </c>
      <c r="AQ388" s="487"/>
      <c r="AR388" s="409">
        <f t="shared" si="290"/>
        <v>0.25674974787494587</v>
      </c>
      <c r="AS388" s="410">
        <f t="shared" si="291"/>
        <v>0.15257167555107332</v>
      </c>
      <c r="AT388" s="409">
        <f t="shared" si="285"/>
        <v>-0.32998272341762214</v>
      </c>
      <c r="AU388" s="410">
        <f t="shared" si="286"/>
        <v>0</v>
      </c>
      <c r="AV388" s="64" t="b">
        <f t="shared" si="292"/>
        <v>1</v>
      </c>
      <c r="AW388" s="415" t="str">
        <f t="shared" si="293"/>
        <v/>
      </c>
      <c r="AX388" s="415">
        <f t="shared" si="294"/>
        <v>582.22222222222217</v>
      </c>
      <c r="AY388" s="415">
        <f t="shared" si="295"/>
        <v>629.15223009925057</v>
      </c>
      <c r="AZ388" s="415">
        <f t="shared" si="296"/>
        <v>694.1</v>
      </c>
      <c r="BA388" s="415">
        <f t="shared" si="297"/>
        <v>800</v>
      </c>
      <c r="BB388" s="416" t="str">
        <f t="shared" si="312"/>
        <v/>
      </c>
      <c r="BC388" s="416">
        <f t="shared" si="312"/>
        <v>8.0604975361308284E-2</v>
      </c>
      <c r="BD388" s="416">
        <f t="shared" si="312"/>
        <v>0.10323061223275598</v>
      </c>
      <c r="BE388" s="416">
        <f t="shared" si="312"/>
        <v>0.15257167555107332</v>
      </c>
      <c r="BF388" s="499">
        <f t="shared" si="287"/>
        <v>0</v>
      </c>
      <c r="BG388" s="499">
        <f t="shared" si="283"/>
        <v>3735</v>
      </c>
      <c r="BH388" s="499">
        <f t="shared" si="284"/>
        <v>4937</v>
      </c>
      <c r="BI388" s="499">
        <f t="shared" si="288"/>
        <v>6367</v>
      </c>
      <c r="BJ388" s="506">
        <f t="shared" si="289"/>
        <v>6367</v>
      </c>
      <c r="BK388" s="416" t="str">
        <f t="shared" si="313"/>
        <v/>
      </c>
      <c r="BL388" s="416">
        <f t="shared" si="313"/>
        <v>0.32182061579651933</v>
      </c>
      <c r="BM388" s="416">
        <f t="shared" si="313"/>
        <v>0.28964958476807778</v>
      </c>
      <c r="BN388" s="416">
        <f t="shared" si="313"/>
        <v>0</v>
      </c>
      <c r="BO388" s="104">
        <f t="shared" si="314"/>
        <v>3482993.8000000003</v>
      </c>
      <c r="BP388" s="104">
        <f t="shared" si="298"/>
        <v>4014400</v>
      </c>
      <c r="BQ388" s="103">
        <f t="shared" si="299"/>
        <v>4377251.58</v>
      </c>
      <c r="BR388" s="419"/>
      <c r="BS388" s="420"/>
      <c r="BU388" s="104"/>
      <c r="BV388" s="103"/>
      <c r="BW388" s="161">
        <f t="shared" si="315"/>
        <v>4419334.7</v>
      </c>
      <c r="BX388" s="161">
        <f t="shared" si="316"/>
        <v>2961030.6</v>
      </c>
    </row>
    <row r="389" spans="1:76" ht="48" hidden="1">
      <c r="A389" s="145" t="s">
        <v>853</v>
      </c>
      <c r="B389" s="145" t="str">
        <f t="shared" si="318"/>
        <v>P241.6</v>
      </c>
      <c r="C389" s="146" t="s">
        <v>868</v>
      </c>
      <c r="D389" s="175" t="s">
        <v>869</v>
      </c>
      <c r="E389" s="175" t="s">
        <v>102</v>
      </c>
      <c r="F389" s="175"/>
      <c r="G389" s="175"/>
      <c r="H389" s="129">
        <v>0</v>
      </c>
      <c r="I389" s="130">
        <v>0</v>
      </c>
      <c r="J389" s="129"/>
      <c r="K389" s="130"/>
      <c r="L389" s="130">
        <v>780</v>
      </c>
      <c r="M389" s="130">
        <v>780</v>
      </c>
      <c r="N389" s="130">
        <v>780</v>
      </c>
      <c r="O389" s="148">
        <v>880</v>
      </c>
      <c r="P389" s="149">
        <v>0</v>
      </c>
      <c r="Q389" s="149">
        <v>0</v>
      </c>
      <c r="R389" s="150">
        <v>8</v>
      </c>
      <c r="S389" s="151">
        <v>5340</v>
      </c>
      <c r="T389" s="150">
        <v>11</v>
      </c>
      <c r="U389" s="151">
        <v>8780</v>
      </c>
      <c r="V389" s="152">
        <v>8</v>
      </c>
      <c r="W389" s="153">
        <f>V389*O389</f>
        <v>7040</v>
      </c>
      <c r="X389" s="154">
        <v>8</v>
      </c>
      <c r="Y389" s="155">
        <v>880</v>
      </c>
      <c r="Z389" s="138">
        <f>X389*Y389</f>
        <v>7040</v>
      </c>
      <c r="AA389" s="152">
        <v>7</v>
      </c>
      <c r="AB389" s="228">
        <v>6160</v>
      </c>
      <c r="AC389" s="231">
        <v>7</v>
      </c>
      <c r="AD389" s="464">
        <v>1000</v>
      </c>
      <c r="AE389" s="230">
        <f t="shared" si="353"/>
        <v>7000</v>
      </c>
      <c r="AF389" s="231">
        <v>7</v>
      </c>
      <c r="AG389" s="269">
        <v>1058.21</v>
      </c>
      <c r="AH389" s="159">
        <f t="shared" si="303"/>
        <v>7407.47</v>
      </c>
      <c r="AI389" s="437">
        <f t="shared" si="304"/>
        <v>-58.210000000000036</v>
      </c>
      <c r="AJ389" s="23">
        <f>+AF389-X389</f>
        <v>-1</v>
      </c>
      <c r="AK389" s="24">
        <f>+AJ389/X389</f>
        <v>-0.125</v>
      </c>
      <c r="AL389" s="23">
        <f>+AF389-AA389</f>
        <v>0</v>
      </c>
      <c r="AM389" s="160">
        <f t="shared" si="308"/>
        <v>-407.47000000000025</v>
      </c>
      <c r="AN389" s="24">
        <f>+AL389/AA389</f>
        <v>0</v>
      </c>
      <c r="AO389" s="163">
        <f>+AG389-Y389</f>
        <v>178.21000000000004</v>
      </c>
      <c r="AP389" s="164">
        <f>+AO389/Y389</f>
        <v>0.20251136363636368</v>
      </c>
      <c r="AQ389" s="487"/>
      <c r="AR389" s="409">
        <f t="shared" si="290"/>
        <v>0.20251136363636357</v>
      </c>
      <c r="AS389" s="410">
        <f t="shared" si="291"/>
        <v>0.13636363636363646</v>
      </c>
      <c r="AT389" s="409">
        <f t="shared" si="285"/>
        <v>0</v>
      </c>
      <c r="AU389" s="410">
        <f t="shared" si="286"/>
        <v>0</v>
      </c>
      <c r="AV389" s="64" t="b">
        <f t="shared" si="292"/>
        <v>1</v>
      </c>
      <c r="AW389" s="415" t="str">
        <f t="shared" si="293"/>
        <v/>
      </c>
      <c r="AX389" s="415">
        <f t="shared" si="294"/>
        <v>667.5</v>
      </c>
      <c r="AY389" s="415">
        <f t="shared" si="295"/>
        <v>798.18181818181813</v>
      </c>
      <c r="AZ389" s="415">
        <f t="shared" si="296"/>
        <v>880</v>
      </c>
      <c r="BA389" s="415">
        <f t="shared" si="297"/>
        <v>1000</v>
      </c>
      <c r="BB389" s="416" t="str">
        <f t="shared" si="312"/>
        <v/>
      </c>
      <c r="BC389" s="416">
        <f t="shared" si="312"/>
        <v>0.19577800476676877</v>
      </c>
      <c r="BD389" s="416">
        <f t="shared" si="312"/>
        <v>0.10250569476082005</v>
      </c>
      <c r="BE389" s="416">
        <f t="shared" si="312"/>
        <v>0.13636363636363646</v>
      </c>
      <c r="BF389" s="499">
        <f t="shared" si="287"/>
        <v>0</v>
      </c>
      <c r="BG389" s="499">
        <f t="shared" si="283"/>
        <v>8</v>
      </c>
      <c r="BH389" s="499">
        <f t="shared" si="284"/>
        <v>11</v>
      </c>
      <c r="BI389" s="499">
        <f t="shared" si="288"/>
        <v>7</v>
      </c>
      <c r="BJ389" s="506">
        <f t="shared" si="289"/>
        <v>7</v>
      </c>
      <c r="BK389" s="416" t="str">
        <f t="shared" si="313"/>
        <v/>
      </c>
      <c r="BL389" s="416">
        <f t="shared" si="313"/>
        <v>0.375</v>
      </c>
      <c r="BM389" s="416">
        <f t="shared" si="313"/>
        <v>-0.36363636363636365</v>
      </c>
      <c r="BN389" s="416">
        <f t="shared" si="313"/>
        <v>0</v>
      </c>
      <c r="BO389" s="104">
        <f t="shared" si="314"/>
        <v>7040</v>
      </c>
      <c r="BP389" s="104">
        <f t="shared" si="298"/>
        <v>8000</v>
      </c>
      <c r="BQ389" s="103">
        <f t="shared" si="299"/>
        <v>8465.68</v>
      </c>
      <c r="BR389" s="419"/>
      <c r="BS389" s="420"/>
      <c r="BU389" s="104"/>
      <c r="BV389" s="103"/>
      <c r="BW389" s="161">
        <f t="shared" si="315"/>
        <v>6160</v>
      </c>
      <c r="BX389" s="161">
        <f t="shared" si="316"/>
        <v>6160</v>
      </c>
    </row>
    <row r="390" spans="1:76" hidden="1">
      <c r="A390" s="145" t="s">
        <v>870</v>
      </c>
      <c r="B390" s="145" t="str">
        <f t="shared" si="318"/>
        <v>P242</v>
      </c>
      <c r="C390" s="146" t="s">
        <v>871</v>
      </c>
      <c r="D390" s="147" t="s">
        <v>872</v>
      </c>
      <c r="E390" s="147"/>
      <c r="F390" s="147" t="s">
        <v>81</v>
      </c>
      <c r="G390" s="147"/>
      <c r="H390" s="129">
        <v>850</v>
      </c>
      <c r="I390" s="130">
        <v>850</v>
      </c>
      <c r="J390" s="129">
        <v>850</v>
      </c>
      <c r="K390" s="130">
        <v>850</v>
      </c>
      <c r="L390" s="130">
        <v>850</v>
      </c>
      <c r="M390" s="130">
        <v>970</v>
      </c>
      <c r="N390" s="130">
        <v>970</v>
      </c>
      <c r="O390" s="148">
        <v>1089</v>
      </c>
      <c r="P390" s="149">
        <v>11247</v>
      </c>
      <c r="Q390" s="149">
        <v>9559950</v>
      </c>
      <c r="R390" s="150">
        <v>10755</v>
      </c>
      <c r="S390" s="151">
        <v>9139880</v>
      </c>
      <c r="T390" s="150">
        <v>10271</v>
      </c>
      <c r="U390" s="151">
        <v>10266319.6</v>
      </c>
      <c r="V390" s="152">
        <v>10469</v>
      </c>
      <c r="W390" s="153">
        <f>V390*O390</f>
        <v>11400741</v>
      </c>
      <c r="X390" s="154">
        <v>10469</v>
      </c>
      <c r="Y390" s="155">
        <v>1089</v>
      </c>
      <c r="Z390" s="138">
        <f>X390*Y390</f>
        <v>11400741</v>
      </c>
      <c r="AA390" s="152">
        <v>10067</v>
      </c>
      <c r="AB390" s="228">
        <v>10961874</v>
      </c>
      <c r="AC390" s="229">
        <v>10200</v>
      </c>
      <c r="AD390" s="464">
        <v>1500</v>
      </c>
      <c r="AE390" s="230">
        <f t="shared" si="353"/>
        <v>15300000</v>
      </c>
      <c r="AF390" s="231">
        <v>8899</v>
      </c>
      <c r="AG390" s="269">
        <v>1811.42</v>
      </c>
      <c r="AH390" s="159">
        <f t="shared" si="303"/>
        <v>16119826.58</v>
      </c>
      <c r="AI390" s="437">
        <f t="shared" si="304"/>
        <v>-311.42000000000007</v>
      </c>
      <c r="AJ390" s="23">
        <f>+AF390-X390</f>
        <v>-1570</v>
      </c>
      <c r="AK390" s="24">
        <f>+AJ390/X390</f>
        <v>-0.14996656796255611</v>
      </c>
      <c r="AL390" s="23">
        <f>+AF390-AA390</f>
        <v>-1168</v>
      </c>
      <c r="AM390" s="160">
        <f t="shared" si="308"/>
        <v>-819826.58000000007</v>
      </c>
      <c r="AN390" s="24">
        <f>+AL390/AA390</f>
        <v>-0.11602264825668024</v>
      </c>
      <c r="AO390" s="163">
        <f>+AG390-Y390</f>
        <v>722.42000000000007</v>
      </c>
      <c r="AP390" s="164">
        <f>+AO390/Y390</f>
        <v>0.66337924701561068</v>
      </c>
      <c r="AQ390" s="487"/>
      <c r="AR390" s="409">
        <f t="shared" si="290"/>
        <v>0.6633792470156108</v>
      </c>
      <c r="AS390" s="410">
        <f t="shared" si="291"/>
        <v>0.37741046831955916</v>
      </c>
      <c r="AT390" s="409">
        <f t="shared" si="285"/>
        <v>-0.11602264825668029</v>
      </c>
      <c r="AU390" s="410">
        <f t="shared" si="286"/>
        <v>1.3211483063474638E-2</v>
      </c>
      <c r="AV390" s="64" t="b">
        <f t="shared" si="292"/>
        <v>0</v>
      </c>
      <c r="AW390" s="415">
        <f t="shared" si="293"/>
        <v>850</v>
      </c>
      <c r="AX390" s="415">
        <f t="shared" si="294"/>
        <v>849.82612738261275</v>
      </c>
      <c r="AY390" s="415">
        <f t="shared" si="295"/>
        <v>999.54430922013432</v>
      </c>
      <c r="AZ390" s="415">
        <f t="shared" si="296"/>
        <v>1089</v>
      </c>
      <c r="BA390" s="415">
        <f t="shared" si="297"/>
        <v>1500</v>
      </c>
      <c r="BB390" s="416">
        <f t="shared" si="312"/>
        <v>-2.0455602045554855E-4</v>
      </c>
      <c r="BC390" s="416">
        <f t="shared" si="312"/>
        <v>0.17617507512817943</v>
      </c>
      <c r="BD390" s="416">
        <f t="shared" si="312"/>
        <v>8.9496473497669093E-2</v>
      </c>
      <c r="BE390" s="416">
        <f t="shared" si="312"/>
        <v>0.37741046831955916</v>
      </c>
      <c r="BF390" s="499">
        <f t="shared" si="287"/>
        <v>11247</v>
      </c>
      <c r="BG390" s="499">
        <f t="shared" ref="BG390:BG402" si="354">R390</f>
        <v>10755</v>
      </c>
      <c r="BH390" s="499">
        <f t="shared" ref="BH390:BH402" si="355">T390</f>
        <v>10271</v>
      </c>
      <c r="BI390" s="499">
        <f t="shared" si="288"/>
        <v>10067</v>
      </c>
      <c r="BJ390" s="506">
        <f t="shared" si="289"/>
        <v>10200</v>
      </c>
      <c r="BK390" s="416">
        <f t="shared" si="313"/>
        <v>-4.3744998666310986E-2</v>
      </c>
      <c r="BL390" s="416">
        <f t="shared" si="313"/>
        <v>-4.5002324500232449E-2</v>
      </c>
      <c r="BM390" s="416">
        <f t="shared" si="313"/>
        <v>-1.9861746665368551E-2</v>
      </c>
      <c r="BN390" s="416">
        <f t="shared" si="313"/>
        <v>1.3211483063474638E-2</v>
      </c>
      <c r="BO390" s="104">
        <f t="shared" si="314"/>
        <v>11400741</v>
      </c>
      <c r="BP390" s="104">
        <f t="shared" si="298"/>
        <v>15703500</v>
      </c>
      <c r="BQ390" s="103">
        <f t="shared" si="299"/>
        <v>18963755.98</v>
      </c>
      <c r="BR390" s="419"/>
      <c r="BS390" s="420"/>
      <c r="BU390" s="104"/>
      <c r="BV390" s="103"/>
      <c r="BW390" s="161">
        <f t="shared" si="315"/>
        <v>11107800</v>
      </c>
      <c r="BX390" s="161">
        <f t="shared" si="316"/>
        <v>9691011</v>
      </c>
    </row>
    <row r="391" spans="1:76" hidden="1">
      <c r="A391" s="145" t="s">
        <v>870</v>
      </c>
      <c r="B391" s="145" t="str">
        <f t="shared" si="318"/>
        <v>P243</v>
      </c>
      <c r="C391" s="146" t="s">
        <v>873</v>
      </c>
      <c r="D391" s="147" t="s">
        <v>874</v>
      </c>
      <c r="E391" s="147"/>
      <c r="F391" s="147"/>
      <c r="G391" s="147"/>
      <c r="H391" s="129">
        <v>665</v>
      </c>
      <c r="I391" s="130">
        <v>665</v>
      </c>
      <c r="J391" s="129">
        <v>665</v>
      </c>
      <c r="K391" s="130">
        <v>665</v>
      </c>
      <c r="L391" s="130">
        <v>665</v>
      </c>
      <c r="M391" s="130">
        <v>746</v>
      </c>
      <c r="N391" s="130">
        <v>746</v>
      </c>
      <c r="O391" s="148">
        <v>842.6</v>
      </c>
      <c r="P391" s="149">
        <v>11202</v>
      </c>
      <c r="Q391" s="149">
        <v>7433902</v>
      </c>
      <c r="R391" s="150">
        <v>11682</v>
      </c>
      <c r="S391" s="151">
        <v>7699902</v>
      </c>
      <c r="T391" s="150">
        <v>11409</v>
      </c>
      <c r="U391" s="151">
        <v>8657176.9199999999</v>
      </c>
      <c r="V391" s="152">
        <v>11550</v>
      </c>
      <c r="W391" s="153">
        <f>V391*O391</f>
        <v>9732030</v>
      </c>
      <c r="X391" s="154">
        <v>11550</v>
      </c>
      <c r="Y391" s="155">
        <v>842.6</v>
      </c>
      <c r="Z391" s="138">
        <f>X391*Y391</f>
        <v>9732030</v>
      </c>
      <c r="AA391" s="152">
        <v>11317</v>
      </c>
      <c r="AB391" s="228">
        <v>9242142.3599999994</v>
      </c>
      <c r="AC391" s="162">
        <v>11400</v>
      </c>
      <c r="AD391" s="464">
        <v>1200</v>
      </c>
      <c r="AE391" s="230">
        <f t="shared" si="353"/>
        <v>13680000</v>
      </c>
      <c r="AF391" s="231">
        <v>9818</v>
      </c>
      <c r="AG391" s="269">
        <v>1407.01</v>
      </c>
      <c r="AH391" s="159">
        <f t="shared" si="303"/>
        <v>13814024.18</v>
      </c>
      <c r="AI391" s="437">
        <f t="shared" si="304"/>
        <v>-207.01</v>
      </c>
      <c r="AJ391" s="23">
        <f>+AF391-X391</f>
        <v>-1732</v>
      </c>
      <c r="AK391" s="24">
        <f>+AJ391/X391</f>
        <v>-0.14995670995670995</v>
      </c>
      <c r="AL391" s="23">
        <f>+AF391-AA391</f>
        <v>-1499</v>
      </c>
      <c r="AM391" s="160">
        <f t="shared" si="308"/>
        <v>-134024.1799999997</v>
      </c>
      <c r="AN391" s="24">
        <f>+AL391/AA391</f>
        <v>-0.13245559777326146</v>
      </c>
      <c r="AO391" s="163">
        <f>+AG391-Y391</f>
        <v>564.41</v>
      </c>
      <c r="AP391" s="164">
        <f>+AO391/Y391</f>
        <v>0.66984334203655349</v>
      </c>
      <c r="AQ391" s="487"/>
      <c r="AR391" s="409">
        <f t="shared" si="290"/>
        <v>0.66984334203655349</v>
      </c>
      <c r="AS391" s="410">
        <f t="shared" si="291"/>
        <v>0.42416330405886549</v>
      </c>
      <c r="AT391" s="409">
        <f t="shared" ref="AT391:AT454" si="356">IFERROR(AF391/AA391-1,"")</f>
        <v>-0.13245559777326144</v>
      </c>
      <c r="AU391" s="410">
        <f t="shared" ref="AU391:AU454" si="357">IFERROR(AC391/AA391-1,"")</f>
        <v>7.3340991428822999E-3</v>
      </c>
      <c r="AV391" s="64" t="b">
        <f t="shared" si="292"/>
        <v>0</v>
      </c>
      <c r="AW391" s="415">
        <f t="shared" si="293"/>
        <v>663.62274593822531</v>
      </c>
      <c r="AX391" s="415">
        <f t="shared" si="294"/>
        <v>659.12532100667693</v>
      </c>
      <c r="AY391" s="415">
        <f t="shared" si="295"/>
        <v>758.80242966079413</v>
      </c>
      <c r="AZ391" s="415">
        <f t="shared" si="296"/>
        <v>842.6</v>
      </c>
      <c r="BA391" s="415">
        <f t="shared" si="297"/>
        <v>1200</v>
      </c>
      <c r="BB391" s="416">
        <f t="shared" si="312"/>
        <v>-6.7770807421465573E-3</v>
      </c>
      <c r="BC391" s="416">
        <f t="shared" si="312"/>
        <v>0.15122633811409503</v>
      </c>
      <c r="BD391" s="416">
        <f t="shared" si="312"/>
        <v>0.11043397736175642</v>
      </c>
      <c r="BE391" s="416">
        <f t="shared" si="312"/>
        <v>0.42416330405886549</v>
      </c>
      <c r="BF391" s="499">
        <f t="shared" ref="BF391:BF402" si="358">P391</f>
        <v>11202</v>
      </c>
      <c r="BG391" s="499">
        <f t="shared" si="354"/>
        <v>11682</v>
      </c>
      <c r="BH391" s="499">
        <f t="shared" si="355"/>
        <v>11409</v>
      </c>
      <c r="BI391" s="499">
        <f t="shared" ref="BI391:BI402" si="359">AA391</f>
        <v>11317</v>
      </c>
      <c r="BJ391" s="506">
        <f t="shared" ref="BJ391:BJ454" si="360">AC391</f>
        <v>11400</v>
      </c>
      <c r="BK391" s="416">
        <f t="shared" si="313"/>
        <v>4.284949116229253E-2</v>
      </c>
      <c r="BL391" s="416">
        <f t="shared" si="313"/>
        <v>-2.336928608115052E-2</v>
      </c>
      <c r="BM391" s="416">
        <f t="shared" si="313"/>
        <v>-8.0638092733806843E-3</v>
      </c>
      <c r="BN391" s="416">
        <f t="shared" si="313"/>
        <v>7.3340991428822999E-3</v>
      </c>
      <c r="BO391" s="104">
        <f t="shared" si="314"/>
        <v>9732030</v>
      </c>
      <c r="BP391" s="104">
        <f t="shared" si="298"/>
        <v>13860000</v>
      </c>
      <c r="BQ391" s="103">
        <f t="shared" si="299"/>
        <v>16250965.5</v>
      </c>
      <c r="BR391" s="419"/>
      <c r="BS391" s="420"/>
      <c r="BU391" s="104"/>
      <c r="BV391" s="103"/>
      <c r="BW391" s="161">
        <f t="shared" si="315"/>
        <v>9605640</v>
      </c>
      <c r="BX391" s="161">
        <f t="shared" si="316"/>
        <v>8272646.7999999998</v>
      </c>
    </row>
    <row r="392" spans="1:76" hidden="1">
      <c r="A392" s="145" t="s">
        <v>870</v>
      </c>
      <c r="B392" s="145" t="str">
        <f t="shared" si="318"/>
        <v>P244</v>
      </c>
      <c r="C392" s="146" t="s">
        <v>875</v>
      </c>
      <c r="D392" s="165" t="s">
        <v>876</v>
      </c>
      <c r="E392" s="165"/>
      <c r="F392" s="165"/>
      <c r="G392" s="165"/>
      <c r="H392" s="129">
        <v>570</v>
      </c>
      <c r="I392" s="130">
        <v>570</v>
      </c>
      <c r="J392" s="129">
        <v>570</v>
      </c>
      <c r="K392" s="130">
        <v>570</v>
      </c>
      <c r="L392" s="130"/>
      <c r="M392" s="130"/>
      <c r="N392" s="130"/>
      <c r="O392" s="148" t="s">
        <v>88</v>
      </c>
      <c r="P392" s="149">
        <v>21370</v>
      </c>
      <c r="Q392" s="149">
        <v>12108510</v>
      </c>
      <c r="R392" s="150"/>
      <c r="S392" s="151"/>
      <c r="T392" s="150"/>
      <c r="U392" s="151"/>
      <c r="V392" s="152"/>
      <c r="W392" s="153"/>
      <c r="X392" s="166"/>
      <c r="Y392" s="155" t="s">
        <v>88</v>
      </c>
      <c r="Z392" s="167"/>
      <c r="AA392" s="166"/>
      <c r="AB392" s="234"/>
      <c r="AC392" s="235"/>
      <c r="AD392" s="451"/>
      <c r="AE392" s="236"/>
      <c r="AF392" s="235"/>
      <c r="AG392" s="451"/>
      <c r="AH392" s="159">
        <f t="shared" si="303"/>
        <v>0</v>
      </c>
      <c r="AI392" s="437">
        <f t="shared" si="304"/>
        <v>0</v>
      </c>
      <c r="AJ392" s="23"/>
      <c r="AK392" s="24"/>
      <c r="AL392" s="23"/>
      <c r="AM392" s="160">
        <f t="shared" si="308"/>
        <v>0</v>
      </c>
      <c r="AN392" s="24"/>
      <c r="AO392" s="163"/>
      <c r="AP392" s="164"/>
      <c r="AQ392" s="487"/>
      <c r="AR392" s="409" t="str">
        <f t="shared" si="290"/>
        <v/>
      </c>
      <c r="AS392" s="410" t="str">
        <f t="shared" si="291"/>
        <v/>
      </c>
      <c r="AT392" s="409" t="str">
        <f t="shared" si="356"/>
        <v/>
      </c>
      <c r="AU392" s="410" t="str">
        <f t="shared" si="357"/>
        <v/>
      </c>
      <c r="AV392" s="64" t="b">
        <f t="shared" si="292"/>
        <v>1</v>
      </c>
      <c r="AW392" s="415">
        <f t="shared" si="293"/>
        <v>566.61254094525032</v>
      </c>
      <c r="AX392" s="415" t="str">
        <f t="shared" si="294"/>
        <v/>
      </c>
      <c r="AY392" s="415" t="str">
        <f t="shared" si="295"/>
        <v/>
      </c>
      <c r="AZ392" s="415" t="str">
        <f t="shared" si="296"/>
        <v/>
      </c>
      <c r="BA392" s="415">
        <f t="shared" si="297"/>
        <v>0</v>
      </c>
      <c r="BB392" s="416" t="str">
        <f t="shared" si="312"/>
        <v/>
      </c>
      <c r="BC392" s="416" t="str">
        <f t="shared" si="312"/>
        <v/>
      </c>
      <c r="BD392" s="416" t="str">
        <f t="shared" si="312"/>
        <v/>
      </c>
      <c r="BE392" s="416" t="str">
        <f t="shared" si="312"/>
        <v/>
      </c>
      <c r="BF392" s="499">
        <f t="shared" si="358"/>
        <v>21370</v>
      </c>
      <c r="BG392" s="499">
        <f t="shared" si="354"/>
        <v>0</v>
      </c>
      <c r="BH392" s="499">
        <f t="shared" si="355"/>
        <v>0</v>
      </c>
      <c r="BI392" s="499">
        <f t="shared" si="359"/>
        <v>0</v>
      </c>
      <c r="BJ392" s="506">
        <f t="shared" si="360"/>
        <v>0</v>
      </c>
      <c r="BK392" s="416">
        <f t="shared" si="313"/>
        <v>-1</v>
      </c>
      <c r="BL392" s="416" t="str">
        <f t="shared" si="313"/>
        <v/>
      </c>
      <c r="BM392" s="416" t="str">
        <f t="shared" si="313"/>
        <v/>
      </c>
      <c r="BN392" s="416" t="str">
        <f t="shared" si="313"/>
        <v/>
      </c>
      <c r="BO392" s="104" t="str">
        <f t="shared" si="314"/>
        <v/>
      </c>
      <c r="BP392" s="104">
        <f t="shared" si="298"/>
        <v>0</v>
      </c>
      <c r="BQ392" s="103">
        <f t="shared" si="299"/>
        <v>0</v>
      </c>
      <c r="BR392" s="419"/>
      <c r="BS392" s="420"/>
      <c r="BU392" s="104"/>
      <c r="BV392" s="103"/>
      <c r="BW392" s="161"/>
      <c r="BX392" s="161"/>
    </row>
    <row r="393" spans="1:76" ht="24" hidden="1">
      <c r="A393" s="145" t="s">
        <v>870</v>
      </c>
      <c r="B393" s="145" t="str">
        <f t="shared" si="318"/>
        <v>P244.1</v>
      </c>
      <c r="C393" s="146" t="s">
        <v>877</v>
      </c>
      <c r="D393" s="147" t="s">
        <v>878</v>
      </c>
      <c r="E393" s="147"/>
      <c r="F393" s="147" t="s">
        <v>81</v>
      </c>
      <c r="G393" s="147"/>
      <c r="H393" s="129">
        <v>0</v>
      </c>
      <c r="I393" s="130">
        <v>0</v>
      </c>
      <c r="J393" s="129"/>
      <c r="K393" s="130"/>
      <c r="L393" s="130">
        <v>570</v>
      </c>
      <c r="M393" s="130">
        <v>621</v>
      </c>
      <c r="N393" s="130">
        <v>621</v>
      </c>
      <c r="O393" s="148">
        <v>705.1</v>
      </c>
      <c r="P393" s="149">
        <v>0</v>
      </c>
      <c r="Q393" s="149">
        <v>0</v>
      </c>
      <c r="R393" s="150">
        <v>17850</v>
      </c>
      <c r="S393" s="151">
        <v>10021886</v>
      </c>
      <c r="T393" s="150">
        <v>14996</v>
      </c>
      <c r="U393" s="151">
        <v>9457481.0000000019</v>
      </c>
      <c r="V393" s="152">
        <v>15387</v>
      </c>
      <c r="W393" s="153">
        <f t="shared" ref="W393:W399" si="361">V393*O393</f>
        <v>10849373.700000001</v>
      </c>
      <c r="X393" s="154">
        <v>15387</v>
      </c>
      <c r="Y393" s="155">
        <v>705.1</v>
      </c>
      <c r="Z393" s="138">
        <f t="shared" ref="Z393:Z399" si="362">X393*Y393</f>
        <v>10849373.700000001</v>
      </c>
      <c r="AA393" s="152">
        <v>15885</v>
      </c>
      <c r="AB393" s="228">
        <v>10755037.379999999</v>
      </c>
      <c r="AC393" s="229">
        <v>16000</v>
      </c>
      <c r="AD393" s="269">
        <v>906.05</v>
      </c>
      <c r="AE393" s="230">
        <f t="shared" ref="AE393:AE399" si="363">AC393*AD393</f>
        <v>14496800</v>
      </c>
      <c r="AF393" s="231">
        <v>13079</v>
      </c>
      <c r="AG393" s="269">
        <v>906.05</v>
      </c>
      <c r="AH393" s="159">
        <f t="shared" si="303"/>
        <v>11850227.949999999</v>
      </c>
      <c r="AI393" s="437">
        <f t="shared" si="304"/>
        <v>0</v>
      </c>
      <c r="AJ393" s="23">
        <f t="shared" ref="AJ393:AJ399" si="364">+AF393-X393</f>
        <v>-2308</v>
      </c>
      <c r="AK393" s="24">
        <f t="shared" ref="AK393:AK399" si="365">+AJ393/X393</f>
        <v>-0.14999675050367192</v>
      </c>
      <c r="AL393" s="23">
        <f t="shared" ref="AL393:AL399" si="366">+AF393-AA393</f>
        <v>-2806</v>
      </c>
      <c r="AM393" s="160">
        <f t="shared" si="308"/>
        <v>2646572.0500000007</v>
      </c>
      <c r="AN393" s="24">
        <f t="shared" ref="AN393:AN399" si="367">+AL393/AA393</f>
        <v>-0.17664463330185709</v>
      </c>
      <c r="AO393" s="163">
        <f t="shared" ref="AO393:AO399" si="368">+AG393-Y393</f>
        <v>200.94999999999993</v>
      </c>
      <c r="AP393" s="164">
        <f t="shared" ref="AP393:AP399" si="369">+AO393/Y393</f>
        <v>0.28499503616508287</v>
      </c>
      <c r="AQ393" s="487"/>
      <c r="AR393" s="409">
        <f t="shared" ref="AR393:AR459" si="370">IFERROR(AG393/Y393-1,"")</f>
        <v>0.28499503616508282</v>
      </c>
      <c r="AS393" s="410">
        <f t="shared" ref="AS393:AS459" si="371">IFERROR(AD393/Y393-1,"")</f>
        <v>0.28499503616508282</v>
      </c>
      <c r="AT393" s="409">
        <f t="shared" si="356"/>
        <v>-0.17664463330185709</v>
      </c>
      <c r="AU393" s="410">
        <f t="shared" si="357"/>
        <v>7.2395341517155209E-3</v>
      </c>
      <c r="AV393" s="64" t="b">
        <f t="shared" ref="AV393:AV456" si="372">AC393=AA393</f>
        <v>0</v>
      </c>
      <c r="AW393" s="415" t="str">
        <f t="shared" ref="AW393:AW402" si="373">IFERROR(Q393/P393,"")</f>
        <v/>
      </c>
      <c r="AX393" s="415">
        <f t="shared" ref="AX393:AX402" si="374">IFERROR(S393/R393,"")</f>
        <v>561.45019607843142</v>
      </c>
      <c r="AY393" s="415">
        <f t="shared" ref="AY393:AY402" si="375">IFERROR(U393/T393,"")</f>
        <v>630.66691117631376</v>
      </c>
      <c r="AZ393" s="415">
        <f t="shared" ref="AZ393:AZ456" si="376">Y393</f>
        <v>705.1</v>
      </c>
      <c r="BA393" s="415">
        <f t="shared" ref="BA393:BA456" si="377">AD393</f>
        <v>906.05</v>
      </c>
      <c r="BB393" s="416" t="str">
        <f t="shared" si="312"/>
        <v/>
      </c>
      <c r="BC393" s="416">
        <f t="shared" si="312"/>
        <v>0.12328202141764533</v>
      </c>
      <c r="BD393" s="416">
        <f t="shared" si="312"/>
        <v>0.11802282235618544</v>
      </c>
      <c r="BE393" s="416">
        <f t="shared" ref="BE393:BE456" si="378">IFERROR(BA393/AZ393-1,"")</f>
        <v>0.28499503616508282</v>
      </c>
      <c r="BF393" s="499">
        <f t="shared" si="358"/>
        <v>0</v>
      </c>
      <c r="BG393" s="499">
        <f t="shared" si="354"/>
        <v>17850</v>
      </c>
      <c r="BH393" s="499">
        <f t="shared" si="355"/>
        <v>14996</v>
      </c>
      <c r="BI393" s="499">
        <f t="shared" si="359"/>
        <v>15885</v>
      </c>
      <c r="BJ393" s="506">
        <f t="shared" si="360"/>
        <v>16000</v>
      </c>
      <c r="BK393" s="416" t="str">
        <f t="shared" si="313"/>
        <v/>
      </c>
      <c r="BL393" s="416">
        <f t="shared" si="313"/>
        <v>-0.15988795518207288</v>
      </c>
      <c r="BM393" s="416">
        <f t="shared" si="313"/>
        <v>5.9282475326753792E-2</v>
      </c>
      <c r="BN393" s="416">
        <f t="shared" ref="BN393:BN456" si="379">IFERROR(BJ393/BI393-1,"")</f>
        <v>7.2395341517155209E-3</v>
      </c>
      <c r="BO393" s="104">
        <f t="shared" si="314"/>
        <v>10849373.700000001</v>
      </c>
      <c r="BP393" s="104">
        <f t="shared" ref="BP393:BP456" si="380">X393*AD393</f>
        <v>13941391.35</v>
      </c>
      <c r="BQ393" s="103">
        <f t="shared" ref="BQ393:BQ456" si="381">X393*AG393</f>
        <v>13941391.35</v>
      </c>
      <c r="BR393" s="419" t="s">
        <v>1071</v>
      </c>
      <c r="BS393" s="420"/>
      <c r="BU393" s="104"/>
      <c r="BV393" s="103"/>
      <c r="BW393" s="161">
        <f t="shared" si="315"/>
        <v>11281600</v>
      </c>
      <c r="BX393" s="161">
        <f t="shared" si="316"/>
        <v>9222002.9000000004</v>
      </c>
    </row>
    <row r="394" spans="1:76" ht="36" hidden="1">
      <c r="A394" s="145" t="s">
        <v>870</v>
      </c>
      <c r="B394" s="145" t="str">
        <f t="shared" si="318"/>
        <v>P244.2</v>
      </c>
      <c r="C394" s="146" t="s">
        <v>879</v>
      </c>
      <c r="D394" s="175" t="s">
        <v>880</v>
      </c>
      <c r="E394" s="175" t="s">
        <v>102</v>
      </c>
      <c r="F394" s="175"/>
      <c r="G394" s="175"/>
      <c r="H394" s="129">
        <v>0</v>
      </c>
      <c r="I394" s="130">
        <v>0</v>
      </c>
      <c r="J394" s="129"/>
      <c r="K394" s="130"/>
      <c r="L394" s="130">
        <v>684</v>
      </c>
      <c r="M394" s="130">
        <v>742</v>
      </c>
      <c r="N394" s="130">
        <v>742</v>
      </c>
      <c r="O394" s="148">
        <v>838.2</v>
      </c>
      <c r="P394" s="149">
        <v>0</v>
      </c>
      <c r="Q394" s="149">
        <v>0</v>
      </c>
      <c r="R394" s="150">
        <v>2079</v>
      </c>
      <c r="S394" s="151">
        <v>1295815.2</v>
      </c>
      <c r="T394" s="150">
        <v>2013</v>
      </c>
      <c r="U394" s="151">
        <v>1545545.22</v>
      </c>
      <c r="V394" s="152">
        <v>2039</v>
      </c>
      <c r="W394" s="153">
        <f t="shared" si="361"/>
        <v>1709089.8</v>
      </c>
      <c r="X394" s="154">
        <v>2039</v>
      </c>
      <c r="Y394" s="155">
        <v>838.2</v>
      </c>
      <c r="Z394" s="138">
        <f t="shared" si="362"/>
        <v>1709089.8</v>
      </c>
      <c r="AA394" s="152">
        <v>1934</v>
      </c>
      <c r="AB394" s="228">
        <v>1619338.38</v>
      </c>
      <c r="AC394" s="162">
        <v>2000</v>
      </c>
      <c r="AD394" s="269">
        <v>1039.1500000000001</v>
      </c>
      <c r="AE394" s="230">
        <f t="shared" si="363"/>
        <v>2078300.0000000002</v>
      </c>
      <c r="AF394" s="231">
        <v>1734</v>
      </c>
      <c r="AG394" s="269">
        <v>1039.1500000000001</v>
      </c>
      <c r="AH394" s="159">
        <f t="shared" ref="AH394:AH425" si="382">AF394*AG394</f>
        <v>1801886.1</v>
      </c>
      <c r="AI394" s="437">
        <f t="shared" ref="AI394:AI457" si="383">AD394-AG394</f>
        <v>0</v>
      </c>
      <c r="AJ394" s="23">
        <f t="shared" si="364"/>
        <v>-305</v>
      </c>
      <c r="AK394" s="24">
        <f t="shared" si="365"/>
        <v>-0.14958312898479648</v>
      </c>
      <c r="AL394" s="23">
        <f t="shared" si="366"/>
        <v>-200</v>
      </c>
      <c r="AM394" s="160">
        <f t="shared" ref="AM394:AM457" si="384">AE394-AH394</f>
        <v>276413.90000000014</v>
      </c>
      <c r="AN394" s="24">
        <f t="shared" si="367"/>
        <v>-0.10341261633919338</v>
      </c>
      <c r="AO394" s="163">
        <f t="shared" si="368"/>
        <v>200.95000000000005</v>
      </c>
      <c r="AP394" s="164">
        <f t="shared" si="369"/>
        <v>0.23973991887377719</v>
      </c>
      <c r="AQ394" s="487"/>
      <c r="AR394" s="409">
        <f t="shared" si="370"/>
        <v>0.23973991887377721</v>
      </c>
      <c r="AS394" s="410">
        <f t="shared" si="371"/>
        <v>0.23973991887377721</v>
      </c>
      <c r="AT394" s="409">
        <f t="shared" si="356"/>
        <v>-0.10341261633919341</v>
      </c>
      <c r="AU394" s="410">
        <f t="shared" si="357"/>
        <v>3.4126163391933861E-2</v>
      </c>
      <c r="AV394" s="64" t="b">
        <f t="shared" si="372"/>
        <v>0</v>
      </c>
      <c r="AW394" s="415" t="str">
        <f t="shared" si="373"/>
        <v/>
      </c>
      <c r="AX394" s="415">
        <f t="shared" si="374"/>
        <v>623.2877344877345</v>
      </c>
      <c r="AY394" s="415">
        <f t="shared" si="375"/>
        <v>767.78202682563335</v>
      </c>
      <c r="AZ394" s="415">
        <f t="shared" si="376"/>
        <v>838.2</v>
      </c>
      <c r="BA394" s="415">
        <f t="shared" si="377"/>
        <v>1039.1500000000001</v>
      </c>
      <c r="BB394" s="416" t="str">
        <f t="shared" ref="BB394:BE458" si="385">IFERROR(AX394/AW394-1,"")</f>
        <v/>
      </c>
      <c r="BC394" s="416">
        <f t="shared" si="385"/>
        <v>0.23182598396012932</v>
      </c>
      <c r="BD394" s="416">
        <f t="shared" si="385"/>
        <v>9.1716100031030035E-2</v>
      </c>
      <c r="BE394" s="416">
        <f t="shared" si="378"/>
        <v>0.23973991887377721</v>
      </c>
      <c r="BF394" s="499">
        <f t="shared" si="358"/>
        <v>0</v>
      </c>
      <c r="BG394" s="499">
        <f t="shared" si="354"/>
        <v>2079</v>
      </c>
      <c r="BH394" s="499">
        <f t="shared" si="355"/>
        <v>2013</v>
      </c>
      <c r="BI394" s="499">
        <f t="shared" si="359"/>
        <v>1934</v>
      </c>
      <c r="BJ394" s="506">
        <f t="shared" si="360"/>
        <v>2000</v>
      </c>
      <c r="BK394" s="416" t="str">
        <f t="shared" ref="BK394:BN458" si="386">IFERROR(BG394/BF394-1,"")</f>
        <v/>
      </c>
      <c r="BL394" s="416">
        <f t="shared" si="386"/>
        <v>-3.1746031746031744E-2</v>
      </c>
      <c r="BM394" s="416">
        <f t="shared" si="386"/>
        <v>-3.9244908097367137E-2</v>
      </c>
      <c r="BN394" s="416">
        <f t="shared" si="379"/>
        <v>3.4126163391933861E-2</v>
      </c>
      <c r="BO394" s="104">
        <f t="shared" ref="BO394:BO457" si="387">IFERROR(X394*Y394,"")</f>
        <v>1709089.8</v>
      </c>
      <c r="BP394" s="104">
        <f t="shared" si="380"/>
        <v>2118826.85</v>
      </c>
      <c r="BQ394" s="103">
        <f t="shared" si="381"/>
        <v>2118826.85</v>
      </c>
      <c r="BR394" s="419" t="s">
        <v>1071</v>
      </c>
      <c r="BS394" s="420"/>
      <c r="BU394" s="104"/>
      <c r="BV394" s="103"/>
      <c r="BW394" s="161">
        <f t="shared" ref="BW394:BW457" si="388">AC394*Y394</f>
        <v>1676400</v>
      </c>
      <c r="BX394" s="161">
        <f t="shared" ref="BX394:BX457" si="389">AF394*Y394</f>
        <v>1453438.8</v>
      </c>
    </row>
    <row r="395" spans="1:76" ht="36" hidden="1">
      <c r="A395" s="145" t="s">
        <v>881</v>
      </c>
      <c r="B395" s="145" t="str">
        <f t="shared" si="318"/>
        <v>P245</v>
      </c>
      <c r="C395" s="146" t="s">
        <v>882</v>
      </c>
      <c r="D395" s="175" t="s">
        <v>883</v>
      </c>
      <c r="E395" s="175" t="s">
        <v>102</v>
      </c>
      <c r="F395" s="175"/>
      <c r="G395" s="175"/>
      <c r="H395" s="129">
        <v>880</v>
      </c>
      <c r="I395" s="130">
        <v>1000</v>
      </c>
      <c r="J395" s="129">
        <v>1000</v>
      </c>
      <c r="K395" s="130">
        <v>1300</v>
      </c>
      <c r="L395" s="130">
        <v>1300</v>
      </c>
      <c r="M395" s="130">
        <v>1300</v>
      </c>
      <c r="N395" s="130">
        <v>1300</v>
      </c>
      <c r="O395" s="148">
        <v>1452</v>
      </c>
      <c r="P395" s="149">
        <v>1816</v>
      </c>
      <c r="Q395" s="149">
        <v>1738480</v>
      </c>
      <c r="R395" s="150">
        <v>1917</v>
      </c>
      <c r="S395" s="151">
        <v>2196600</v>
      </c>
      <c r="T395" s="150">
        <v>1826</v>
      </c>
      <c r="U395" s="151">
        <v>2432657</v>
      </c>
      <c r="V395" s="152">
        <v>1864</v>
      </c>
      <c r="W395" s="153">
        <f t="shared" si="361"/>
        <v>2706528</v>
      </c>
      <c r="X395" s="154">
        <v>1864</v>
      </c>
      <c r="Y395" s="155">
        <v>1452</v>
      </c>
      <c r="Z395" s="138">
        <f t="shared" si="362"/>
        <v>2706528</v>
      </c>
      <c r="AA395" s="152">
        <v>1589</v>
      </c>
      <c r="AB395" s="228">
        <v>2276518.2000000002</v>
      </c>
      <c r="AC395" s="162">
        <v>1700</v>
      </c>
      <c r="AD395" s="269">
        <v>2200</v>
      </c>
      <c r="AE395" s="230">
        <f t="shared" si="363"/>
        <v>3740000</v>
      </c>
      <c r="AF395" s="231">
        <v>1585</v>
      </c>
      <c r="AG395" s="269">
        <v>2200</v>
      </c>
      <c r="AH395" s="159">
        <f t="shared" si="382"/>
        <v>3487000</v>
      </c>
      <c r="AI395" s="437">
        <f t="shared" si="383"/>
        <v>0</v>
      </c>
      <c r="AJ395" s="23">
        <f t="shared" si="364"/>
        <v>-279</v>
      </c>
      <c r="AK395" s="24">
        <f t="shared" si="365"/>
        <v>-0.14967811158798283</v>
      </c>
      <c r="AL395" s="23">
        <f t="shared" si="366"/>
        <v>-4</v>
      </c>
      <c r="AM395" s="160">
        <f t="shared" si="384"/>
        <v>253000</v>
      </c>
      <c r="AN395" s="24">
        <f t="shared" si="367"/>
        <v>-2.5173064820641915E-3</v>
      </c>
      <c r="AO395" s="163">
        <f t="shared" si="368"/>
        <v>748</v>
      </c>
      <c r="AP395" s="164">
        <f t="shared" si="369"/>
        <v>0.51515151515151514</v>
      </c>
      <c r="AQ395" s="487" t="s">
        <v>1079</v>
      </c>
      <c r="AR395" s="409">
        <f t="shared" si="370"/>
        <v>0.51515151515151514</v>
      </c>
      <c r="AS395" s="410">
        <f t="shared" si="371"/>
        <v>0.51515151515151514</v>
      </c>
      <c r="AT395" s="409">
        <f t="shared" si="356"/>
        <v>-2.5173064820641633E-3</v>
      </c>
      <c r="AU395" s="410">
        <f t="shared" si="357"/>
        <v>6.9855254877281281E-2</v>
      </c>
      <c r="AV395" s="64" t="b">
        <f t="shared" si="372"/>
        <v>0</v>
      </c>
      <c r="AW395" s="415">
        <f t="shared" si="373"/>
        <v>957.31277533039645</v>
      </c>
      <c r="AX395" s="415">
        <f t="shared" si="374"/>
        <v>1145.8528951486699</v>
      </c>
      <c r="AY395" s="415">
        <f t="shared" si="375"/>
        <v>1332.2327491785322</v>
      </c>
      <c r="AZ395" s="415">
        <f t="shared" si="376"/>
        <v>1452</v>
      </c>
      <c r="BA395" s="415">
        <f t="shared" si="377"/>
        <v>2200</v>
      </c>
      <c r="BB395" s="416">
        <f t="shared" si="385"/>
        <v>0.19694725138625957</v>
      </c>
      <c r="BC395" s="416">
        <f t="shared" si="385"/>
        <v>0.16265600481437037</v>
      </c>
      <c r="BD395" s="416">
        <f t="shared" si="385"/>
        <v>8.9899644709467985E-2</v>
      </c>
      <c r="BE395" s="416">
        <f t="shared" si="378"/>
        <v>0.51515151515151514</v>
      </c>
      <c r="BF395" s="499">
        <f t="shared" si="358"/>
        <v>1816</v>
      </c>
      <c r="BG395" s="499">
        <f t="shared" si="354"/>
        <v>1917</v>
      </c>
      <c r="BH395" s="499">
        <f t="shared" si="355"/>
        <v>1826</v>
      </c>
      <c r="BI395" s="499">
        <f t="shared" si="359"/>
        <v>1589</v>
      </c>
      <c r="BJ395" s="415">
        <f t="shared" si="360"/>
        <v>1700</v>
      </c>
      <c r="BK395" s="416">
        <f t="shared" si="386"/>
        <v>5.5616740088105798E-2</v>
      </c>
      <c r="BL395" s="416">
        <f t="shared" si="386"/>
        <v>-4.7470005216484035E-2</v>
      </c>
      <c r="BM395" s="416">
        <f t="shared" si="386"/>
        <v>-0.12979189485213583</v>
      </c>
      <c r="BN395" s="416">
        <f t="shared" si="379"/>
        <v>6.9855254877281281E-2</v>
      </c>
      <c r="BO395" s="104">
        <f t="shared" si="387"/>
        <v>2706528</v>
      </c>
      <c r="BP395" s="104">
        <f t="shared" si="380"/>
        <v>4100800</v>
      </c>
      <c r="BQ395" s="103">
        <f t="shared" si="381"/>
        <v>4100800</v>
      </c>
      <c r="BR395" s="419" t="s">
        <v>1071</v>
      </c>
      <c r="BS395" s="420"/>
      <c r="BU395" s="104"/>
      <c r="BV395" s="103"/>
      <c r="BW395" s="161">
        <f t="shared" si="388"/>
        <v>2468400</v>
      </c>
      <c r="BX395" s="161">
        <f t="shared" si="389"/>
        <v>2301420</v>
      </c>
    </row>
    <row r="396" spans="1:76" ht="24">
      <c r="A396" s="145" t="s">
        <v>884</v>
      </c>
      <c r="B396" s="145" t="str">
        <f t="shared" si="318"/>
        <v>P246</v>
      </c>
      <c r="C396" s="146" t="s">
        <v>885</v>
      </c>
      <c r="D396" s="147" t="s">
        <v>886</v>
      </c>
      <c r="E396" s="147"/>
      <c r="F396" s="147"/>
      <c r="G396" s="147"/>
      <c r="H396" s="129">
        <v>665</v>
      </c>
      <c r="I396" s="130">
        <v>665</v>
      </c>
      <c r="J396" s="129">
        <v>665</v>
      </c>
      <c r="K396" s="130">
        <v>665</v>
      </c>
      <c r="L396" s="130">
        <v>665</v>
      </c>
      <c r="M396" s="130">
        <v>665</v>
      </c>
      <c r="N396" s="130">
        <v>665</v>
      </c>
      <c r="O396" s="148">
        <v>753.5</v>
      </c>
      <c r="P396" s="149">
        <v>3389</v>
      </c>
      <c r="Q396" s="149">
        <v>2253552</v>
      </c>
      <c r="R396" s="150">
        <v>3208</v>
      </c>
      <c r="S396" s="151">
        <v>2133320</v>
      </c>
      <c r="T396" s="150">
        <v>2574</v>
      </c>
      <c r="U396" s="151">
        <v>1791979.5</v>
      </c>
      <c r="V396" s="152">
        <v>2692</v>
      </c>
      <c r="W396" s="153">
        <f t="shared" si="361"/>
        <v>2028422</v>
      </c>
      <c r="X396" s="154">
        <v>2692</v>
      </c>
      <c r="Y396" s="155">
        <v>753.5</v>
      </c>
      <c r="Z396" s="138">
        <f t="shared" si="362"/>
        <v>2028422</v>
      </c>
      <c r="AA396" s="152">
        <v>2014</v>
      </c>
      <c r="AB396" s="228">
        <v>1518699.5</v>
      </c>
      <c r="AC396" s="231">
        <v>2289</v>
      </c>
      <c r="AD396" s="456">
        <f>Y396*1.15</f>
        <v>866.52499999999998</v>
      </c>
      <c r="AE396" s="230">
        <f t="shared" si="363"/>
        <v>1983475.7249999999</v>
      </c>
      <c r="AF396" s="231">
        <v>2289</v>
      </c>
      <c r="AG396" s="269">
        <v>981.15</v>
      </c>
      <c r="AH396" s="159">
        <f t="shared" si="382"/>
        <v>2245852.35</v>
      </c>
      <c r="AI396" s="437">
        <f t="shared" si="383"/>
        <v>-114.625</v>
      </c>
      <c r="AJ396" s="23">
        <f t="shared" si="364"/>
        <v>-403</v>
      </c>
      <c r="AK396" s="24">
        <f t="shared" si="365"/>
        <v>-0.14970282317979197</v>
      </c>
      <c r="AL396" s="23">
        <f t="shared" si="366"/>
        <v>275</v>
      </c>
      <c r="AM396" s="160">
        <f t="shared" si="384"/>
        <v>-262376.62500000023</v>
      </c>
      <c r="AN396" s="24">
        <f t="shared" si="367"/>
        <v>0.1365441906653426</v>
      </c>
      <c r="AO396" s="163">
        <f t="shared" si="368"/>
        <v>227.64999999999998</v>
      </c>
      <c r="AP396" s="164">
        <f t="shared" si="369"/>
        <v>0.30212342402123421</v>
      </c>
      <c r="AQ396" s="487"/>
      <c r="AR396" s="409">
        <f t="shared" si="370"/>
        <v>0.30212342402123427</v>
      </c>
      <c r="AS396" s="410">
        <f t="shared" si="371"/>
        <v>0.14999999999999991</v>
      </c>
      <c r="AT396" s="409">
        <f t="shared" si="356"/>
        <v>0.13654419066534262</v>
      </c>
      <c r="AU396" s="410">
        <f t="shared" si="357"/>
        <v>0.13654419066534262</v>
      </c>
      <c r="AV396" s="64" t="b">
        <f t="shared" si="372"/>
        <v>0</v>
      </c>
      <c r="AW396" s="415">
        <f t="shared" si="373"/>
        <v>664.96075538506932</v>
      </c>
      <c r="AX396" s="415">
        <f t="shared" si="374"/>
        <v>665</v>
      </c>
      <c r="AY396" s="415">
        <f t="shared" si="375"/>
        <v>696.18473193473199</v>
      </c>
      <c r="AZ396" s="415">
        <f t="shared" si="376"/>
        <v>753.5</v>
      </c>
      <c r="BA396" s="415">
        <f t="shared" si="377"/>
        <v>866.52499999999998</v>
      </c>
      <c r="BB396" s="416">
        <f t="shared" si="385"/>
        <v>5.9017941454131417E-5</v>
      </c>
      <c r="BC396" s="416">
        <f t="shared" si="385"/>
        <v>4.6894333736439142E-2</v>
      </c>
      <c r="BD396" s="416">
        <f t="shared" si="385"/>
        <v>8.2327671717226547E-2</v>
      </c>
      <c r="BE396" s="416">
        <f t="shared" si="378"/>
        <v>0.14999999999999991</v>
      </c>
      <c r="BF396" s="499">
        <f t="shared" si="358"/>
        <v>3389</v>
      </c>
      <c r="BG396" s="499">
        <f t="shared" si="354"/>
        <v>3208</v>
      </c>
      <c r="BH396" s="499">
        <f t="shared" si="355"/>
        <v>2574</v>
      </c>
      <c r="BI396" s="499">
        <f t="shared" si="359"/>
        <v>2014</v>
      </c>
      <c r="BJ396" s="506">
        <f t="shared" si="360"/>
        <v>2289</v>
      </c>
      <c r="BK396" s="416">
        <f t="shared" si="386"/>
        <v>-5.3408084980820281E-2</v>
      </c>
      <c r="BL396" s="416">
        <f t="shared" si="386"/>
        <v>-0.19763092269326688</v>
      </c>
      <c r="BM396" s="416">
        <f t="shared" si="386"/>
        <v>-0.21756021756021759</v>
      </c>
      <c r="BN396" s="416">
        <f t="shared" si="379"/>
        <v>0.13654419066534262</v>
      </c>
      <c r="BO396" s="104">
        <f t="shared" si="387"/>
        <v>2028422</v>
      </c>
      <c r="BP396" s="104">
        <f t="shared" si="380"/>
        <v>2332685.2999999998</v>
      </c>
      <c r="BQ396" s="103">
        <f t="shared" si="381"/>
        <v>2641255.7999999998</v>
      </c>
      <c r="BR396" s="419"/>
      <c r="BS396" s="420"/>
      <c r="BU396" s="104"/>
      <c r="BV396" s="103"/>
      <c r="BW396" s="161">
        <f t="shared" si="388"/>
        <v>1724761.5</v>
      </c>
      <c r="BX396" s="161">
        <f t="shared" si="389"/>
        <v>1724761.5</v>
      </c>
    </row>
    <row r="397" spans="1:76">
      <c r="A397" s="145" t="s">
        <v>884</v>
      </c>
      <c r="B397" s="145" t="str">
        <f t="shared" si="318"/>
        <v>P247</v>
      </c>
      <c r="C397" s="146" t="s">
        <v>887</v>
      </c>
      <c r="D397" s="147" t="s">
        <v>888</v>
      </c>
      <c r="E397" s="147"/>
      <c r="F397" s="147"/>
      <c r="G397" s="147"/>
      <c r="H397" s="129">
        <v>327</v>
      </c>
      <c r="I397" s="130">
        <v>327</v>
      </c>
      <c r="J397" s="129">
        <v>327</v>
      </c>
      <c r="K397" s="130">
        <v>327</v>
      </c>
      <c r="L397" s="130">
        <v>327</v>
      </c>
      <c r="M397" s="130">
        <v>347</v>
      </c>
      <c r="N397" s="130">
        <v>347</v>
      </c>
      <c r="O397" s="148">
        <v>403.7</v>
      </c>
      <c r="P397" s="149">
        <v>67</v>
      </c>
      <c r="Q397" s="149">
        <v>21909</v>
      </c>
      <c r="R397" s="150">
        <v>56</v>
      </c>
      <c r="S397" s="151">
        <v>18312</v>
      </c>
      <c r="T397" s="150">
        <v>54</v>
      </c>
      <c r="U397" s="151">
        <v>20152.199999999997</v>
      </c>
      <c r="V397" s="152">
        <v>61</v>
      </c>
      <c r="W397" s="153">
        <f t="shared" si="361"/>
        <v>24625.7</v>
      </c>
      <c r="X397" s="154">
        <v>61</v>
      </c>
      <c r="Y397" s="155">
        <v>403.7</v>
      </c>
      <c r="Z397" s="138">
        <f t="shared" si="362"/>
        <v>24625.7</v>
      </c>
      <c r="AA397" s="152">
        <v>37</v>
      </c>
      <c r="AB397" s="228">
        <v>14936.9</v>
      </c>
      <c r="AC397" s="231">
        <v>52</v>
      </c>
      <c r="AD397" s="456">
        <f>Y397*1.15</f>
        <v>464.25499999999994</v>
      </c>
      <c r="AE397" s="230">
        <f t="shared" si="363"/>
        <v>24141.26</v>
      </c>
      <c r="AF397" s="231">
        <v>52</v>
      </c>
      <c r="AG397" s="269">
        <v>515.64</v>
      </c>
      <c r="AH397" s="159">
        <f t="shared" si="382"/>
        <v>26813.279999999999</v>
      </c>
      <c r="AI397" s="437">
        <f t="shared" si="383"/>
        <v>-51.385000000000048</v>
      </c>
      <c r="AJ397" s="23">
        <f t="shared" si="364"/>
        <v>-9</v>
      </c>
      <c r="AK397" s="24">
        <f t="shared" si="365"/>
        <v>-0.14754098360655737</v>
      </c>
      <c r="AL397" s="23">
        <f t="shared" si="366"/>
        <v>15</v>
      </c>
      <c r="AM397" s="160">
        <f t="shared" si="384"/>
        <v>-2672.0200000000004</v>
      </c>
      <c r="AN397" s="24">
        <f t="shared" si="367"/>
        <v>0.40540540540540543</v>
      </c>
      <c r="AO397" s="163">
        <f t="shared" si="368"/>
        <v>111.94</v>
      </c>
      <c r="AP397" s="164">
        <f t="shared" si="369"/>
        <v>0.27728511270745604</v>
      </c>
      <c r="AQ397" s="487"/>
      <c r="AR397" s="409">
        <f t="shared" si="370"/>
        <v>0.27728511270745604</v>
      </c>
      <c r="AS397" s="410">
        <f t="shared" si="371"/>
        <v>0.14999999999999991</v>
      </c>
      <c r="AT397" s="409">
        <f t="shared" si="356"/>
        <v>0.40540540540540548</v>
      </c>
      <c r="AU397" s="410">
        <f t="shared" si="357"/>
        <v>0.40540540540540548</v>
      </c>
      <c r="AV397" s="64" t="b">
        <f t="shared" si="372"/>
        <v>0</v>
      </c>
      <c r="AW397" s="415">
        <f t="shared" si="373"/>
        <v>327</v>
      </c>
      <c r="AX397" s="415">
        <f t="shared" si="374"/>
        <v>327</v>
      </c>
      <c r="AY397" s="415">
        <f t="shared" si="375"/>
        <v>373.18888888888881</v>
      </c>
      <c r="AZ397" s="415">
        <f t="shared" si="376"/>
        <v>403.7</v>
      </c>
      <c r="BA397" s="415">
        <f t="shared" si="377"/>
        <v>464.25499999999994</v>
      </c>
      <c r="BB397" s="416">
        <f t="shared" si="385"/>
        <v>0</v>
      </c>
      <c r="BC397" s="416">
        <f t="shared" si="385"/>
        <v>0.14125042473666305</v>
      </c>
      <c r="BD397" s="416">
        <f t="shared" si="385"/>
        <v>8.1757822967219562E-2</v>
      </c>
      <c r="BE397" s="416">
        <f t="shared" si="378"/>
        <v>0.14999999999999991</v>
      </c>
      <c r="BF397" s="499">
        <f t="shared" si="358"/>
        <v>67</v>
      </c>
      <c r="BG397" s="499">
        <f t="shared" si="354"/>
        <v>56</v>
      </c>
      <c r="BH397" s="499">
        <f t="shared" si="355"/>
        <v>54</v>
      </c>
      <c r="BI397" s="499">
        <f t="shared" si="359"/>
        <v>37</v>
      </c>
      <c r="BJ397" s="506">
        <f t="shared" si="360"/>
        <v>52</v>
      </c>
      <c r="BK397" s="416">
        <f t="shared" si="386"/>
        <v>-0.16417910447761197</v>
      </c>
      <c r="BL397" s="416">
        <f t="shared" si="386"/>
        <v>-3.5714285714285698E-2</v>
      </c>
      <c r="BM397" s="416">
        <f t="shared" si="386"/>
        <v>-0.31481481481481477</v>
      </c>
      <c r="BN397" s="416">
        <f t="shared" si="379"/>
        <v>0.40540540540540548</v>
      </c>
      <c r="BO397" s="104">
        <f t="shared" si="387"/>
        <v>24625.7</v>
      </c>
      <c r="BP397" s="104">
        <f t="shared" si="380"/>
        <v>28319.554999999997</v>
      </c>
      <c r="BQ397" s="103">
        <f t="shared" si="381"/>
        <v>31454.04</v>
      </c>
      <c r="BR397" s="419"/>
      <c r="BS397" s="420"/>
      <c r="BU397" s="104"/>
      <c r="BV397" s="103"/>
      <c r="BW397" s="161">
        <f t="shared" si="388"/>
        <v>20992.399999999998</v>
      </c>
      <c r="BX397" s="161">
        <f t="shared" si="389"/>
        <v>20992.399999999998</v>
      </c>
    </row>
    <row r="398" spans="1:76">
      <c r="A398" s="145" t="s">
        <v>884</v>
      </c>
      <c r="B398" s="145" t="str">
        <f t="shared" si="318"/>
        <v>P248</v>
      </c>
      <c r="C398" s="146" t="s">
        <v>889</v>
      </c>
      <c r="D398" s="147" t="s">
        <v>890</v>
      </c>
      <c r="E398" s="147"/>
      <c r="F398" s="147"/>
      <c r="G398" s="147"/>
      <c r="H398" s="129">
        <v>640</v>
      </c>
      <c r="I398" s="130">
        <v>640</v>
      </c>
      <c r="J398" s="129">
        <v>640</v>
      </c>
      <c r="K398" s="130">
        <v>640</v>
      </c>
      <c r="L398" s="130">
        <v>640</v>
      </c>
      <c r="M398" s="130">
        <v>667</v>
      </c>
      <c r="N398" s="130">
        <v>667</v>
      </c>
      <c r="O398" s="148">
        <v>755.7</v>
      </c>
      <c r="P398" s="149">
        <v>168</v>
      </c>
      <c r="Q398" s="149">
        <v>107520</v>
      </c>
      <c r="R398" s="150">
        <v>197</v>
      </c>
      <c r="S398" s="151">
        <v>126080</v>
      </c>
      <c r="T398" s="150">
        <v>53</v>
      </c>
      <c r="U398" s="151">
        <v>35798.299999999996</v>
      </c>
      <c r="V398" s="152">
        <v>57</v>
      </c>
      <c r="W398" s="153">
        <f t="shared" si="361"/>
        <v>43074.9</v>
      </c>
      <c r="X398" s="154">
        <v>57</v>
      </c>
      <c r="Y398" s="155">
        <v>755.7</v>
      </c>
      <c r="Z398" s="138">
        <f t="shared" si="362"/>
        <v>43074.9</v>
      </c>
      <c r="AA398" s="152">
        <v>10</v>
      </c>
      <c r="AB398" s="228">
        <v>7557</v>
      </c>
      <c r="AC398" s="231">
        <v>49</v>
      </c>
      <c r="AD398" s="456">
        <f>Y398*1.15</f>
        <v>869.05499999999995</v>
      </c>
      <c r="AE398" s="230">
        <f t="shared" si="363"/>
        <v>42583.695</v>
      </c>
      <c r="AF398" s="231">
        <v>49</v>
      </c>
      <c r="AG398" s="269">
        <v>974.79</v>
      </c>
      <c r="AH398" s="159">
        <f t="shared" si="382"/>
        <v>47764.71</v>
      </c>
      <c r="AI398" s="437">
        <f t="shared" si="383"/>
        <v>-105.73500000000001</v>
      </c>
      <c r="AJ398" s="23">
        <f t="shared" si="364"/>
        <v>-8</v>
      </c>
      <c r="AK398" s="24">
        <f t="shared" si="365"/>
        <v>-0.14035087719298245</v>
      </c>
      <c r="AL398" s="23">
        <f t="shared" si="366"/>
        <v>39</v>
      </c>
      <c r="AM398" s="160">
        <f t="shared" si="384"/>
        <v>-5181.0149999999994</v>
      </c>
      <c r="AN398" s="24">
        <f t="shared" si="367"/>
        <v>3.9</v>
      </c>
      <c r="AO398" s="163">
        <f t="shared" si="368"/>
        <v>219.08999999999992</v>
      </c>
      <c r="AP398" s="164">
        <f t="shared" si="369"/>
        <v>0.28991663358475572</v>
      </c>
      <c r="AQ398" s="487"/>
      <c r="AR398" s="409">
        <f t="shared" si="370"/>
        <v>0.28991663358475583</v>
      </c>
      <c r="AS398" s="410">
        <f t="shared" si="371"/>
        <v>0.14999999999999991</v>
      </c>
      <c r="AT398" s="409">
        <f t="shared" si="356"/>
        <v>3.9000000000000004</v>
      </c>
      <c r="AU398" s="410">
        <f t="shared" si="357"/>
        <v>3.9000000000000004</v>
      </c>
      <c r="AV398" s="64" t="b">
        <f t="shared" si="372"/>
        <v>0</v>
      </c>
      <c r="AW398" s="415">
        <f t="shared" si="373"/>
        <v>640</v>
      </c>
      <c r="AX398" s="415">
        <f t="shared" si="374"/>
        <v>640</v>
      </c>
      <c r="AY398" s="415">
        <f t="shared" si="375"/>
        <v>675.43962264150935</v>
      </c>
      <c r="AZ398" s="415">
        <f t="shared" si="376"/>
        <v>755.7</v>
      </c>
      <c r="BA398" s="415">
        <f t="shared" si="377"/>
        <v>869.05499999999995</v>
      </c>
      <c r="BB398" s="416">
        <f t="shared" si="385"/>
        <v>0</v>
      </c>
      <c r="BC398" s="416">
        <f t="shared" si="385"/>
        <v>5.5374410377358352E-2</v>
      </c>
      <c r="BD398" s="416">
        <f t="shared" si="385"/>
        <v>0.11882687166709061</v>
      </c>
      <c r="BE398" s="416">
        <f t="shared" si="378"/>
        <v>0.14999999999999991</v>
      </c>
      <c r="BF398" s="499">
        <f t="shared" si="358"/>
        <v>168</v>
      </c>
      <c r="BG398" s="499">
        <f t="shared" si="354"/>
        <v>197</v>
      </c>
      <c r="BH398" s="499">
        <f t="shared" si="355"/>
        <v>53</v>
      </c>
      <c r="BI398" s="499">
        <f t="shared" si="359"/>
        <v>10</v>
      </c>
      <c r="BJ398" s="506">
        <f t="shared" si="360"/>
        <v>49</v>
      </c>
      <c r="BK398" s="416">
        <f t="shared" si="386"/>
        <v>0.17261904761904767</v>
      </c>
      <c r="BL398" s="416">
        <f t="shared" si="386"/>
        <v>-0.73096446700507611</v>
      </c>
      <c r="BM398" s="416">
        <f t="shared" si="386"/>
        <v>-0.81132075471698117</v>
      </c>
      <c r="BN398" s="416">
        <f t="shared" si="379"/>
        <v>3.9000000000000004</v>
      </c>
      <c r="BO398" s="104">
        <f t="shared" si="387"/>
        <v>43074.9</v>
      </c>
      <c r="BP398" s="104">
        <f t="shared" si="380"/>
        <v>49536.134999999995</v>
      </c>
      <c r="BQ398" s="103">
        <f t="shared" si="381"/>
        <v>55563.03</v>
      </c>
      <c r="BR398" s="419"/>
      <c r="BS398" s="420"/>
      <c r="BU398" s="104"/>
      <c r="BV398" s="103"/>
      <c r="BW398" s="161">
        <f t="shared" si="388"/>
        <v>37029.300000000003</v>
      </c>
      <c r="BX398" s="161">
        <f t="shared" si="389"/>
        <v>37029.300000000003</v>
      </c>
    </row>
    <row r="399" spans="1:76" ht="24">
      <c r="A399" s="145" t="s">
        <v>884</v>
      </c>
      <c r="B399" s="145" t="str">
        <f t="shared" si="318"/>
        <v>P249</v>
      </c>
      <c r="C399" s="146" t="s">
        <v>891</v>
      </c>
      <c r="D399" s="147" t="s">
        <v>892</v>
      </c>
      <c r="E399" s="147"/>
      <c r="F399" s="147"/>
      <c r="G399" s="147"/>
      <c r="H399" s="129">
        <v>1100</v>
      </c>
      <c r="I399" s="130">
        <v>1100</v>
      </c>
      <c r="J399" s="129">
        <v>1100</v>
      </c>
      <c r="K399" s="130">
        <v>1100</v>
      </c>
      <c r="L399" s="130">
        <v>1100</v>
      </c>
      <c r="M399" s="130">
        <v>1133</v>
      </c>
      <c r="N399" s="130">
        <v>1133</v>
      </c>
      <c r="O399" s="148">
        <v>1153</v>
      </c>
      <c r="P399" s="149">
        <v>468</v>
      </c>
      <c r="Q399" s="149">
        <v>514800</v>
      </c>
      <c r="R399" s="150">
        <v>404</v>
      </c>
      <c r="S399" s="151">
        <v>444400</v>
      </c>
      <c r="T399" s="150">
        <v>367</v>
      </c>
      <c r="U399" s="151">
        <v>417136</v>
      </c>
      <c r="V399" s="152">
        <v>380</v>
      </c>
      <c r="W399" s="153">
        <f t="shared" si="361"/>
        <v>438140</v>
      </c>
      <c r="X399" s="154">
        <v>380</v>
      </c>
      <c r="Y399" s="155">
        <v>1153</v>
      </c>
      <c r="Z399" s="138">
        <f t="shared" si="362"/>
        <v>438140</v>
      </c>
      <c r="AA399" s="152">
        <v>294</v>
      </c>
      <c r="AB399" s="228">
        <v>338982</v>
      </c>
      <c r="AC399" s="231">
        <v>323</v>
      </c>
      <c r="AD399" s="456">
        <f>Y399*1.15</f>
        <v>1325.9499999999998</v>
      </c>
      <c r="AE399" s="230">
        <f t="shared" si="363"/>
        <v>428281.84999999992</v>
      </c>
      <c r="AF399" s="231">
        <v>323</v>
      </c>
      <c r="AG399" s="269">
        <v>1529.57</v>
      </c>
      <c r="AH399" s="159">
        <f t="shared" si="382"/>
        <v>494051.11</v>
      </c>
      <c r="AI399" s="437">
        <f t="shared" si="383"/>
        <v>-203.62000000000012</v>
      </c>
      <c r="AJ399" s="23">
        <f t="shared" si="364"/>
        <v>-57</v>
      </c>
      <c r="AK399" s="24">
        <f t="shared" si="365"/>
        <v>-0.15</v>
      </c>
      <c r="AL399" s="23">
        <f t="shared" si="366"/>
        <v>29</v>
      </c>
      <c r="AM399" s="160">
        <f t="shared" si="384"/>
        <v>-65769.260000000068</v>
      </c>
      <c r="AN399" s="24">
        <f t="shared" si="367"/>
        <v>9.8639455782312924E-2</v>
      </c>
      <c r="AO399" s="163">
        <f t="shared" si="368"/>
        <v>376.56999999999994</v>
      </c>
      <c r="AP399" s="164">
        <f t="shared" si="369"/>
        <v>0.32660017346053766</v>
      </c>
      <c r="AQ399" s="487"/>
      <c r="AR399" s="409">
        <f t="shared" si="370"/>
        <v>0.32660017346053771</v>
      </c>
      <c r="AS399" s="410">
        <f t="shared" si="371"/>
        <v>0.14999999999999991</v>
      </c>
      <c r="AT399" s="409">
        <f t="shared" si="356"/>
        <v>9.8639455782312924E-2</v>
      </c>
      <c r="AU399" s="410">
        <f t="shared" si="357"/>
        <v>9.8639455782312924E-2</v>
      </c>
      <c r="AV399" s="64" t="b">
        <f t="shared" si="372"/>
        <v>0</v>
      </c>
      <c r="AW399" s="415">
        <f t="shared" si="373"/>
        <v>1100</v>
      </c>
      <c r="AX399" s="415">
        <f t="shared" si="374"/>
        <v>1100</v>
      </c>
      <c r="AY399" s="415">
        <f t="shared" si="375"/>
        <v>1136.6103542234332</v>
      </c>
      <c r="AZ399" s="415">
        <f t="shared" si="376"/>
        <v>1153</v>
      </c>
      <c r="BA399" s="415">
        <f t="shared" si="377"/>
        <v>1325.9499999999998</v>
      </c>
      <c r="BB399" s="416">
        <f t="shared" si="385"/>
        <v>0</v>
      </c>
      <c r="BC399" s="416">
        <f t="shared" si="385"/>
        <v>3.3282140203121147E-2</v>
      </c>
      <c r="BD399" s="416">
        <f t="shared" si="385"/>
        <v>1.4419757585056203E-2</v>
      </c>
      <c r="BE399" s="416">
        <f t="shared" si="378"/>
        <v>0.14999999999999991</v>
      </c>
      <c r="BF399" s="499">
        <f t="shared" si="358"/>
        <v>468</v>
      </c>
      <c r="BG399" s="499">
        <f t="shared" si="354"/>
        <v>404</v>
      </c>
      <c r="BH399" s="499">
        <f t="shared" si="355"/>
        <v>367</v>
      </c>
      <c r="BI399" s="499">
        <f t="shared" si="359"/>
        <v>294</v>
      </c>
      <c r="BJ399" s="506">
        <f t="shared" si="360"/>
        <v>323</v>
      </c>
      <c r="BK399" s="416">
        <f t="shared" si="386"/>
        <v>-0.13675213675213671</v>
      </c>
      <c r="BL399" s="416">
        <f t="shared" si="386"/>
        <v>-9.1584158415841554E-2</v>
      </c>
      <c r="BM399" s="416">
        <f t="shared" si="386"/>
        <v>-0.19891008174386926</v>
      </c>
      <c r="BN399" s="416">
        <f t="shared" si="379"/>
        <v>9.8639455782312924E-2</v>
      </c>
      <c r="BO399" s="104">
        <f t="shared" si="387"/>
        <v>438140</v>
      </c>
      <c r="BP399" s="104">
        <f t="shared" si="380"/>
        <v>503860.99999999994</v>
      </c>
      <c r="BQ399" s="103">
        <f t="shared" si="381"/>
        <v>581236.6</v>
      </c>
      <c r="BR399" s="419"/>
      <c r="BS399" s="420"/>
      <c r="BU399" s="104"/>
      <c r="BV399" s="103"/>
      <c r="BW399" s="161">
        <f t="shared" si="388"/>
        <v>372419</v>
      </c>
      <c r="BX399" s="161">
        <f t="shared" si="389"/>
        <v>372419</v>
      </c>
    </row>
    <row r="400" spans="1:76" hidden="1">
      <c r="A400" s="145" t="s">
        <v>884</v>
      </c>
      <c r="B400" s="145" t="str">
        <f t="shared" si="318"/>
        <v>P250</v>
      </c>
      <c r="C400" s="146" t="s">
        <v>893</v>
      </c>
      <c r="D400" s="165" t="s">
        <v>894</v>
      </c>
      <c r="E400" s="165"/>
      <c r="F400" s="165"/>
      <c r="G400" s="165" t="s">
        <v>157</v>
      </c>
      <c r="H400" s="129">
        <v>0</v>
      </c>
      <c r="I400" s="130">
        <v>0</v>
      </c>
      <c r="J400" s="129"/>
      <c r="K400" s="130"/>
      <c r="L400" s="130"/>
      <c r="M400" s="130"/>
      <c r="N400" s="130"/>
      <c r="O400" s="148" t="s">
        <v>88</v>
      </c>
      <c r="P400" s="149">
        <v>0</v>
      </c>
      <c r="Q400" s="149">
        <v>0</v>
      </c>
      <c r="R400" s="150"/>
      <c r="S400" s="151"/>
      <c r="T400" s="150"/>
      <c r="U400" s="151"/>
      <c r="V400" s="152"/>
      <c r="W400" s="153"/>
      <c r="X400" s="166"/>
      <c r="Y400" s="155" t="s">
        <v>88</v>
      </c>
      <c r="Z400" s="167"/>
      <c r="AA400" s="166"/>
      <c r="AB400" s="234"/>
      <c r="AC400" s="235"/>
      <c r="AD400" s="451"/>
      <c r="AE400" s="236"/>
      <c r="AF400" s="235"/>
      <c r="AG400" s="451"/>
      <c r="AH400" s="159">
        <f t="shared" si="382"/>
        <v>0</v>
      </c>
      <c r="AI400" s="437">
        <f t="shared" si="383"/>
        <v>0</v>
      </c>
      <c r="AJ400" s="23"/>
      <c r="AK400" s="24"/>
      <c r="AL400" s="23"/>
      <c r="AM400" s="160">
        <f t="shared" si="384"/>
        <v>0</v>
      </c>
      <c r="AN400" s="24"/>
      <c r="AO400" s="163"/>
      <c r="AP400" s="164"/>
      <c r="AQ400" s="487"/>
      <c r="AR400" s="409" t="str">
        <f t="shared" si="370"/>
        <v/>
      </c>
      <c r="AS400" s="410" t="str">
        <f t="shared" si="371"/>
        <v/>
      </c>
      <c r="AT400" s="409" t="str">
        <f t="shared" si="356"/>
        <v/>
      </c>
      <c r="AU400" s="410" t="str">
        <f t="shared" si="357"/>
        <v/>
      </c>
      <c r="AV400" s="64" t="b">
        <f t="shared" si="372"/>
        <v>1</v>
      </c>
      <c r="AW400" s="415" t="str">
        <f t="shared" si="373"/>
        <v/>
      </c>
      <c r="AX400" s="415" t="str">
        <f t="shared" si="374"/>
        <v/>
      </c>
      <c r="AY400" s="415" t="str">
        <f t="shared" si="375"/>
        <v/>
      </c>
      <c r="AZ400" s="415" t="str">
        <f t="shared" si="376"/>
        <v/>
      </c>
      <c r="BA400" s="415">
        <f t="shared" si="377"/>
        <v>0</v>
      </c>
      <c r="BB400" s="416" t="str">
        <f t="shared" si="385"/>
        <v/>
      </c>
      <c r="BC400" s="416" t="str">
        <f t="shared" si="385"/>
        <v/>
      </c>
      <c r="BD400" s="416" t="str">
        <f t="shared" si="385"/>
        <v/>
      </c>
      <c r="BE400" s="416" t="str">
        <f t="shared" si="378"/>
        <v/>
      </c>
      <c r="BF400" s="499">
        <f t="shared" si="358"/>
        <v>0</v>
      </c>
      <c r="BG400" s="499">
        <f t="shared" si="354"/>
        <v>0</v>
      </c>
      <c r="BH400" s="499">
        <f t="shared" si="355"/>
        <v>0</v>
      </c>
      <c r="BI400" s="499">
        <f t="shared" si="359"/>
        <v>0</v>
      </c>
      <c r="BJ400" s="506">
        <f t="shared" si="360"/>
        <v>0</v>
      </c>
      <c r="BK400" s="416" t="str">
        <f t="shared" si="386"/>
        <v/>
      </c>
      <c r="BL400" s="416" t="str">
        <f t="shared" si="386"/>
        <v/>
      </c>
      <c r="BM400" s="416" t="str">
        <f t="shared" si="386"/>
        <v/>
      </c>
      <c r="BN400" s="416" t="str">
        <f t="shared" si="379"/>
        <v/>
      </c>
      <c r="BO400" s="104" t="str">
        <f t="shared" si="387"/>
        <v/>
      </c>
      <c r="BP400" s="104">
        <f t="shared" si="380"/>
        <v>0</v>
      </c>
      <c r="BQ400" s="103">
        <f t="shared" si="381"/>
        <v>0</v>
      </c>
      <c r="BR400" s="419"/>
      <c r="BS400" s="420"/>
      <c r="BU400" s="104"/>
      <c r="BV400" s="103"/>
      <c r="BW400" s="161"/>
      <c r="BX400" s="161"/>
    </row>
    <row r="401" spans="1:76" ht="36" hidden="1">
      <c r="A401" s="145" t="s">
        <v>884</v>
      </c>
      <c r="B401" s="145" t="str">
        <f t="shared" si="318"/>
        <v>P250.1</v>
      </c>
      <c r="C401" s="146" t="s">
        <v>895</v>
      </c>
      <c r="D401" s="147" t="s">
        <v>896</v>
      </c>
      <c r="E401" s="147"/>
      <c r="F401" s="147"/>
      <c r="G401" s="147"/>
      <c r="H401" s="129">
        <v>1850</v>
      </c>
      <c r="I401" s="130">
        <v>1850</v>
      </c>
      <c r="J401" s="129">
        <v>1850</v>
      </c>
      <c r="K401" s="130">
        <v>1850</v>
      </c>
      <c r="L401" s="130">
        <v>1850</v>
      </c>
      <c r="M401" s="130">
        <v>1925</v>
      </c>
      <c r="N401" s="130">
        <v>1925</v>
      </c>
      <c r="O401" s="148">
        <v>1945</v>
      </c>
      <c r="P401" s="149">
        <v>5288</v>
      </c>
      <c r="Q401" s="149">
        <v>9782430</v>
      </c>
      <c r="R401" s="150">
        <v>4000</v>
      </c>
      <c r="S401" s="151">
        <v>7399630</v>
      </c>
      <c r="T401" s="150">
        <v>4035</v>
      </c>
      <c r="U401" s="151">
        <v>7767566</v>
      </c>
      <c r="V401" s="152">
        <v>4000</v>
      </c>
      <c r="W401" s="153">
        <f>V401*O401</f>
        <v>7780000</v>
      </c>
      <c r="X401" s="154">
        <v>4000</v>
      </c>
      <c r="Y401" s="155">
        <v>1945</v>
      </c>
      <c r="Z401" s="138">
        <f>X401*Y401</f>
        <v>7780000</v>
      </c>
      <c r="AA401" s="152">
        <v>3852</v>
      </c>
      <c r="AB401" s="228">
        <v>7489638.2000000002</v>
      </c>
      <c r="AC401" s="162">
        <f>AA401*1.05</f>
        <v>4044.6000000000004</v>
      </c>
      <c r="AD401" s="456">
        <f>Y401*1.15</f>
        <v>2236.75</v>
      </c>
      <c r="AE401" s="230">
        <f t="shared" ref="AE401:AE403" si="390">AC401*AD401</f>
        <v>9046759.0500000007</v>
      </c>
      <c r="AF401" s="231">
        <v>3400</v>
      </c>
      <c r="AG401" s="269">
        <v>2578.3200000000002</v>
      </c>
      <c r="AH401" s="159">
        <f t="shared" si="382"/>
        <v>8766288</v>
      </c>
      <c r="AI401" s="437">
        <f t="shared" si="383"/>
        <v>-341.57000000000016</v>
      </c>
      <c r="AJ401" s="23">
        <f>+AF401-X401</f>
        <v>-600</v>
      </c>
      <c r="AK401" s="24">
        <f>+AJ401/X401</f>
        <v>-0.15</v>
      </c>
      <c r="AL401" s="23">
        <f>+AF401-AA401</f>
        <v>-452</v>
      </c>
      <c r="AM401" s="160">
        <f t="shared" si="384"/>
        <v>280471.05000000075</v>
      </c>
      <c r="AN401" s="24">
        <f>+AL401/AA401</f>
        <v>-0.11734164070612668</v>
      </c>
      <c r="AO401" s="163">
        <f>+AG401-Y401</f>
        <v>633.32000000000016</v>
      </c>
      <c r="AP401" s="164">
        <f>+AO401/Y401</f>
        <v>0.32561439588688956</v>
      </c>
      <c r="AQ401" s="487"/>
      <c r="AR401" s="409">
        <f t="shared" si="370"/>
        <v>0.32561439588688956</v>
      </c>
      <c r="AS401" s="410">
        <f t="shared" si="371"/>
        <v>0.14999999999999991</v>
      </c>
      <c r="AT401" s="409">
        <f t="shared" si="356"/>
        <v>-0.11734164070612674</v>
      </c>
      <c r="AU401" s="410">
        <f t="shared" si="357"/>
        <v>5.0000000000000044E-2</v>
      </c>
      <c r="AV401" s="64" t="b">
        <f t="shared" si="372"/>
        <v>0</v>
      </c>
      <c r="AW401" s="415">
        <f t="shared" si="373"/>
        <v>1849.930030257186</v>
      </c>
      <c r="AX401" s="415">
        <f t="shared" si="374"/>
        <v>1849.9075</v>
      </c>
      <c r="AY401" s="415">
        <f t="shared" si="375"/>
        <v>1925.0473358116481</v>
      </c>
      <c r="AZ401" s="415">
        <f t="shared" si="376"/>
        <v>1945</v>
      </c>
      <c r="BA401" s="415">
        <f t="shared" si="377"/>
        <v>2236.75</v>
      </c>
      <c r="BB401" s="416">
        <f t="shared" si="385"/>
        <v>-1.2178978024857123E-5</v>
      </c>
      <c r="BC401" s="416">
        <f t="shared" si="385"/>
        <v>4.061815837367444E-2</v>
      </c>
      <c r="BD401" s="416">
        <f t="shared" si="385"/>
        <v>1.036476548767018E-2</v>
      </c>
      <c r="BE401" s="416">
        <f t="shared" si="378"/>
        <v>0.14999999999999991</v>
      </c>
      <c r="BF401" s="499">
        <f t="shared" si="358"/>
        <v>5288</v>
      </c>
      <c r="BG401" s="499">
        <f t="shared" si="354"/>
        <v>4000</v>
      </c>
      <c r="BH401" s="499">
        <f t="shared" si="355"/>
        <v>4035</v>
      </c>
      <c r="BI401" s="499">
        <f t="shared" si="359"/>
        <v>3852</v>
      </c>
      <c r="BJ401" s="506">
        <f t="shared" si="360"/>
        <v>4044.6000000000004</v>
      </c>
      <c r="BK401" s="416">
        <f t="shared" si="386"/>
        <v>-0.24357034795763999</v>
      </c>
      <c r="BL401" s="416">
        <f t="shared" si="386"/>
        <v>8.7500000000000355E-3</v>
      </c>
      <c r="BM401" s="416">
        <f t="shared" si="386"/>
        <v>-4.5353159851301061E-2</v>
      </c>
      <c r="BN401" s="416">
        <f t="shared" si="379"/>
        <v>5.0000000000000044E-2</v>
      </c>
      <c r="BO401" s="104">
        <f t="shared" si="387"/>
        <v>7780000</v>
      </c>
      <c r="BP401" s="104">
        <f t="shared" si="380"/>
        <v>8947000</v>
      </c>
      <c r="BQ401" s="103">
        <f t="shared" si="381"/>
        <v>10313280</v>
      </c>
      <c r="BR401" s="419"/>
      <c r="BS401" s="420"/>
      <c r="BU401" s="104"/>
      <c r="BV401" s="103"/>
      <c r="BW401" s="161">
        <f t="shared" si="388"/>
        <v>7866747.0000000009</v>
      </c>
      <c r="BX401" s="161">
        <f t="shared" si="389"/>
        <v>6613000</v>
      </c>
    </row>
    <row r="402" spans="1:76" ht="36">
      <c r="A402" s="145" t="s">
        <v>884</v>
      </c>
      <c r="B402" s="145" t="str">
        <f t="shared" si="318"/>
        <v>P250.2</v>
      </c>
      <c r="C402" s="146" t="s">
        <v>897</v>
      </c>
      <c r="D402" s="147" t="s">
        <v>898</v>
      </c>
      <c r="E402" s="147"/>
      <c r="F402" s="147"/>
      <c r="G402" s="147"/>
      <c r="H402" s="129">
        <v>3700</v>
      </c>
      <c r="I402" s="130">
        <v>3700</v>
      </c>
      <c r="J402" s="129">
        <v>3700</v>
      </c>
      <c r="K402" s="130">
        <v>3700</v>
      </c>
      <c r="L402" s="130">
        <v>3700</v>
      </c>
      <c r="M402" s="130">
        <v>3700</v>
      </c>
      <c r="N402" s="130">
        <v>3700</v>
      </c>
      <c r="O402" s="148">
        <v>3720</v>
      </c>
      <c r="P402" s="149">
        <v>1860</v>
      </c>
      <c r="Q402" s="149">
        <v>6882000</v>
      </c>
      <c r="R402" s="150">
        <v>1536</v>
      </c>
      <c r="S402" s="151">
        <v>5683200</v>
      </c>
      <c r="T402" s="150">
        <v>1064</v>
      </c>
      <c r="U402" s="151">
        <v>3943600</v>
      </c>
      <c r="V402" s="152">
        <v>1079</v>
      </c>
      <c r="W402" s="153">
        <f>V402*O402</f>
        <v>4013880</v>
      </c>
      <c r="X402" s="154">
        <v>1079</v>
      </c>
      <c r="Y402" s="155">
        <v>3720</v>
      </c>
      <c r="Z402" s="138">
        <f>X402*Y402</f>
        <v>4013880</v>
      </c>
      <c r="AA402" s="152">
        <v>680</v>
      </c>
      <c r="AB402" s="228">
        <v>2529600</v>
      </c>
      <c r="AC402" s="231">
        <v>918</v>
      </c>
      <c r="AD402" s="458">
        <v>4000</v>
      </c>
      <c r="AE402" s="230">
        <f t="shared" si="390"/>
        <v>3672000</v>
      </c>
      <c r="AF402" s="231">
        <v>918</v>
      </c>
      <c r="AG402" s="269">
        <v>4986.63</v>
      </c>
      <c r="AH402" s="159">
        <f t="shared" si="382"/>
        <v>4577726.34</v>
      </c>
      <c r="AI402" s="437">
        <f t="shared" si="383"/>
        <v>-986.63000000000011</v>
      </c>
      <c r="AJ402" s="23">
        <f>+AF402-X402</f>
        <v>-161</v>
      </c>
      <c r="AK402" s="24">
        <f>+AJ402/X402</f>
        <v>-0.14921223354958293</v>
      </c>
      <c r="AL402" s="23">
        <f>+AF402-AA402</f>
        <v>238</v>
      </c>
      <c r="AM402" s="160">
        <f t="shared" si="384"/>
        <v>-905726.33999999985</v>
      </c>
      <c r="AN402" s="24">
        <f>+AL402/AA402</f>
        <v>0.35</v>
      </c>
      <c r="AO402" s="163">
        <f>+AG402-Y402</f>
        <v>1266.6300000000001</v>
      </c>
      <c r="AP402" s="164">
        <f>+AO402/Y402</f>
        <v>0.34049193548387102</v>
      </c>
      <c r="AQ402" s="487"/>
      <c r="AR402" s="409">
        <f t="shared" si="370"/>
        <v>0.34049193548387091</v>
      </c>
      <c r="AS402" s="410">
        <f t="shared" si="371"/>
        <v>7.5268817204301008E-2</v>
      </c>
      <c r="AT402" s="409">
        <f t="shared" si="356"/>
        <v>0.35000000000000009</v>
      </c>
      <c r="AU402" s="410">
        <f t="shared" si="357"/>
        <v>0.35000000000000009</v>
      </c>
      <c r="AV402" s="64" t="b">
        <f t="shared" si="372"/>
        <v>0</v>
      </c>
      <c r="AW402" s="415">
        <f t="shared" si="373"/>
        <v>3700</v>
      </c>
      <c r="AX402" s="415">
        <f t="shared" si="374"/>
        <v>3700</v>
      </c>
      <c r="AY402" s="415">
        <f t="shared" si="375"/>
        <v>3706.3909774436092</v>
      </c>
      <c r="AZ402" s="415">
        <f t="shared" si="376"/>
        <v>3720</v>
      </c>
      <c r="BA402" s="415">
        <f t="shared" si="377"/>
        <v>4000</v>
      </c>
      <c r="BB402" s="416">
        <f t="shared" si="385"/>
        <v>0</v>
      </c>
      <c r="BC402" s="416">
        <f t="shared" si="385"/>
        <v>1.7272912009753671E-3</v>
      </c>
      <c r="BD402" s="416">
        <f t="shared" si="385"/>
        <v>3.671771984988359E-3</v>
      </c>
      <c r="BE402" s="416">
        <f t="shared" si="378"/>
        <v>7.5268817204301008E-2</v>
      </c>
      <c r="BF402" s="499">
        <f t="shared" si="358"/>
        <v>1860</v>
      </c>
      <c r="BG402" s="499">
        <f t="shared" si="354"/>
        <v>1536</v>
      </c>
      <c r="BH402" s="499">
        <f t="shared" si="355"/>
        <v>1064</v>
      </c>
      <c r="BI402" s="499">
        <f t="shared" si="359"/>
        <v>680</v>
      </c>
      <c r="BJ402" s="506">
        <f t="shared" si="360"/>
        <v>918</v>
      </c>
      <c r="BK402" s="416">
        <f t="shared" si="386"/>
        <v>-0.17419354838709677</v>
      </c>
      <c r="BL402" s="416">
        <f t="shared" si="386"/>
        <v>-0.30729166666666663</v>
      </c>
      <c r="BM402" s="416">
        <f t="shared" si="386"/>
        <v>-0.36090225563909772</v>
      </c>
      <c r="BN402" s="416">
        <f t="shared" si="379"/>
        <v>0.35000000000000009</v>
      </c>
      <c r="BO402" s="104">
        <f t="shared" si="387"/>
        <v>4013880</v>
      </c>
      <c r="BP402" s="104">
        <f t="shared" si="380"/>
        <v>4316000</v>
      </c>
      <c r="BQ402" s="103">
        <f t="shared" si="381"/>
        <v>5380573.7700000005</v>
      </c>
      <c r="BR402" s="419" t="s">
        <v>1069</v>
      </c>
      <c r="BS402" s="420"/>
      <c r="BU402" s="104"/>
      <c r="BV402" s="103"/>
      <c r="BW402" s="161">
        <f t="shared" si="388"/>
        <v>3414960</v>
      </c>
      <c r="BX402" s="161">
        <f t="shared" si="389"/>
        <v>3414960</v>
      </c>
    </row>
    <row r="403" spans="1:76" ht="21" hidden="1" customHeight="1">
      <c r="A403" s="145"/>
      <c r="B403" s="145" t="str">
        <f t="shared" si="318"/>
        <v>P250.3</v>
      </c>
      <c r="C403" s="179" t="s">
        <v>899</v>
      </c>
      <c r="D403" s="180" t="s">
        <v>900</v>
      </c>
      <c r="E403" s="147"/>
      <c r="F403" s="147"/>
      <c r="G403" s="147"/>
      <c r="H403" s="129"/>
      <c r="I403" s="130"/>
      <c r="J403" s="129"/>
      <c r="K403" s="130"/>
      <c r="L403" s="130"/>
      <c r="M403" s="130"/>
      <c r="N403" s="130"/>
      <c r="O403" s="148"/>
      <c r="P403" s="149"/>
      <c r="Q403" s="149"/>
      <c r="R403" s="150"/>
      <c r="S403" s="151"/>
      <c r="T403" s="150"/>
      <c r="U403" s="151"/>
      <c r="V403" s="152"/>
      <c r="W403" s="153"/>
      <c r="X403" s="154"/>
      <c r="Y403" s="155"/>
      <c r="Z403" s="138"/>
      <c r="AA403" s="152"/>
      <c r="AB403" s="228"/>
      <c r="AC403" s="235">
        <v>90</v>
      </c>
      <c r="AD403" s="464">
        <v>5500</v>
      </c>
      <c r="AE403" s="237">
        <f t="shared" si="390"/>
        <v>495000</v>
      </c>
      <c r="AF403" s="231"/>
      <c r="AG403" s="269"/>
      <c r="AH403" s="159">
        <f t="shared" si="382"/>
        <v>0</v>
      </c>
      <c r="AI403" s="438">
        <f t="shared" si="383"/>
        <v>5500</v>
      </c>
      <c r="AJ403" s="23"/>
      <c r="AK403" s="24"/>
      <c r="AL403" s="23"/>
      <c r="AM403" s="160">
        <f t="shared" si="384"/>
        <v>495000</v>
      </c>
      <c r="AN403" s="24"/>
      <c r="AO403" s="163"/>
      <c r="AP403" s="164"/>
      <c r="AQ403" s="487"/>
      <c r="AR403" s="409" t="str">
        <f t="shared" si="370"/>
        <v/>
      </c>
      <c r="AS403" s="410" t="str">
        <f t="shared" si="371"/>
        <v/>
      </c>
      <c r="AT403" s="409" t="str">
        <f t="shared" si="356"/>
        <v/>
      </c>
      <c r="AU403" s="410" t="str">
        <f t="shared" si="357"/>
        <v/>
      </c>
      <c r="AV403" s="64" t="b">
        <f t="shared" si="372"/>
        <v>0</v>
      </c>
      <c r="AW403" s="415"/>
      <c r="AX403" s="415"/>
      <c r="AY403" s="415"/>
      <c r="AZ403" s="415">
        <f t="shared" si="376"/>
        <v>0</v>
      </c>
      <c r="BA403" s="415">
        <f t="shared" si="377"/>
        <v>5500</v>
      </c>
      <c r="BB403" s="416"/>
      <c r="BC403" s="416"/>
      <c r="BD403" s="416"/>
      <c r="BE403" s="416"/>
      <c r="BF403" s="499"/>
      <c r="BG403" s="499"/>
      <c r="BH403" s="499"/>
      <c r="BI403" s="499"/>
      <c r="BJ403" s="506">
        <f t="shared" si="360"/>
        <v>90</v>
      </c>
      <c r="BK403" s="416"/>
      <c r="BL403" s="416"/>
      <c r="BM403" s="416"/>
      <c r="BN403" s="416"/>
      <c r="BO403" s="104">
        <f t="shared" si="387"/>
        <v>0</v>
      </c>
      <c r="BP403" s="104">
        <f t="shared" si="380"/>
        <v>0</v>
      </c>
      <c r="BQ403" s="103">
        <f t="shared" si="381"/>
        <v>0</v>
      </c>
      <c r="BR403" s="419"/>
      <c r="BS403" s="420"/>
      <c r="BU403" s="104"/>
      <c r="BV403" s="103"/>
      <c r="BW403" s="161">
        <f t="shared" si="388"/>
        <v>0</v>
      </c>
      <c r="BX403" s="161">
        <f t="shared" si="389"/>
        <v>0</v>
      </c>
    </row>
    <row r="404" spans="1:76" hidden="1">
      <c r="A404" s="145" t="s">
        <v>884</v>
      </c>
      <c r="B404" s="145" t="str">
        <f t="shared" si="318"/>
        <v>P251</v>
      </c>
      <c r="C404" s="146" t="s">
        <v>901</v>
      </c>
      <c r="D404" s="165" t="s">
        <v>902</v>
      </c>
      <c r="E404" s="165"/>
      <c r="F404" s="165"/>
      <c r="G404" s="165" t="s">
        <v>157</v>
      </c>
      <c r="H404" s="129">
        <v>0</v>
      </c>
      <c r="I404" s="130">
        <v>0</v>
      </c>
      <c r="J404" s="129"/>
      <c r="K404" s="130"/>
      <c r="L404" s="130"/>
      <c r="M404" s="130"/>
      <c r="N404" s="130"/>
      <c r="O404" s="148" t="s">
        <v>88</v>
      </c>
      <c r="P404" s="149">
        <v>0</v>
      </c>
      <c r="Q404" s="149">
        <v>0</v>
      </c>
      <c r="R404" s="150"/>
      <c r="S404" s="151"/>
      <c r="T404" s="150"/>
      <c r="U404" s="151"/>
      <c r="V404" s="152"/>
      <c r="W404" s="153"/>
      <c r="X404" s="166"/>
      <c r="Y404" s="155" t="s">
        <v>88</v>
      </c>
      <c r="Z404" s="167"/>
      <c r="AA404" s="166"/>
      <c r="AB404" s="234"/>
      <c r="AC404" s="235"/>
      <c r="AD404" s="451"/>
      <c r="AE404" s="236"/>
      <c r="AF404" s="235"/>
      <c r="AG404" s="451"/>
      <c r="AH404" s="159">
        <f t="shared" si="382"/>
        <v>0</v>
      </c>
      <c r="AI404" s="437">
        <f t="shared" si="383"/>
        <v>0</v>
      </c>
      <c r="AJ404" s="23"/>
      <c r="AK404" s="24"/>
      <c r="AL404" s="23"/>
      <c r="AM404" s="160">
        <f t="shared" si="384"/>
        <v>0</v>
      </c>
      <c r="AN404" s="24"/>
      <c r="AO404" s="163"/>
      <c r="AP404" s="164"/>
      <c r="AQ404" s="487"/>
      <c r="AR404" s="409" t="str">
        <f t="shared" si="370"/>
        <v/>
      </c>
      <c r="AS404" s="410" t="str">
        <f t="shared" si="371"/>
        <v/>
      </c>
      <c r="AT404" s="409" t="str">
        <f t="shared" si="356"/>
        <v/>
      </c>
      <c r="AU404" s="410" t="str">
        <f t="shared" si="357"/>
        <v/>
      </c>
      <c r="AV404" s="64" t="b">
        <f t="shared" si="372"/>
        <v>1</v>
      </c>
      <c r="AW404" s="415" t="str">
        <f t="shared" ref="AW404:AW467" si="391">IFERROR(Q404/P404,"")</f>
        <v/>
      </c>
      <c r="AX404" s="415" t="str">
        <f t="shared" ref="AX404:AX467" si="392">IFERROR(S404/R404,"")</f>
        <v/>
      </c>
      <c r="AY404" s="415" t="str">
        <f t="shared" ref="AY404:AY467" si="393">IFERROR(U404/T404,"")</f>
        <v/>
      </c>
      <c r="AZ404" s="415" t="str">
        <f t="shared" si="376"/>
        <v/>
      </c>
      <c r="BA404" s="415">
        <f t="shared" si="377"/>
        <v>0</v>
      </c>
      <c r="BB404" s="416" t="str">
        <f t="shared" si="385"/>
        <v/>
      </c>
      <c r="BC404" s="416" t="str">
        <f t="shared" si="385"/>
        <v/>
      </c>
      <c r="BD404" s="416" t="str">
        <f t="shared" si="385"/>
        <v/>
      </c>
      <c r="BE404" s="416" t="str">
        <f t="shared" si="378"/>
        <v/>
      </c>
      <c r="BF404" s="499">
        <f t="shared" ref="BF404:BF467" si="394">P404</f>
        <v>0</v>
      </c>
      <c r="BG404" s="499">
        <f t="shared" ref="BG404:BG467" si="395">R404</f>
        <v>0</v>
      </c>
      <c r="BH404" s="499">
        <f t="shared" ref="BH404:BH467" si="396">T404</f>
        <v>0</v>
      </c>
      <c r="BI404" s="499">
        <f t="shared" ref="BI404:BI467" si="397">AA404</f>
        <v>0</v>
      </c>
      <c r="BJ404" s="506">
        <f t="shared" si="360"/>
        <v>0</v>
      </c>
      <c r="BK404" s="416" t="str">
        <f t="shared" si="386"/>
        <v/>
      </c>
      <c r="BL404" s="416" t="str">
        <f t="shared" si="386"/>
        <v/>
      </c>
      <c r="BM404" s="416" t="str">
        <f t="shared" si="386"/>
        <v/>
      </c>
      <c r="BN404" s="416" t="str">
        <f t="shared" si="379"/>
        <v/>
      </c>
      <c r="BO404" s="104" t="str">
        <f t="shared" si="387"/>
        <v/>
      </c>
      <c r="BP404" s="104">
        <f t="shared" si="380"/>
        <v>0</v>
      </c>
      <c r="BQ404" s="103">
        <f t="shared" si="381"/>
        <v>0</v>
      </c>
      <c r="BR404" s="419"/>
      <c r="BS404" s="420"/>
      <c r="BU404" s="104"/>
      <c r="BV404" s="103"/>
      <c r="BW404" s="161"/>
      <c r="BX404" s="161"/>
    </row>
    <row r="405" spans="1:76" ht="36" hidden="1">
      <c r="A405" s="145" t="s">
        <v>884</v>
      </c>
      <c r="B405" s="145" t="str">
        <f t="shared" si="318"/>
        <v>P251.1</v>
      </c>
      <c r="C405" s="146" t="s">
        <v>903</v>
      </c>
      <c r="D405" s="147" t="s">
        <v>904</v>
      </c>
      <c r="E405" s="147"/>
      <c r="F405" s="147" t="s">
        <v>81</v>
      </c>
      <c r="G405" s="147"/>
      <c r="H405" s="129">
        <v>2700</v>
      </c>
      <c r="I405" s="130">
        <v>2700</v>
      </c>
      <c r="J405" s="129">
        <v>2700</v>
      </c>
      <c r="K405" s="130">
        <v>2700</v>
      </c>
      <c r="L405" s="130">
        <v>2700</v>
      </c>
      <c r="M405" s="130">
        <v>2700</v>
      </c>
      <c r="N405" s="130">
        <v>2700</v>
      </c>
      <c r="O405" s="148">
        <v>2720</v>
      </c>
      <c r="P405" s="149">
        <v>3110</v>
      </c>
      <c r="Q405" s="149">
        <v>8396460</v>
      </c>
      <c r="R405" s="150">
        <v>3056</v>
      </c>
      <c r="S405" s="151">
        <v>8249227</v>
      </c>
      <c r="T405" s="150">
        <v>3671</v>
      </c>
      <c r="U405" s="151">
        <v>9935880</v>
      </c>
      <c r="V405" s="152">
        <v>3728</v>
      </c>
      <c r="W405" s="153">
        <f>V405*O405</f>
        <v>10140160</v>
      </c>
      <c r="X405" s="154">
        <v>3728</v>
      </c>
      <c r="Y405" s="155">
        <v>2720</v>
      </c>
      <c r="Z405" s="138">
        <f>X405*Y405</f>
        <v>10140160</v>
      </c>
      <c r="AA405" s="152">
        <v>3871</v>
      </c>
      <c r="AB405" s="228">
        <v>10528345</v>
      </c>
      <c r="AC405" s="229">
        <f>AA405</f>
        <v>3871</v>
      </c>
      <c r="AD405" s="464">
        <v>3200</v>
      </c>
      <c r="AE405" s="230">
        <f t="shared" ref="AE405:AE406" si="398">AC405*AD405</f>
        <v>12387200</v>
      </c>
      <c r="AF405" s="231">
        <v>3169</v>
      </c>
      <c r="AG405" s="269">
        <v>3644.3</v>
      </c>
      <c r="AH405" s="159">
        <f t="shared" si="382"/>
        <v>11548786.700000001</v>
      </c>
      <c r="AI405" s="437">
        <f t="shared" si="383"/>
        <v>-444.30000000000018</v>
      </c>
      <c r="AJ405" s="23">
        <f>+AF405-X405</f>
        <v>-559</v>
      </c>
      <c r="AK405" s="24">
        <f>+AJ405/X405</f>
        <v>-0.14994635193133046</v>
      </c>
      <c r="AL405" s="23">
        <f>+AF405-AA405</f>
        <v>-702</v>
      </c>
      <c r="AM405" s="160">
        <f t="shared" si="384"/>
        <v>838413.29999999888</v>
      </c>
      <c r="AN405" s="24">
        <f>+AL405/AA405</f>
        <v>-0.18134848876259366</v>
      </c>
      <c r="AO405" s="163">
        <f>+AG405-Y405</f>
        <v>924.30000000000018</v>
      </c>
      <c r="AP405" s="164">
        <f>+AO405/Y405</f>
        <v>0.33981617647058832</v>
      </c>
      <c r="AQ405" s="487"/>
      <c r="AR405" s="409">
        <f t="shared" si="370"/>
        <v>0.33981617647058826</v>
      </c>
      <c r="AS405" s="410">
        <f t="shared" si="371"/>
        <v>0.17647058823529416</v>
      </c>
      <c r="AT405" s="409">
        <f t="shared" si="356"/>
        <v>-0.18134848876259368</v>
      </c>
      <c r="AU405" s="410">
        <f t="shared" si="357"/>
        <v>0</v>
      </c>
      <c r="AV405" s="64" t="b">
        <f t="shared" si="372"/>
        <v>1</v>
      </c>
      <c r="AW405" s="415">
        <f t="shared" si="391"/>
        <v>2699.8263665594855</v>
      </c>
      <c r="AX405" s="415">
        <f t="shared" si="392"/>
        <v>2699.3543848167537</v>
      </c>
      <c r="AY405" s="415">
        <f t="shared" si="393"/>
        <v>2706.5867611005174</v>
      </c>
      <c r="AZ405" s="415">
        <f t="shared" si="376"/>
        <v>2720</v>
      </c>
      <c r="BA405" s="415">
        <f t="shared" si="377"/>
        <v>3200</v>
      </c>
      <c r="BB405" s="416">
        <f t="shared" si="385"/>
        <v>-1.7481929526197426E-4</v>
      </c>
      <c r="BC405" s="416">
        <f t="shared" si="385"/>
        <v>2.6792985479950904E-3</v>
      </c>
      <c r="BD405" s="416">
        <f t="shared" si="385"/>
        <v>4.9557764385239622E-3</v>
      </c>
      <c r="BE405" s="416">
        <f t="shared" si="378"/>
        <v>0.17647058823529416</v>
      </c>
      <c r="BF405" s="499">
        <f t="shared" si="394"/>
        <v>3110</v>
      </c>
      <c r="BG405" s="499">
        <f t="shared" si="395"/>
        <v>3056</v>
      </c>
      <c r="BH405" s="499">
        <f t="shared" si="396"/>
        <v>3671</v>
      </c>
      <c r="BI405" s="499">
        <f t="shared" si="397"/>
        <v>3871</v>
      </c>
      <c r="BJ405" s="506">
        <f t="shared" si="360"/>
        <v>3871</v>
      </c>
      <c r="BK405" s="416">
        <f t="shared" si="386"/>
        <v>-1.7363344051446905E-2</v>
      </c>
      <c r="BL405" s="416">
        <f t="shared" si="386"/>
        <v>0.2012434554973821</v>
      </c>
      <c r="BM405" s="416">
        <f t="shared" si="386"/>
        <v>5.4481067828929364E-2</v>
      </c>
      <c r="BN405" s="416">
        <f t="shared" si="379"/>
        <v>0</v>
      </c>
      <c r="BO405" s="104">
        <f t="shared" si="387"/>
        <v>10140160</v>
      </c>
      <c r="BP405" s="104">
        <f t="shared" si="380"/>
        <v>11929600</v>
      </c>
      <c r="BQ405" s="103">
        <f t="shared" si="381"/>
        <v>13585950.4</v>
      </c>
      <c r="BR405" s="419"/>
      <c r="BS405" s="420"/>
      <c r="BU405" s="104"/>
      <c r="BV405" s="103"/>
      <c r="BW405" s="161">
        <f t="shared" si="388"/>
        <v>10529120</v>
      </c>
      <c r="BX405" s="161">
        <f t="shared" si="389"/>
        <v>8619680</v>
      </c>
    </row>
    <row r="406" spans="1:76" ht="36" hidden="1">
      <c r="A406" s="145" t="s">
        <v>884</v>
      </c>
      <c r="B406" s="145" t="str">
        <f t="shared" si="318"/>
        <v>P251.2</v>
      </c>
      <c r="C406" s="146" t="s">
        <v>905</v>
      </c>
      <c r="D406" s="147" t="s">
        <v>906</v>
      </c>
      <c r="E406" s="147"/>
      <c r="F406" s="147" t="s">
        <v>81</v>
      </c>
      <c r="G406" s="147"/>
      <c r="H406" s="129">
        <v>5400</v>
      </c>
      <c r="I406" s="130">
        <v>5400</v>
      </c>
      <c r="J406" s="129">
        <v>5400</v>
      </c>
      <c r="K406" s="130">
        <v>5400</v>
      </c>
      <c r="L406" s="130">
        <v>5400</v>
      </c>
      <c r="M406" s="130">
        <v>5400</v>
      </c>
      <c r="N406" s="130">
        <v>5400</v>
      </c>
      <c r="O406" s="148">
        <v>5420</v>
      </c>
      <c r="P406" s="149">
        <v>5283</v>
      </c>
      <c r="Q406" s="149">
        <v>28528200</v>
      </c>
      <c r="R406" s="150">
        <v>5848</v>
      </c>
      <c r="S406" s="151">
        <v>31579200</v>
      </c>
      <c r="T406" s="150">
        <v>6380</v>
      </c>
      <c r="U406" s="151">
        <v>34496140</v>
      </c>
      <c r="V406" s="152">
        <v>6362</v>
      </c>
      <c r="W406" s="153">
        <f>V406*O406</f>
        <v>34482040</v>
      </c>
      <c r="X406" s="154">
        <v>6362</v>
      </c>
      <c r="Y406" s="155">
        <v>5420</v>
      </c>
      <c r="Z406" s="138">
        <f>X406*Y406</f>
        <v>34482040</v>
      </c>
      <c r="AA406" s="152">
        <v>6441</v>
      </c>
      <c r="AB406" s="228">
        <v>34894020</v>
      </c>
      <c r="AC406" s="162">
        <f>AA406*1.05</f>
        <v>6763.05</v>
      </c>
      <c r="AD406" s="464">
        <v>6300</v>
      </c>
      <c r="AE406" s="230">
        <f t="shared" si="398"/>
        <v>42607215</v>
      </c>
      <c r="AF406" s="231">
        <v>5408</v>
      </c>
      <c r="AG406" s="269">
        <v>7268.6</v>
      </c>
      <c r="AH406" s="159">
        <f t="shared" si="382"/>
        <v>39308588.800000004</v>
      </c>
      <c r="AI406" s="437">
        <f t="shared" si="383"/>
        <v>-968.60000000000036</v>
      </c>
      <c r="AJ406" s="23">
        <f>+AF406-X406</f>
        <v>-954</v>
      </c>
      <c r="AK406" s="24">
        <f>+AJ406/X406</f>
        <v>-0.14995284501729017</v>
      </c>
      <c r="AL406" s="23">
        <f>+AF406-AA406</f>
        <v>-1033</v>
      </c>
      <c r="AM406" s="160">
        <f t="shared" si="384"/>
        <v>3298626.1999999955</v>
      </c>
      <c r="AN406" s="24">
        <f>+AL406/AA406</f>
        <v>-0.16037882316410496</v>
      </c>
      <c r="AO406" s="163">
        <f>+AG406-Y406</f>
        <v>1848.6000000000004</v>
      </c>
      <c r="AP406" s="164">
        <f>+AO406/Y406</f>
        <v>0.3410701107011071</v>
      </c>
      <c r="AQ406" s="487"/>
      <c r="AR406" s="409">
        <f t="shared" si="370"/>
        <v>0.34107011070110715</v>
      </c>
      <c r="AS406" s="410">
        <f t="shared" si="371"/>
        <v>0.16236162361623618</v>
      </c>
      <c r="AT406" s="409">
        <f t="shared" si="356"/>
        <v>-0.1603788231641049</v>
      </c>
      <c r="AU406" s="410">
        <f t="shared" si="357"/>
        <v>5.0000000000000044E-2</v>
      </c>
      <c r="AV406" s="64" t="b">
        <f t="shared" si="372"/>
        <v>0</v>
      </c>
      <c r="AW406" s="415">
        <f t="shared" si="391"/>
        <v>5400</v>
      </c>
      <c r="AX406" s="415">
        <f t="shared" si="392"/>
        <v>5400</v>
      </c>
      <c r="AY406" s="415">
        <f t="shared" si="393"/>
        <v>5406.9184952978057</v>
      </c>
      <c r="AZ406" s="415">
        <f t="shared" si="376"/>
        <v>5420</v>
      </c>
      <c r="BA406" s="415">
        <f t="shared" si="377"/>
        <v>6300</v>
      </c>
      <c r="BB406" s="416">
        <f t="shared" si="385"/>
        <v>0</v>
      </c>
      <c r="BC406" s="416">
        <f t="shared" si="385"/>
        <v>1.2812028329269864E-3</v>
      </c>
      <c r="BD406" s="416">
        <f t="shared" si="385"/>
        <v>2.4194011271985172E-3</v>
      </c>
      <c r="BE406" s="416">
        <f t="shared" si="378"/>
        <v>0.16236162361623618</v>
      </c>
      <c r="BF406" s="499">
        <f t="shared" si="394"/>
        <v>5283</v>
      </c>
      <c r="BG406" s="499">
        <f t="shared" si="395"/>
        <v>5848</v>
      </c>
      <c r="BH406" s="499">
        <f t="shared" si="396"/>
        <v>6380</v>
      </c>
      <c r="BI406" s="499">
        <f t="shared" si="397"/>
        <v>6441</v>
      </c>
      <c r="BJ406" s="506">
        <f t="shared" si="360"/>
        <v>6763.05</v>
      </c>
      <c r="BK406" s="416">
        <f t="shared" si="386"/>
        <v>0.1069468105243232</v>
      </c>
      <c r="BL406" s="416">
        <f t="shared" si="386"/>
        <v>9.0971272229822153E-2</v>
      </c>
      <c r="BM406" s="416">
        <f t="shared" si="386"/>
        <v>9.5611285266457013E-3</v>
      </c>
      <c r="BN406" s="416">
        <f t="shared" si="379"/>
        <v>5.0000000000000044E-2</v>
      </c>
      <c r="BO406" s="104">
        <f t="shared" si="387"/>
        <v>34482040</v>
      </c>
      <c r="BP406" s="104">
        <f t="shared" si="380"/>
        <v>40080600</v>
      </c>
      <c r="BQ406" s="103">
        <f t="shared" si="381"/>
        <v>46242833.200000003</v>
      </c>
      <c r="BR406" s="419"/>
      <c r="BS406" s="420"/>
      <c r="BU406" s="104"/>
      <c r="BV406" s="103"/>
      <c r="BW406" s="161">
        <f t="shared" si="388"/>
        <v>36655731</v>
      </c>
      <c r="BX406" s="161">
        <f t="shared" si="389"/>
        <v>29311360</v>
      </c>
    </row>
    <row r="407" spans="1:76" hidden="1">
      <c r="A407" s="145" t="s">
        <v>884</v>
      </c>
      <c r="B407" s="145" t="str">
        <f t="shared" ref="B407:B425" si="399">+"P"&amp;C407</f>
        <v>P252</v>
      </c>
      <c r="C407" s="146" t="s">
        <v>907</v>
      </c>
      <c r="D407" s="165" t="s">
        <v>908</v>
      </c>
      <c r="E407" s="165"/>
      <c r="F407" s="165"/>
      <c r="G407" s="165" t="s">
        <v>157</v>
      </c>
      <c r="H407" s="129">
        <v>0</v>
      </c>
      <c r="I407" s="130">
        <v>0</v>
      </c>
      <c r="J407" s="129"/>
      <c r="K407" s="130"/>
      <c r="L407" s="130"/>
      <c r="M407" s="130"/>
      <c r="N407" s="130"/>
      <c r="O407" s="148" t="s">
        <v>88</v>
      </c>
      <c r="P407" s="149">
        <v>0</v>
      </c>
      <c r="Q407" s="149">
        <v>0</v>
      </c>
      <c r="R407" s="150"/>
      <c r="S407" s="151"/>
      <c r="T407" s="150"/>
      <c r="U407" s="151"/>
      <c r="V407" s="152"/>
      <c r="W407" s="153"/>
      <c r="X407" s="166"/>
      <c r="Y407" s="155" t="s">
        <v>88</v>
      </c>
      <c r="Z407" s="167"/>
      <c r="AA407" s="166"/>
      <c r="AB407" s="234"/>
      <c r="AC407" s="235"/>
      <c r="AD407" s="451"/>
      <c r="AE407" s="236"/>
      <c r="AF407" s="235"/>
      <c r="AG407" s="451"/>
      <c r="AH407" s="159">
        <f t="shared" si="382"/>
        <v>0</v>
      </c>
      <c r="AI407" s="437">
        <f t="shared" si="383"/>
        <v>0</v>
      </c>
      <c r="AJ407" s="23"/>
      <c r="AK407" s="24"/>
      <c r="AL407" s="23"/>
      <c r="AM407" s="160">
        <f t="shared" si="384"/>
        <v>0</v>
      </c>
      <c r="AN407" s="24"/>
      <c r="AO407" s="163"/>
      <c r="AP407" s="164"/>
      <c r="AQ407" s="487"/>
      <c r="AR407" s="409" t="str">
        <f t="shared" si="370"/>
        <v/>
      </c>
      <c r="AS407" s="410" t="str">
        <f t="shared" si="371"/>
        <v/>
      </c>
      <c r="AT407" s="409" t="str">
        <f t="shared" si="356"/>
        <v/>
      </c>
      <c r="AU407" s="410" t="str">
        <f t="shared" si="357"/>
        <v/>
      </c>
      <c r="AV407" s="64" t="b">
        <f t="shared" si="372"/>
        <v>1</v>
      </c>
      <c r="AW407" s="415" t="str">
        <f t="shared" si="391"/>
        <v/>
      </c>
      <c r="AX407" s="415" t="str">
        <f t="shared" si="392"/>
        <v/>
      </c>
      <c r="AY407" s="415" t="str">
        <f t="shared" si="393"/>
        <v/>
      </c>
      <c r="AZ407" s="415" t="str">
        <f t="shared" si="376"/>
        <v/>
      </c>
      <c r="BA407" s="415">
        <f t="shared" si="377"/>
        <v>0</v>
      </c>
      <c r="BB407" s="416" t="str">
        <f t="shared" si="385"/>
        <v/>
      </c>
      <c r="BC407" s="416" t="str">
        <f t="shared" si="385"/>
        <v/>
      </c>
      <c r="BD407" s="416" t="str">
        <f t="shared" si="385"/>
        <v/>
      </c>
      <c r="BE407" s="416" t="str">
        <f t="shared" si="378"/>
        <v/>
      </c>
      <c r="BF407" s="499">
        <f t="shared" si="394"/>
        <v>0</v>
      </c>
      <c r="BG407" s="499">
        <f t="shared" si="395"/>
        <v>0</v>
      </c>
      <c r="BH407" s="499">
        <f t="shared" si="396"/>
        <v>0</v>
      </c>
      <c r="BI407" s="499">
        <f t="shared" si="397"/>
        <v>0</v>
      </c>
      <c r="BJ407" s="506">
        <f t="shared" si="360"/>
        <v>0</v>
      </c>
      <c r="BK407" s="416" t="str">
        <f t="shared" si="386"/>
        <v/>
      </c>
      <c r="BL407" s="416" t="str">
        <f t="shared" si="386"/>
        <v/>
      </c>
      <c r="BM407" s="416" t="str">
        <f t="shared" si="386"/>
        <v/>
      </c>
      <c r="BN407" s="416" t="str">
        <f t="shared" si="379"/>
        <v/>
      </c>
      <c r="BO407" s="104" t="str">
        <f t="shared" si="387"/>
        <v/>
      </c>
      <c r="BP407" s="104">
        <f t="shared" si="380"/>
        <v>0</v>
      </c>
      <c r="BQ407" s="103">
        <f t="shared" si="381"/>
        <v>0</v>
      </c>
      <c r="BR407" s="419"/>
      <c r="BS407" s="420"/>
      <c r="BU407" s="104"/>
      <c r="BV407" s="103"/>
      <c r="BW407" s="161"/>
      <c r="BX407" s="161"/>
    </row>
    <row r="408" spans="1:76" hidden="1">
      <c r="A408" s="145" t="s">
        <v>884</v>
      </c>
      <c r="B408" s="145" t="str">
        <f t="shared" si="399"/>
        <v>P252.1</v>
      </c>
      <c r="C408" s="146" t="s">
        <v>909</v>
      </c>
      <c r="D408" s="147" t="s">
        <v>908</v>
      </c>
      <c r="E408" s="147"/>
      <c r="F408" s="147"/>
      <c r="G408" s="147"/>
      <c r="H408" s="129">
        <v>0</v>
      </c>
      <c r="I408" s="130">
        <v>0</v>
      </c>
      <c r="J408" s="129">
        <v>4500</v>
      </c>
      <c r="K408" s="130">
        <v>4500</v>
      </c>
      <c r="L408" s="130">
        <v>4500</v>
      </c>
      <c r="M408" s="130">
        <v>4500</v>
      </c>
      <c r="N408" s="130">
        <v>4500</v>
      </c>
      <c r="O408" s="148">
        <v>4520</v>
      </c>
      <c r="P408" s="149">
        <v>0</v>
      </c>
      <c r="Q408" s="149">
        <v>0</v>
      </c>
      <c r="R408" s="150">
        <v>766</v>
      </c>
      <c r="S408" s="151">
        <v>3447000</v>
      </c>
      <c r="T408" s="150">
        <v>989</v>
      </c>
      <c r="U408" s="151">
        <v>4457160</v>
      </c>
      <c r="V408" s="152">
        <v>1008</v>
      </c>
      <c r="W408" s="153">
        <f t="shared" ref="W408:W425" si="400">V408*O408</f>
        <v>4556160</v>
      </c>
      <c r="X408" s="154">
        <v>1008</v>
      </c>
      <c r="Y408" s="155">
        <v>4520</v>
      </c>
      <c r="Z408" s="138">
        <f t="shared" ref="Z408:Z423" si="401">X408*Y408</f>
        <v>4556160</v>
      </c>
      <c r="AA408" s="152">
        <v>1316</v>
      </c>
      <c r="AB408" s="228">
        <v>5959120</v>
      </c>
      <c r="AC408" s="162">
        <f>AA408</f>
        <v>1316</v>
      </c>
      <c r="AD408" s="464">
        <f>Y408*1.07</f>
        <v>4836.4000000000005</v>
      </c>
      <c r="AE408" s="230">
        <f t="shared" ref="AE408:AE425" si="402">AC408*AD408</f>
        <v>6364702.4000000004</v>
      </c>
      <c r="AF408" s="231">
        <v>857</v>
      </c>
      <c r="AG408" s="269">
        <v>6060.5</v>
      </c>
      <c r="AH408" s="159">
        <f t="shared" si="382"/>
        <v>5193848.5</v>
      </c>
      <c r="AI408" s="437">
        <f t="shared" si="383"/>
        <v>-1224.0999999999995</v>
      </c>
      <c r="AJ408" s="23">
        <f t="shared" ref="AJ408:AJ423" si="403">+AF408-X408</f>
        <v>-151</v>
      </c>
      <c r="AK408" s="24">
        <f t="shared" ref="AK408:AK423" si="404">+AJ408/X408</f>
        <v>-0.1498015873015873</v>
      </c>
      <c r="AL408" s="23">
        <f t="shared" ref="AL408:AL423" si="405">+AF408-AA408</f>
        <v>-459</v>
      </c>
      <c r="AM408" s="160">
        <f t="shared" si="384"/>
        <v>1170853.9000000004</v>
      </c>
      <c r="AN408" s="24">
        <f t="shared" ref="AN408:AN423" si="406">+AL408/AA408</f>
        <v>-0.34878419452887538</v>
      </c>
      <c r="AO408" s="163">
        <f t="shared" ref="AO408:AO423" si="407">+AG408-Y408</f>
        <v>1540.5</v>
      </c>
      <c r="AP408" s="164">
        <f t="shared" ref="AP408:AP423" si="408">+AO408/Y408</f>
        <v>0.34081858407079646</v>
      </c>
      <c r="AQ408" s="487"/>
      <c r="AR408" s="409">
        <f t="shared" si="370"/>
        <v>0.34081858407079646</v>
      </c>
      <c r="AS408" s="410">
        <f t="shared" si="371"/>
        <v>7.0000000000000062E-2</v>
      </c>
      <c r="AT408" s="409">
        <f t="shared" si="356"/>
        <v>-0.34878419452887544</v>
      </c>
      <c r="AU408" s="410">
        <f t="shared" si="357"/>
        <v>0</v>
      </c>
      <c r="AV408" s="64" t="b">
        <f t="shared" si="372"/>
        <v>1</v>
      </c>
      <c r="AW408" s="415" t="str">
        <f t="shared" si="391"/>
        <v/>
      </c>
      <c r="AX408" s="415">
        <f t="shared" si="392"/>
        <v>4500</v>
      </c>
      <c r="AY408" s="415">
        <f t="shared" si="393"/>
        <v>4506.7340748230536</v>
      </c>
      <c r="AZ408" s="415">
        <f t="shared" si="376"/>
        <v>4520</v>
      </c>
      <c r="BA408" s="415">
        <f t="shared" si="377"/>
        <v>4836.4000000000005</v>
      </c>
      <c r="BB408" s="416" t="str">
        <f t="shared" si="385"/>
        <v/>
      </c>
      <c r="BC408" s="416">
        <f t="shared" si="385"/>
        <v>1.4964610717895788E-3</v>
      </c>
      <c r="BD408" s="416">
        <f t="shared" si="385"/>
        <v>2.9435784221343297E-3</v>
      </c>
      <c r="BE408" s="416">
        <f t="shared" si="378"/>
        <v>7.0000000000000062E-2</v>
      </c>
      <c r="BF408" s="499">
        <f t="shared" si="394"/>
        <v>0</v>
      </c>
      <c r="BG408" s="499">
        <f t="shared" si="395"/>
        <v>766</v>
      </c>
      <c r="BH408" s="499">
        <f t="shared" si="396"/>
        <v>989</v>
      </c>
      <c r="BI408" s="499">
        <f t="shared" si="397"/>
        <v>1316</v>
      </c>
      <c r="BJ408" s="506">
        <f t="shared" si="360"/>
        <v>1316</v>
      </c>
      <c r="BK408" s="416" t="str">
        <f t="shared" si="386"/>
        <v/>
      </c>
      <c r="BL408" s="416">
        <f t="shared" si="386"/>
        <v>0.29112271540469981</v>
      </c>
      <c r="BM408" s="416">
        <f t="shared" si="386"/>
        <v>0.33063700707785637</v>
      </c>
      <c r="BN408" s="416">
        <f t="shared" si="379"/>
        <v>0</v>
      </c>
      <c r="BO408" s="104">
        <f t="shared" si="387"/>
        <v>4556160</v>
      </c>
      <c r="BP408" s="104">
        <f t="shared" si="380"/>
        <v>4875091.2</v>
      </c>
      <c r="BQ408" s="103">
        <f t="shared" si="381"/>
        <v>6108984</v>
      </c>
      <c r="BR408" s="419"/>
      <c r="BS408" s="420"/>
      <c r="BU408" s="104"/>
      <c r="BV408" s="103"/>
      <c r="BW408" s="161">
        <f t="shared" si="388"/>
        <v>5948320</v>
      </c>
      <c r="BX408" s="161">
        <f t="shared" si="389"/>
        <v>3873640</v>
      </c>
    </row>
    <row r="409" spans="1:76" ht="24" hidden="1">
      <c r="A409" s="145" t="s">
        <v>884</v>
      </c>
      <c r="B409" s="145" t="str">
        <f t="shared" si="399"/>
        <v>P252.2</v>
      </c>
      <c r="C409" s="146" t="s">
        <v>910</v>
      </c>
      <c r="D409" s="147" t="s">
        <v>911</v>
      </c>
      <c r="E409" s="147"/>
      <c r="F409" s="147"/>
      <c r="G409" s="147"/>
      <c r="H409" s="129">
        <v>9000</v>
      </c>
      <c r="I409" s="130">
        <v>9000</v>
      </c>
      <c r="J409" s="129">
        <v>9000</v>
      </c>
      <c r="K409" s="130">
        <v>9000</v>
      </c>
      <c r="L409" s="130">
        <v>9000</v>
      </c>
      <c r="M409" s="130">
        <v>9000</v>
      </c>
      <c r="N409" s="130">
        <v>9000</v>
      </c>
      <c r="O409" s="148">
        <v>9020</v>
      </c>
      <c r="P409" s="149">
        <v>56</v>
      </c>
      <c r="Q409" s="149">
        <v>504000</v>
      </c>
      <c r="R409" s="150">
        <v>120</v>
      </c>
      <c r="S409" s="151">
        <v>1080000</v>
      </c>
      <c r="T409" s="150">
        <v>129</v>
      </c>
      <c r="U409" s="151">
        <v>1161780</v>
      </c>
      <c r="V409" s="152">
        <v>134</v>
      </c>
      <c r="W409" s="153">
        <f t="shared" si="400"/>
        <v>1208680</v>
      </c>
      <c r="X409" s="154">
        <v>134</v>
      </c>
      <c r="Y409" s="155">
        <v>9020</v>
      </c>
      <c r="Z409" s="138">
        <f t="shared" si="401"/>
        <v>1208680</v>
      </c>
      <c r="AA409" s="152">
        <v>200</v>
      </c>
      <c r="AB409" s="228">
        <v>1800080</v>
      </c>
      <c r="AC409" s="162">
        <v>250</v>
      </c>
      <c r="AD409" s="461">
        <v>9020</v>
      </c>
      <c r="AE409" s="230">
        <f t="shared" si="402"/>
        <v>2255000</v>
      </c>
      <c r="AF409" s="231">
        <v>114</v>
      </c>
      <c r="AG409" s="269">
        <v>12101</v>
      </c>
      <c r="AH409" s="159">
        <f t="shared" si="382"/>
        <v>1379514</v>
      </c>
      <c r="AI409" s="437">
        <f t="shared" si="383"/>
        <v>-3081</v>
      </c>
      <c r="AJ409" s="23">
        <f t="shared" si="403"/>
        <v>-20</v>
      </c>
      <c r="AK409" s="24">
        <f t="shared" si="404"/>
        <v>-0.14925373134328357</v>
      </c>
      <c r="AL409" s="23">
        <f t="shared" si="405"/>
        <v>-86</v>
      </c>
      <c r="AM409" s="160">
        <f t="shared" si="384"/>
        <v>875486</v>
      </c>
      <c r="AN409" s="24">
        <f t="shared" si="406"/>
        <v>-0.43</v>
      </c>
      <c r="AO409" s="163">
        <f t="shared" si="407"/>
        <v>3081</v>
      </c>
      <c r="AP409" s="164">
        <f t="shared" si="408"/>
        <v>0.34157427937915741</v>
      </c>
      <c r="AQ409" s="487"/>
      <c r="AR409" s="409">
        <f t="shared" si="370"/>
        <v>0.34157427937915741</v>
      </c>
      <c r="AS409" s="410">
        <f t="shared" si="371"/>
        <v>0</v>
      </c>
      <c r="AT409" s="409">
        <f t="shared" si="356"/>
        <v>-0.43000000000000005</v>
      </c>
      <c r="AU409" s="410">
        <f t="shared" si="357"/>
        <v>0.25</v>
      </c>
      <c r="AV409" s="64" t="b">
        <f t="shared" si="372"/>
        <v>0</v>
      </c>
      <c r="AW409" s="415">
        <f t="shared" si="391"/>
        <v>9000</v>
      </c>
      <c r="AX409" s="415">
        <f t="shared" si="392"/>
        <v>9000</v>
      </c>
      <c r="AY409" s="415">
        <f t="shared" si="393"/>
        <v>9006.0465116279065</v>
      </c>
      <c r="AZ409" s="415">
        <f t="shared" si="376"/>
        <v>9020</v>
      </c>
      <c r="BA409" s="415">
        <f t="shared" si="377"/>
        <v>9020</v>
      </c>
      <c r="BB409" s="416">
        <f t="shared" si="385"/>
        <v>0</v>
      </c>
      <c r="BC409" s="416">
        <f t="shared" si="385"/>
        <v>6.7183462532294236E-4</v>
      </c>
      <c r="BD409" s="416">
        <f t="shared" si="385"/>
        <v>1.5493466921447929E-3</v>
      </c>
      <c r="BE409" s="416">
        <f t="shared" si="378"/>
        <v>0</v>
      </c>
      <c r="BF409" s="499">
        <f t="shared" si="394"/>
        <v>56</v>
      </c>
      <c r="BG409" s="499">
        <f t="shared" si="395"/>
        <v>120</v>
      </c>
      <c r="BH409" s="499">
        <f t="shared" si="396"/>
        <v>129</v>
      </c>
      <c r="BI409" s="499">
        <f t="shared" si="397"/>
        <v>200</v>
      </c>
      <c r="BJ409" s="506">
        <f t="shared" si="360"/>
        <v>250</v>
      </c>
      <c r="BK409" s="416">
        <f t="shared" si="386"/>
        <v>1.1428571428571428</v>
      </c>
      <c r="BL409" s="416">
        <f t="shared" si="386"/>
        <v>7.4999999999999956E-2</v>
      </c>
      <c r="BM409" s="416">
        <f t="shared" si="386"/>
        <v>0.5503875968992249</v>
      </c>
      <c r="BN409" s="416">
        <f t="shared" si="379"/>
        <v>0.25</v>
      </c>
      <c r="BO409" s="104">
        <f t="shared" si="387"/>
        <v>1208680</v>
      </c>
      <c r="BP409" s="104">
        <f t="shared" si="380"/>
        <v>1208680</v>
      </c>
      <c r="BQ409" s="103">
        <f t="shared" si="381"/>
        <v>1621534</v>
      </c>
      <c r="BR409" s="419" t="s">
        <v>1069</v>
      </c>
      <c r="BS409" s="420"/>
      <c r="BU409" s="104"/>
      <c r="BV409" s="103"/>
      <c r="BW409" s="161">
        <f t="shared" si="388"/>
        <v>2255000</v>
      </c>
      <c r="BX409" s="161">
        <f t="shared" si="389"/>
        <v>1028280</v>
      </c>
    </row>
    <row r="410" spans="1:76" ht="15.6">
      <c r="A410" s="145"/>
      <c r="B410" s="145" t="str">
        <f t="shared" si="399"/>
        <v>P253</v>
      </c>
      <c r="C410" s="146" t="s">
        <v>912</v>
      </c>
      <c r="D410" s="147" t="s">
        <v>913</v>
      </c>
      <c r="E410" s="147"/>
      <c r="F410" s="147"/>
      <c r="G410" s="147"/>
      <c r="H410" s="129">
        <v>51</v>
      </c>
      <c r="I410" s="130">
        <v>65</v>
      </c>
      <c r="J410" s="129">
        <v>90</v>
      </c>
      <c r="K410" s="130">
        <v>90</v>
      </c>
      <c r="L410" s="130">
        <v>90</v>
      </c>
      <c r="M410" s="130">
        <v>97</v>
      </c>
      <c r="N410" s="130">
        <v>97</v>
      </c>
      <c r="O410" s="148">
        <v>106.7</v>
      </c>
      <c r="P410" s="149">
        <v>17987</v>
      </c>
      <c r="Q410" s="149">
        <v>1078785</v>
      </c>
      <c r="R410" s="150">
        <v>20663</v>
      </c>
      <c r="S410" s="151">
        <v>1825227</v>
      </c>
      <c r="T410" s="150">
        <v>17605</v>
      </c>
      <c r="U410" s="151">
        <v>1745696.2000000002</v>
      </c>
      <c r="V410" s="152">
        <v>20663</v>
      </c>
      <c r="W410" s="153">
        <f t="shared" si="400"/>
        <v>2204742.1</v>
      </c>
      <c r="X410" s="154">
        <v>20663</v>
      </c>
      <c r="Y410" s="155">
        <v>106.7</v>
      </c>
      <c r="Z410" s="138">
        <f t="shared" si="401"/>
        <v>2204742.1</v>
      </c>
      <c r="AA410" s="152">
        <v>14489</v>
      </c>
      <c r="AB410" s="228">
        <v>1546136.3</v>
      </c>
      <c r="AC410" s="231">
        <v>20500</v>
      </c>
      <c r="AD410" s="269">
        <v>150</v>
      </c>
      <c r="AE410" s="230">
        <f t="shared" si="402"/>
        <v>3075000</v>
      </c>
      <c r="AF410" s="231">
        <v>20500</v>
      </c>
      <c r="AG410" s="269">
        <v>150</v>
      </c>
      <c r="AH410" s="159">
        <f t="shared" si="382"/>
        <v>3075000</v>
      </c>
      <c r="AI410" s="437">
        <f t="shared" si="383"/>
        <v>0</v>
      </c>
      <c r="AJ410" s="23">
        <f t="shared" si="403"/>
        <v>-163</v>
      </c>
      <c r="AK410" s="24">
        <f t="shared" si="404"/>
        <v>-7.8884963461259248E-3</v>
      </c>
      <c r="AL410" s="23">
        <f t="shared" si="405"/>
        <v>6011</v>
      </c>
      <c r="AM410" s="160">
        <f t="shared" si="384"/>
        <v>0</v>
      </c>
      <c r="AN410" s="24">
        <f t="shared" si="406"/>
        <v>0.41486645041065634</v>
      </c>
      <c r="AO410" s="163">
        <f t="shared" si="407"/>
        <v>43.3</v>
      </c>
      <c r="AP410" s="164">
        <f t="shared" si="408"/>
        <v>0.40581068416119959</v>
      </c>
      <c r="AQ410" s="487" t="s">
        <v>1079</v>
      </c>
      <c r="AR410" s="409">
        <f t="shared" si="370"/>
        <v>0.4058106841611997</v>
      </c>
      <c r="AS410" s="410">
        <f t="shared" si="371"/>
        <v>0.4058106841611997</v>
      </c>
      <c r="AT410" s="409">
        <f t="shared" si="356"/>
        <v>0.41486645041065628</v>
      </c>
      <c r="AU410" s="410">
        <f t="shared" si="357"/>
        <v>0.41486645041065628</v>
      </c>
      <c r="AV410" s="64" t="b">
        <f t="shared" si="372"/>
        <v>0</v>
      </c>
      <c r="AW410" s="415">
        <f t="shared" si="391"/>
        <v>59.975815867015065</v>
      </c>
      <c r="AX410" s="415">
        <f t="shared" si="392"/>
        <v>88.333107486812182</v>
      </c>
      <c r="AY410" s="415">
        <f t="shared" si="393"/>
        <v>99.159113888099981</v>
      </c>
      <c r="AZ410" s="415">
        <f t="shared" si="376"/>
        <v>106.7</v>
      </c>
      <c r="BA410" s="415">
        <f t="shared" si="377"/>
        <v>150</v>
      </c>
      <c r="BB410" s="416">
        <f t="shared" si="385"/>
        <v>0.47281210284281916</v>
      </c>
      <c r="BC410" s="416">
        <f t="shared" si="385"/>
        <v>0.1225588763862302</v>
      </c>
      <c r="BD410" s="416">
        <f t="shared" si="385"/>
        <v>7.6048341057281199E-2</v>
      </c>
      <c r="BE410" s="416">
        <f t="shared" si="378"/>
        <v>0.4058106841611997</v>
      </c>
      <c r="BF410" s="499">
        <f t="shared" si="394"/>
        <v>17987</v>
      </c>
      <c r="BG410" s="499">
        <f t="shared" si="395"/>
        <v>20663</v>
      </c>
      <c r="BH410" s="499">
        <f t="shared" si="396"/>
        <v>17605</v>
      </c>
      <c r="BI410" s="499">
        <f t="shared" si="397"/>
        <v>14489</v>
      </c>
      <c r="BJ410" s="417">
        <f t="shared" si="360"/>
        <v>20500</v>
      </c>
      <c r="BK410" s="416">
        <f t="shared" si="386"/>
        <v>0.14877411463834989</v>
      </c>
      <c r="BL410" s="416">
        <f t="shared" si="386"/>
        <v>-0.14799399893529497</v>
      </c>
      <c r="BM410" s="416">
        <f t="shared" si="386"/>
        <v>-0.17699517182618574</v>
      </c>
      <c r="BN410" s="416">
        <f t="shared" si="379"/>
        <v>0.41486645041065628</v>
      </c>
      <c r="BO410" s="104">
        <f t="shared" si="387"/>
        <v>2204742.1</v>
      </c>
      <c r="BP410" s="104">
        <f t="shared" si="380"/>
        <v>3099450</v>
      </c>
      <c r="BQ410" s="103">
        <f t="shared" si="381"/>
        <v>3099450</v>
      </c>
      <c r="BR410" s="419"/>
      <c r="BS410" s="420" t="s">
        <v>1070</v>
      </c>
      <c r="BU410" s="104"/>
      <c r="BV410" s="103"/>
      <c r="BW410" s="161">
        <f t="shared" si="388"/>
        <v>2187350</v>
      </c>
      <c r="BX410" s="161">
        <f t="shared" si="389"/>
        <v>2187350</v>
      </c>
    </row>
    <row r="411" spans="1:76" ht="36" hidden="1">
      <c r="A411" s="145" t="s">
        <v>257</v>
      </c>
      <c r="B411" s="145" t="str">
        <f t="shared" si="399"/>
        <v>P254</v>
      </c>
      <c r="C411" s="197" t="s">
        <v>914</v>
      </c>
      <c r="D411" s="199" t="s">
        <v>915</v>
      </c>
      <c r="E411" s="199"/>
      <c r="F411" s="199"/>
      <c r="G411" s="199"/>
      <c r="H411" s="129">
        <v>360</v>
      </c>
      <c r="I411" s="130">
        <v>50</v>
      </c>
      <c r="J411" s="129">
        <v>50</v>
      </c>
      <c r="K411" s="130">
        <v>50</v>
      </c>
      <c r="L411" s="130">
        <v>50</v>
      </c>
      <c r="M411" s="130">
        <v>56</v>
      </c>
      <c r="N411" s="130">
        <v>56</v>
      </c>
      <c r="O411" s="148">
        <v>61.6</v>
      </c>
      <c r="P411" s="149">
        <v>11973</v>
      </c>
      <c r="Q411" s="149">
        <v>548292</v>
      </c>
      <c r="R411" s="150">
        <v>15429</v>
      </c>
      <c r="S411" s="151">
        <v>771450</v>
      </c>
      <c r="T411" s="150">
        <v>14277</v>
      </c>
      <c r="U411" s="151">
        <v>813956.39999999991</v>
      </c>
      <c r="V411" s="152">
        <v>15429</v>
      </c>
      <c r="W411" s="153">
        <f t="shared" si="400"/>
        <v>950426.4</v>
      </c>
      <c r="X411" s="154">
        <v>15429</v>
      </c>
      <c r="Y411" s="155">
        <v>61.6</v>
      </c>
      <c r="Z411" s="138">
        <f t="shared" si="401"/>
        <v>950426.4</v>
      </c>
      <c r="AA411" s="152">
        <v>13788</v>
      </c>
      <c r="AB411" s="228">
        <v>849094.39999999991</v>
      </c>
      <c r="AC411" s="162">
        <f>AA411*1.05</f>
        <v>14477.400000000001</v>
      </c>
      <c r="AD411" s="464">
        <v>70</v>
      </c>
      <c r="AE411" s="230">
        <f t="shared" si="402"/>
        <v>1013418.0000000001</v>
      </c>
      <c r="AF411" s="231">
        <v>13115</v>
      </c>
      <c r="AG411" s="269">
        <v>80</v>
      </c>
      <c r="AH411" s="159">
        <f t="shared" si="382"/>
        <v>1049200</v>
      </c>
      <c r="AI411" s="437">
        <f t="shared" si="383"/>
        <v>-10</v>
      </c>
      <c r="AJ411" s="23">
        <f t="shared" si="403"/>
        <v>-2314</v>
      </c>
      <c r="AK411" s="24">
        <f t="shared" si="404"/>
        <v>-0.14997731544494133</v>
      </c>
      <c r="AL411" s="23">
        <f t="shared" si="405"/>
        <v>-673</v>
      </c>
      <c r="AM411" s="160">
        <f t="shared" si="384"/>
        <v>-35781.999999999884</v>
      </c>
      <c r="AN411" s="24">
        <f t="shared" si="406"/>
        <v>-4.8810559907165652E-2</v>
      </c>
      <c r="AO411" s="163">
        <f t="shared" si="407"/>
        <v>18.399999999999999</v>
      </c>
      <c r="AP411" s="164">
        <f t="shared" si="408"/>
        <v>0.29870129870129869</v>
      </c>
      <c r="AQ411" s="487"/>
      <c r="AR411" s="409">
        <f t="shared" si="370"/>
        <v>0.29870129870129869</v>
      </c>
      <c r="AS411" s="410">
        <f t="shared" si="371"/>
        <v>0.13636363636363624</v>
      </c>
      <c r="AT411" s="409">
        <f t="shared" si="356"/>
        <v>-4.8810559907165652E-2</v>
      </c>
      <c r="AU411" s="410">
        <f t="shared" si="357"/>
        <v>5.0000000000000044E-2</v>
      </c>
      <c r="AV411" s="64" t="b">
        <f t="shared" si="372"/>
        <v>0</v>
      </c>
      <c r="AW411" s="415">
        <f t="shared" si="391"/>
        <v>45.794036582310198</v>
      </c>
      <c r="AX411" s="415">
        <f t="shared" si="392"/>
        <v>50</v>
      </c>
      <c r="AY411" s="415">
        <f t="shared" si="393"/>
        <v>57.011725152342926</v>
      </c>
      <c r="AZ411" s="415">
        <f t="shared" si="376"/>
        <v>61.6</v>
      </c>
      <c r="BA411" s="415">
        <f t="shared" si="377"/>
        <v>70</v>
      </c>
      <c r="BB411" s="416">
        <f t="shared" si="385"/>
        <v>9.1845221159528201E-2</v>
      </c>
      <c r="BC411" s="416">
        <f t="shared" si="385"/>
        <v>0.14023450304685858</v>
      </c>
      <c r="BD411" s="416">
        <f t="shared" si="385"/>
        <v>8.0479494970492338E-2</v>
      </c>
      <c r="BE411" s="416">
        <f t="shared" si="378"/>
        <v>0.13636363636363624</v>
      </c>
      <c r="BF411" s="499">
        <f t="shared" si="394"/>
        <v>11973</v>
      </c>
      <c r="BG411" s="499">
        <f t="shared" si="395"/>
        <v>15429</v>
      </c>
      <c r="BH411" s="499">
        <f t="shared" si="396"/>
        <v>14277</v>
      </c>
      <c r="BI411" s="499">
        <f t="shared" si="397"/>
        <v>13788</v>
      </c>
      <c r="BJ411" s="506">
        <f t="shared" si="360"/>
        <v>14477.400000000001</v>
      </c>
      <c r="BK411" s="416">
        <f t="shared" si="386"/>
        <v>0.28864946128789781</v>
      </c>
      <c r="BL411" s="416">
        <f t="shared" si="386"/>
        <v>-7.4664592650204198E-2</v>
      </c>
      <c r="BM411" s="416">
        <f t="shared" si="386"/>
        <v>-3.4250893044757258E-2</v>
      </c>
      <c r="BN411" s="416">
        <f t="shared" si="379"/>
        <v>5.0000000000000044E-2</v>
      </c>
      <c r="BO411" s="104">
        <f t="shared" si="387"/>
        <v>950426.4</v>
      </c>
      <c r="BP411" s="104">
        <f t="shared" si="380"/>
        <v>1080030</v>
      </c>
      <c r="BQ411" s="103">
        <f t="shared" si="381"/>
        <v>1234320</v>
      </c>
      <c r="BR411" s="419"/>
      <c r="BS411" s="420"/>
      <c r="BU411" s="104"/>
      <c r="BV411" s="103"/>
      <c r="BW411" s="161">
        <f t="shared" si="388"/>
        <v>891807.84000000008</v>
      </c>
      <c r="BX411" s="161">
        <f t="shared" si="389"/>
        <v>807884</v>
      </c>
    </row>
    <row r="412" spans="1:76" ht="24">
      <c r="A412" s="145" t="s">
        <v>125</v>
      </c>
      <c r="B412" s="145" t="str">
        <f t="shared" si="399"/>
        <v>P255</v>
      </c>
      <c r="C412" s="197" t="s">
        <v>916</v>
      </c>
      <c r="D412" s="199" t="s">
        <v>917</v>
      </c>
      <c r="E412" s="199"/>
      <c r="F412" s="199"/>
      <c r="G412" s="199"/>
      <c r="H412" s="129">
        <v>360</v>
      </c>
      <c r="I412" s="130">
        <v>50</v>
      </c>
      <c r="J412" s="129">
        <v>50</v>
      </c>
      <c r="K412" s="130">
        <v>50</v>
      </c>
      <c r="L412" s="130">
        <v>50</v>
      </c>
      <c r="M412" s="130">
        <v>56</v>
      </c>
      <c r="N412" s="130">
        <v>56</v>
      </c>
      <c r="O412" s="148">
        <v>61.6</v>
      </c>
      <c r="P412" s="149">
        <v>778</v>
      </c>
      <c r="Q412" s="149">
        <v>37752</v>
      </c>
      <c r="R412" s="150">
        <v>1685</v>
      </c>
      <c r="S412" s="151">
        <v>84200</v>
      </c>
      <c r="T412" s="150">
        <v>2124</v>
      </c>
      <c r="U412" s="151">
        <v>121772.79999999999</v>
      </c>
      <c r="V412" s="152">
        <v>2369</v>
      </c>
      <c r="W412" s="153">
        <f t="shared" si="400"/>
        <v>145930.4</v>
      </c>
      <c r="X412" s="154">
        <v>2369</v>
      </c>
      <c r="Y412" s="155">
        <v>61.6</v>
      </c>
      <c r="Z412" s="138">
        <f t="shared" si="401"/>
        <v>145930.4</v>
      </c>
      <c r="AA412" s="152">
        <v>288</v>
      </c>
      <c r="AB412" s="228">
        <v>17740.800000000003</v>
      </c>
      <c r="AC412" s="231">
        <v>2014</v>
      </c>
      <c r="AD412" s="269">
        <v>78.72</v>
      </c>
      <c r="AE412" s="230">
        <f t="shared" si="402"/>
        <v>158542.07999999999</v>
      </c>
      <c r="AF412" s="231">
        <v>2014</v>
      </c>
      <c r="AG412" s="269">
        <v>78.72</v>
      </c>
      <c r="AH412" s="159">
        <f t="shared" si="382"/>
        <v>158542.07999999999</v>
      </c>
      <c r="AI412" s="437">
        <f t="shared" si="383"/>
        <v>0</v>
      </c>
      <c r="AJ412" s="23">
        <f t="shared" si="403"/>
        <v>-355</v>
      </c>
      <c r="AK412" s="24">
        <f t="shared" si="404"/>
        <v>-0.14985225833685098</v>
      </c>
      <c r="AL412" s="23">
        <f t="shared" si="405"/>
        <v>1726</v>
      </c>
      <c r="AM412" s="160">
        <f t="shared" si="384"/>
        <v>0</v>
      </c>
      <c r="AN412" s="24">
        <f t="shared" si="406"/>
        <v>5.9930555555555554</v>
      </c>
      <c r="AO412" s="163">
        <f t="shared" si="407"/>
        <v>17.119999999999997</v>
      </c>
      <c r="AP412" s="164">
        <f t="shared" si="408"/>
        <v>0.27792207792207785</v>
      </c>
      <c r="AQ412" s="487" t="s">
        <v>1079</v>
      </c>
      <c r="AR412" s="409">
        <f t="shared" si="370"/>
        <v>0.2779220779220779</v>
      </c>
      <c r="AS412" s="410">
        <f t="shared" si="371"/>
        <v>0.2779220779220779</v>
      </c>
      <c r="AT412" s="409">
        <f t="shared" si="356"/>
        <v>5.9930555555555554</v>
      </c>
      <c r="AU412" s="410">
        <f t="shared" si="357"/>
        <v>5.9930555555555554</v>
      </c>
      <c r="AV412" s="64" t="b">
        <f t="shared" si="372"/>
        <v>0</v>
      </c>
      <c r="AW412" s="415">
        <f t="shared" si="391"/>
        <v>48.524421593830333</v>
      </c>
      <c r="AX412" s="415">
        <f t="shared" si="392"/>
        <v>49.970326409495549</v>
      </c>
      <c r="AY412" s="415">
        <f t="shared" si="393"/>
        <v>57.331826741996231</v>
      </c>
      <c r="AZ412" s="415">
        <f t="shared" si="376"/>
        <v>61.6</v>
      </c>
      <c r="BA412" s="415">
        <f t="shared" si="377"/>
        <v>78.72</v>
      </c>
      <c r="BB412" s="416">
        <f t="shared" si="385"/>
        <v>2.9797466269006589E-2</v>
      </c>
      <c r="BC412" s="416">
        <f t="shared" si="385"/>
        <v>0.14731743539505526</v>
      </c>
      <c r="BD412" s="416">
        <f t="shared" si="385"/>
        <v>7.4446838702896034E-2</v>
      </c>
      <c r="BE412" s="416">
        <f t="shared" si="378"/>
        <v>0.2779220779220779</v>
      </c>
      <c r="BF412" s="499">
        <f t="shared" si="394"/>
        <v>778</v>
      </c>
      <c r="BG412" s="499">
        <f t="shared" si="395"/>
        <v>1685</v>
      </c>
      <c r="BH412" s="499">
        <f t="shared" si="396"/>
        <v>2124</v>
      </c>
      <c r="BI412" s="499">
        <f t="shared" si="397"/>
        <v>288</v>
      </c>
      <c r="BJ412" s="417">
        <f t="shared" si="360"/>
        <v>2014</v>
      </c>
      <c r="BK412" s="416">
        <f t="shared" si="386"/>
        <v>1.1658097686375322</v>
      </c>
      <c r="BL412" s="416">
        <f t="shared" si="386"/>
        <v>0.26053412462908021</v>
      </c>
      <c r="BM412" s="416">
        <f t="shared" si="386"/>
        <v>-0.86440677966101698</v>
      </c>
      <c r="BN412" s="416">
        <f t="shared" si="379"/>
        <v>5.9930555555555554</v>
      </c>
      <c r="BO412" s="104">
        <f t="shared" si="387"/>
        <v>145930.4</v>
      </c>
      <c r="BP412" s="104">
        <f t="shared" si="380"/>
        <v>186487.67999999999</v>
      </c>
      <c r="BQ412" s="103">
        <f t="shared" si="381"/>
        <v>186487.67999999999</v>
      </c>
      <c r="BR412" s="419"/>
      <c r="BS412" s="420" t="s">
        <v>1070</v>
      </c>
      <c r="BU412" s="104"/>
      <c r="BV412" s="103"/>
      <c r="BW412" s="161">
        <f t="shared" si="388"/>
        <v>124062.40000000001</v>
      </c>
      <c r="BX412" s="161">
        <f t="shared" si="389"/>
        <v>124062.40000000001</v>
      </c>
    </row>
    <row r="413" spans="1:76" ht="36" hidden="1">
      <c r="A413" s="145" t="s">
        <v>652</v>
      </c>
      <c r="B413" s="145" t="str">
        <f t="shared" si="399"/>
        <v>P256</v>
      </c>
      <c r="C413" s="197" t="s">
        <v>918</v>
      </c>
      <c r="D413" s="199" t="s">
        <v>919</v>
      </c>
      <c r="E413" s="199"/>
      <c r="F413" s="199"/>
      <c r="G413" s="199"/>
      <c r="H413" s="129">
        <v>400</v>
      </c>
      <c r="I413" s="130">
        <v>54</v>
      </c>
      <c r="J413" s="129">
        <v>80</v>
      </c>
      <c r="K413" s="130">
        <v>80</v>
      </c>
      <c r="L413" s="130">
        <v>80</v>
      </c>
      <c r="M413" s="130">
        <v>84</v>
      </c>
      <c r="N413" s="130">
        <v>84</v>
      </c>
      <c r="O413" s="148">
        <v>92.4</v>
      </c>
      <c r="P413" s="149">
        <v>11841</v>
      </c>
      <c r="Q413" s="149">
        <v>580810</v>
      </c>
      <c r="R413" s="150">
        <v>21820</v>
      </c>
      <c r="S413" s="151">
        <v>1708254</v>
      </c>
      <c r="T413" s="150">
        <v>25644</v>
      </c>
      <c r="U413" s="151">
        <v>2215505.2000000002</v>
      </c>
      <c r="V413" s="152">
        <v>26004</v>
      </c>
      <c r="W413" s="153">
        <f t="shared" si="400"/>
        <v>2402769.6</v>
      </c>
      <c r="X413" s="154">
        <v>26004</v>
      </c>
      <c r="Y413" s="155">
        <v>92.4</v>
      </c>
      <c r="Z413" s="138">
        <f t="shared" si="401"/>
        <v>2402769.6</v>
      </c>
      <c r="AA413" s="152">
        <v>27111</v>
      </c>
      <c r="AB413" s="228">
        <v>2505056.3999999994</v>
      </c>
      <c r="AC413" s="229">
        <v>26000</v>
      </c>
      <c r="AD413" s="456">
        <f>Y413*1.2</f>
        <v>110.88000000000001</v>
      </c>
      <c r="AE413" s="230">
        <f t="shared" si="402"/>
        <v>2882880.0000000005</v>
      </c>
      <c r="AF413" s="231">
        <v>22104</v>
      </c>
      <c r="AG413" s="269">
        <v>119.79</v>
      </c>
      <c r="AH413" s="159">
        <f t="shared" si="382"/>
        <v>2647838.16</v>
      </c>
      <c r="AI413" s="437">
        <f t="shared" si="383"/>
        <v>-8.9099999999999966</v>
      </c>
      <c r="AJ413" s="23">
        <f t="shared" si="403"/>
        <v>-3900</v>
      </c>
      <c r="AK413" s="24">
        <f t="shared" si="404"/>
        <v>-0.14997692662667281</v>
      </c>
      <c r="AL413" s="23">
        <f t="shared" si="405"/>
        <v>-5007</v>
      </c>
      <c r="AM413" s="160">
        <f t="shared" si="384"/>
        <v>235041.84000000032</v>
      </c>
      <c r="AN413" s="24">
        <f t="shared" si="406"/>
        <v>-0.18468518313599647</v>
      </c>
      <c r="AO413" s="163">
        <f t="shared" si="407"/>
        <v>27.39</v>
      </c>
      <c r="AP413" s="164">
        <f t="shared" si="408"/>
        <v>0.29642857142857143</v>
      </c>
      <c r="AQ413" s="487" t="s">
        <v>1079</v>
      </c>
      <c r="AR413" s="409">
        <f t="shared" si="370"/>
        <v>0.29642857142857149</v>
      </c>
      <c r="AS413" s="410">
        <f t="shared" si="371"/>
        <v>0.19999999999999996</v>
      </c>
      <c r="AT413" s="409">
        <f t="shared" si="356"/>
        <v>-0.18468518313599647</v>
      </c>
      <c r="AU413" s="410">
        <f t="shared" si="357"/>
        <v>-4.0979676146213673E-2</v>
      </c>
      <c r="AV413" s="64" t="b">
        <f t="shared" si="372"/>
        <v>0</v>
      </c>
      <c r="AW413" s="415">
        <f t="shared" si="391"/>
        <v>49.050755848323618</v>
      </c>
      <c r="AX413" s="415">
        <f t="shared" si="392"/>
        <v>78.288450962419802</v>
      </c>
      <c r="AY413" s="415">
        <f t="shared" si="393"/>
        <v>86.394681017002029</v>
      </c>
      <c r="AZ413" s="415">
        <f t="shared" si="376"/>
        <v>92.4</v>
      </c>
      <c r="BA413" s="415">
        <f t="shared" si="377"/>
        <v>110.88000000000001</v>
      </c>
      <c r="BB413" s="416">
        <f t="shared" si="385"/>
        <v>0.59607022579847624</v>
      </c>
      <c r="BC413" s="416">
        <f t="shared" si="385"/>
        <v>0.10354311466033983</v>
      </c>
      <c r="BD413" s="416">
        <f t="shared" si="385"/>
        <v>6.951028596096287E-2</v>
      </c>
      <c r="BE413" s="416">
        <f t="shared" si="378"/>
        <v>0.19999999999999996</v>
      </c>
      <c r="BF413" s="499">
        <f t="shared" si="394"/>
        <v>11841</v>
      </c>
      <c r="BG413" s="499">
        <f t="shared" si="395"/>
        <v>21820</v>
      </c>
      <c r="BH413" s="499">
        <f t="shared" si="396"/>
        <v>25644</v>
      </c>
      <c r="BI413" s="499">
        <f t="shared" si="397"/>
        <v>27111</v>
      </c>
      <c r="BJ413" s="506">
        <f t="shared" si="360"/>
        <v>26000</v>
      </c>
      <c r="BK413" s="416">
        <f t="shared" si="386"/>
        <v>0.84274976775610178</v>
      </c>
      <c r="BL413" s="416">
        <f t="shared" si="386"/>
        <v>0.17525206232813928</v>
      </c>
      <c r="BM413" s="416">
        <f t="shared" si="386"/>
        <v>5.7206364061768822E-2</v>
      </c>
      <c r="BN413" s="416">
        <f t="shared" si="379"/>
        <v>-4.0979676146213673E-2</v>
      </c>
      <c r="BO413" s="104">
        <f t="shared" si="387"/>
        <v>2402769.6</v>
      </c>
      <c r="BP413" s="104">
        <f t="shared" si="380"/>
        <v>2883323.52</v>
      </c>
      <c r="BQ413" s="103">
        <f t="shared" si="381"/>
        <v>3115019.16</v>
      </c>
      <c r="BR413" s="419"/>
      <c r="BS413" s="420"/>
      <c r="BU413" s="104"/>
      <c r="BV413" s="103"/>
      <c r="BW413" s="161">
        <f t="shared" si="388"/>
        <v>2402400</v>
      </c>
      <c r="BX413" s="161">
        <f t="shared" si="389"/>
        <v>2042409.6</v>
      </c>
    </row>
    <row r="414" spans="1:76" ht="24">
      <c r="A414" s="145" t="s">
        <v>920</v>
      </c>
      <c r="B414" s="145" t="str">
        <f t="shared" si="399"/>
        <v>P257</v>
      </c>
      <c r="C414" s="146" t="s">
        <v>921</v>
      </c>
      <c r="D414" s="147" t="s">
        <v>922</v>
      </c>
      <c r="E414" s="147"/>
      <c r="F414" s="147"/>
      <c r="G414" s="147"/>
      <c r="H414" s="129">
        <v>100</v>
      </c>
      <c r="I414" s="130">
        <v>100</v>
      </c>
      <c r="J414" s="129">
        <v>100</v>
      </c>
      <c r="K414" s="130">
        <v>100</v>
      </c>
      <c r="L414" s="130">
        <v>100</v>
      </c>
      <c r="M414" s="130">
        <v>106</v>
      </c>
      <c r="N414" s="130">
        <v>106</v>
      </c>
      <c r="O414" s="148">
        <v>116.6</v>
      </c>
      <c r="P414" s="149">
        <v>27</v>
      </c>
      <c r="Q414" s="149">
        <v>2700</v>
      </c>
      <c r="R414" s="150">
        <v>128</v>
      </c>
      <c r="S414" s="151">
        <v>12800</v>
      </c>
      <c r="T414" s="150">
        <v>218</v>
      </c>
      <c r="U414" s="151">
        <v>24361</v>
      </c>
      <c r="V414" s="152">
        <v>285</v>
      </c>
      <c r="W414" s="153">
        <f t="shared" si="400"/>
        <v>33231</v>
      </c>
      <c r="X414" s="154">
        <v>285</v>
      </c>
      <c r="Y414" s="155">
        <v>116.6</v>
      </c>
      <c r="Z414" s="138">
        <f t="shared" si="401"/>
        <v>33231</v>
      </c>
      <c r="AA414" s="152">
        <v>60</v>
      </c>
      <c r="AB414" s="228">
        <v>6996.0000000000009</v>
      </c>
      <c r="AC414" s="231">
        <v>243</v>
      </c>
      <c r="AD414" s="456">
        <f>Y414*1.2</f>
        <v>139.91999999999999</v>
      </c>
      <c r="AE414" s="230">
        <f t="shared" si="402"/>
        <v>34000.559999999998</v>
      </c>
      <c r="AF414" s="231">
        <v>243</v>
      </c>
      <c r="AG414" s="269">
        <v>150.83000000000001</v>
      </c>
      <c r="AH414" s="159">
        <f t="shared" si="382"/>
        <v>36651.69</v>
      </c>
      <c r="AI414" s="437">
        <f t="shared" si="383"/>
        <v>-10.910000000000025</v>
      </c>
      <c r="AJ414" s="23">
        <f t="shared" si="403"/>
        <v>-42</v>
      </c>
      <c r="AK414" s="24">
        <f t="shared" si="404"/>
        <v>-0.14736842105263157</v>
      </c>
      <c r="AL414" s="23">
        <f t="shared" si="405"/>
        <v>183</v>
      </c>
      <c r="AM414" s="160">
        <f t="shared" si="384"/>
        <v>-2651.1300000000047</v>
      </c>
      <c r="AN414" s="24">
        <f t="shared" si="406"/>
        <v>3.05</v>
      </c>
      <c r="AO414" s="163">
        <f t="shared" si="407"/>
        <v>34.230000000000018</v>
      </c>
      <c r="AP414" s="164">
        <f t="shared" si="408"/>
        <v>0.29356775300171545</v>
      </c>
      <c r="AQ414" s="487" t="s">
        <v>1079</v>
      </c>
      <c r="AR414" s="409">
        <f t="shared" si="370"/>
        <v>0.29356775300171534</v>
      </c>
      <c r="AS414" s="410">
        <f t="shared" si="371"/>
        <v>0.19999999999999996</v>
      </c>
      <c r="AT414" s="409">
        <f t="shared" si="356"/>
        <v>3.05</v>
      </c>
      <c r="AU414" s="410">
        <f t="shared" si="357"/>
        <v>3.05</v>
      </c>
      <c r="AV414" s="64" t="b">
        <f t="shared" si="372"/>
        <v>0</v>
      </c>
      <c r="AW414" s="415">
        <f t="shared" si="391"/>
        <v>100</v>
      </c>
      <c r="AX414" s="415">
        <f t="shared" si="392"/>
        <v>100</v>
      </c>
      <c r="AY414" s="415">
        <f t="shared" si="393"/>
        <v>111.74770642201835</v>
      </c>
      <c r="AZ414" s="415">
        <f t="shared" si="376"/>
        <v>116.6</v>
      </c>
      <c r="BA414" s="415">
        <f t="shared" si="377"/>
        <v>139.91999999999999</v>
      </c>
      <c r="BB414" s="416">
        <f t="shared" si="385"/>
        <v>0</v>
      </c>
      <c r="BC414" s="416">
        <f t="shared" si="385"/>
        <v>0.11747706422018345</v>
      </c>
      <c r="BD414" s="416">
        <f t="shared" si="385"/>
        <v>4.3421862813513235E-2</v>
      </c>
      <c r="BE414" s="416">
        <f t="shared" si="378"/>
        <v>0.19999999999999996</v>
      </c>
      <c r="BF414" s="499">
        <f t="shared" si="394"/>
        <v>27</v>
      </c>
      <c r="BG414" s="499">
        <f t="shared" si="395"/>
        <v>128</v>
      </c>
      <c r="BH414" s="499">
        <f t="shared" si="396"/>
        <v>218</v>
      </c>
      <c r="BI414" s="499">
        <f t="shared" si="397"/>
        <v>60</v>
      </c>
      <c r="BJ414" s="506">
        <f t="shared" si="360"/>
        <v>243</v>
      </c>
      <c r="BK414" s="416">
        <f t="shared" si="386"/>
        <v>3.7407407407407405</v>
      </c>
      <c r="BL414" s="416">
        <f t="shared" si="386"/>
        <v>0.703125</v>
      </c>
      <c r="BM414" s="416">
        <f t="shared" si="386"/>
        <v>-0.72477064220183485</v>
      </c>
      <c r="BN414" s="416">
        <f t="shared" si="379"/>
        <v>3.05</v>
      </c>
      <c r="BO414" s="104">
        <f t="shared" si="387"/>
        <v>33231</v>
      </c>
      <c r="BP414" s="104">
        <f t="shared" si="380"/>
        <v>39877.199999999997</v>
      </c>
      <c r="BQ414" s="103">
        <f t="shared" si="381"/>
        <v>42986.55</v>
      </c>
      <c r="BR414" s="419"/>
      <c r="BS414" s="420"/>
      <c r="BU414" s="104"/>
      <c r="BV414" s="103"/>
      <c r="BW414" s="161">
        <f t="shared" si="388"/>
        <v>28333.8</v>
      </c>
      <c r="BX414" s="161">
        <f t="shared" si="389"/>
        <v>28333.8</v>
      </c>
    </row>
    <row r="415" spans="1:76" ht="24">
      <c r="A415" s="145" t="s">
        <v>920</v>
      </c>
      <c r="B415" s="145" t="str">
        <f t="shared" si="399"/>
        <v>P258</v>
      </c>
      <c r="C415" s="146" t="s">
        <v>923</v>
      </c>
      <c r="D415" s="147" t="s">
        <v>924</v>
      </c>
      <c r="E415" s="147"/>
      <c r="F415" s="147"/>
      <c r="G415" s="147"/>
      <c r="H415" s="129">
        <v>330</v>
      </c>
      <c r="I415" s="130">
        <v>40</v>
      </c>
      <c r="J415" s="129">
        <v>40</v>
      </c>
      <c r="K415" s="130">
        <v>40</v>
      </c>
      <c r="L415" s="130">
        <v>40</v>
      </c>
      <c r="M415" s="130">
        <v>46</v>
      </c>
      <c r="N415" s="130">
        <v>46</v>
      </c>
      <c r="O415" s="148">
        <v>50.6</v>
      </c>
      <c r="P415" s="149">
        <v>5413</v>
      </c>
      <c r="Q415" s="149">
        <v>204970</v>
      </c>
      <c r="R415" s="150">
        <v>5185</v>
      </c>
      <c r="S415" s="151">
        <v>207400</v>
      </c>
      <c r="T415" s="150">
        <v>4135</v>
      </c>
      <c r="U415" s="151">
        <v>194540.19999999998</v>
      </c>
      <c r="V415" s="152">
        <v>5185</v>
      </c>
      <c r="W415" s="153">
        <f t="shared" si="400"/>
        <v>262361</v>
      </c>
      <c r="X415" s="154">
        <v>5185</v>
      </c>
      <c r="Y415" s="155">
        <v>50.6</v>
      </c>
      <c r="Z415" s="138">
        <f t="shared" si="401"/>
        <v>262361</v>
      </c>
      <c r="AA415" s="152">
        <v>4064</v>
      </c>
      <c r="AB415" s="228">
        <v>205638.40000000002</v>
      </c>
      <c r="AC415" s="231">
        <v>4408</v>
      </c>
      <c r="AD415" s="456">
        <f>Y415*1.2</f>
        <v>60.72</v>
      </c>
      <c r="AE415" s="230">
        <f t="shared" si="402"/>
        <v>267653.76000000001</v>
      </c>
      <c r="AF415" s="231">
        <v>4408</v>
      </c>
      <c r="AG415" s="269">
        <v>64.290000000000006</v>
      </c>
      <c r="AH415" s="159">
        <f t="shared" si="382"/>
        <v>283390.32</v>
      </c>
      <c r="AI415" s="437">
        <f t="shared" si="383"/>
        <v>-3.5700000000000074</v>
      </c>
      <c r="AJ415" s="23">
        <f t="shared" si="403"/>
        <v>-777</v>
      </c>
      <c r="AK415" s="24">
        <f t="shared" si="404"/>
        <v>-0.14985535197685632</v>
      </c>
      <c r="AL415" s="23">
        <f t="shared" si="405"/>
        <v>344</v>
      </c>
      <c r="AM415" s="160">
        <f t="shared" si="384"/>
        <v>-15736.559999999998</v>
      </c>
      <c r="AN415" s="24">
        <f t="shared" si="406"/>
        <v>8.4645669291338585E-2</v>
      </c>
      <c r="AO415" s="163">
        <f t="shared" si="407"/>
        <v>13.690000000000005</v>
      </c>
      <c r="AP415" s="164">
        <f t="shared" si="408"/>
        <v>0.27055335968379457</v>
      </c>
      <c r="AQ415" s="487" t="s">
        <v>1079</v>
      </c>
      <c r="AR415" s="409">
        <f t="shared" si="370"/>
        <v>0.27055335968379457</v>
      </c>
      <c r="AS415" s="410">
        <f t="shared" si="371"/>
        <v>0.19999999999999996</v>
      </c>
      <c r="AT415" s="409">
        <f t="shared" si="356"/>
        <v>8.4645669291338654E-2</v>
      </c>
      <c r="AU415" s="410">
        <f t="shared" si="357"/>
        <v>8.4645669291338654E-2</v>
      </c>
      <c r="AV415" s="64" t="b">
        <f t="shared" si="372"/>
        <v>0</v>
      </c>
      <c r="AW415" s="415">
        <f t="shared" si="391"/>
        <v>37.866247921670052</v>
      </c>
      <c r="AX415" s="415">
        <f t="shared" si="392"/>
        <v>40</v>
      </c>
      <c r="AY415" s="415">
        <f t="shared" si="393"/>
        <v>47.047206771463117</v>
      </c>
      <c r="AZ415" s="415">
        <f t="shared" si="376"/>
        <v>50.6</v>
      </c>
      <c r="BA415" s="415">
        <f t="shared" si="377"/>
        <v>60.72</v>
      </c>
      <c r="BB415" s="416">
        <f t="shared" si="385"/>
        <v>5.6349709713616747E-2</v>
      </c>
      <c r="BC415" s="416">
        <f t="shared" si="385"/>
        <v>0.17618016928657787</v>
      </c>
      <c r="BD415" s="416">
        <f t="shared" si="385"/>
        <v>7.5515497568112044E-2</v>
      </c>
      <c r="BE415" s="416">
        <f t="shared" si="378"/>
        <v>0.19999999999999996</v>
      </c>
      <c r="BF415" s="499">
        <f t="shared" si="394"/>
        <v>5413</v>
      </c>
      <c r="BG415" s="499">
        <f t="shared" si="395"/>
        <v>5185</v>
      </c>
      <c r="BH415" s="499">
        <f t="shared" si="396"/>
        <v>4135</v>
      </c>
      <c r="BI415" s="499">
        <f t="shared" si="397"/>
        <v>4064</v>
      </c>
      <c r="BJ415" s="506">
        <f t="shared" si="360"/>
        <v>4408</v>
      </c>
      <c r="BK415" s="416">
        <f t="shared" si="386"/>
        <v>-4.2120820247552149E-2</v>
      </c>
      <c r="BL415" s="416">
        <f t="shared" si="386"/>
        <v>-0.2025072324011572</v>
      </c>
      <c r="BM415" s="416">
        <f t="shared" si="386"/>
        <v>-1.7170495767835581E-2</v>
      </c>
      <c r="BN415" s="416">
        <f t="shared" si="379"/>
        <v>8.4645669291338654E-2</v>
      </c>
      <c r="BO415" s="104">
        <f t="shared" si="387"/>
        <v>262361</v>
      </c>
      <c r="BP415" s="104">
        <f t="shared" si="380"/>
        <v>314833.2</v>
      </c>
      <c r="BQ415" s="103">
        <f t="shared" si="381"/>
        <v>333343.65000000002</v>
      </c>
      <c r="BR415" s="419"/>
      <c r="BS415" s="420"/>
      <c r="BU415" s="104"/>
      <c r="BV415" s="103"/>
      <c r="BW415" s="161">
        <f t="shared" si="388"/>
        <v>223044.80000000002</v>
      </c>
      <c r="BX415" s="161">
        <f t="shared" si="389"/>
        <v>223044.80000000002</v>
      </c>
    </row>
    <row r="416" spans="1:76" ht="24" hidden="1">
      <c r="A416" s="145" t="s">
        <v>920</v>
      </c>
      <c r="B416" s="145" t="str">
        <f t="shared" si="399"/>
        <v>P259</v>
      </c>
      <c r="C416" s="146" t="s">
        <v>925</v>
      </c>
      <c r="D416" s="147" t="s">
        <v>926</v>
      </c>
      <c r="E416" s="147"/>
      <c r="F416" s="147"/>
      <c r="G416" s="147"/>
      <c r="H416" s="129">
        <v>353</v>
      </c>
      <c r="I416" s="130">
        <v>40</v>
      </c>
      <c r="J416" s="129">
        <v>40</v>
      </c>
      <c r="K416" s="130">
        <v>40</v>
      </c>
      <c r="L416" s="130">
        <v>40</v>
      </c>
      <c r="M416" s="130">
        <v>46</v>
      </c>
      <c r="N416" s="130">
        <v>46</v>
      </c>
      <c r="O416" s="148">
        <v>50.6</v>
      </c>
      <c r="P416" s="149">
        <v>2401</v>
      </c>
      <c r="Q416" s="149">
        <v>91998</v>
      </c>
      <c r="R416" s="150">
        <v>2412</v>
      </c>
      <c r="S416" s="151">
        <v>96480</v>
      </c>
      <c r="T416" s="150">
        <v>2065</v>
      </c>
      <c r="U416" s="151">
        <v>97806.6</v>
      </c>
      <c r="V416" s="152">
        <v>2412</v>
      </c>
      <c r="W416" s="153">
        <f t="shared" si="400"/>
        <v>122047.2</v>
      </c>
      <c r="X416" s="154">
        <v>2412</v>
      </c>
      <c r="Y416" s="155">
        <v>50.6</v>
      </c>
      <c r="Z416" s="138">
        <f t="shared" si="401"/>
        <v>122047.2</v>
      </c>
      <c r="AA416" s="152">
        <v>2347</v>
      </c>
      <c r="AB416" s="228">
        <v>118758.2</v>
      </c>
      <c r="AC416" s="162">
        <f>AA416</f>
        <v>2347</v>
      </c>
      <c r="AD416" s="456">
        <f>Y416*1.2</f>
        <v>60.72</v>
      </c>
      <c r="AE416" s="230">
        <f t="shared" si="402"/>
        <v>142509.84</v>
      </c>
      <c r="AF416" s="231">
        <v>2051</v>
      </c>
      <c r="AG416" s="269">
        <v>64.290000000000006</v>
      </c>
      <c r="AH416" s="159">
        <f t="shared" si="382"/>
        <v>131858.79</v>
      </c>
      <c r="AI416" s="437">
        <f t="shared" si="383"/>
        <v>-3.5700000000000074</v>
      </c>
      <c r="AJ416" s="23">
        <f t="shared" si="403"/>
        <v>-361</v>
      </c>
      <c r="AK416" s="24">
        <f t="shared" si="404"/>
        <v>-0.14966832504145938</v>
      </c>
      <c r="AL416" s="23">
        <f t="shared" si="405"/>
        <v>-296</v>
      </c>
      <c r="AM416" s="160">
        <f t="shared" si="384"/>
        <v>10651.049999999988</v>
      </c>
      <c r="AN416" s="24">
        <f t="shared" si="406"/>
        <v>-0.12611844908393693</v>
      </c>
      <c r="AO416" s="163">
        <f t="shared" si="407"/>
        <v>13.690000000000005</v>
      </c>
      <c r="AP416" s="164">
        <f t="shared" si="408"/>
        <v>0.27055335968379457</v>
      </c>
      <c r="AQ416" s="487" t="s">
        <v>1079</v>
      </c>
      <c r="AR416" s="409">
        <f t="shared" si="370"/>
        <v>0.27055335968379457</v>
      </c>
      <c r="AS416" s="410">
        <f t="shared" si="371"/>
        <v>0.19999999999999996</v>
      </c>
      <c r="AT416" s="409">
        <f t="shared" si="356"/>
        <v>-0.12611844908393699</v>
      </c>
      <c r="AU416" s="410">
        <f t="shared" si="357"/>
        <v>0</v>
      </c>
      <c r="AV416" s="64" t="b">
        <f t="shared" si="372"/>
        <v>1</v>
      </c>
      <c r="AW416" s="415">
        <f t="shared" si="391"/>
        <v>38.316534777176173</v>
      </c>
      <c r="AX416" s="415">
        <f t="shared" si="392"/>
        <v>40</v>
      </c>
      <c r="AY416" s="415">
        <f t="shared" si="393"/>
        <v>47.363970944309933</v>
      </c>
      <c r="AZ416" s="415">
        <f t="shared" si="376"/>
        <v>50.6</v>
      </c>
      <c r="BA416" s="415">
        <f t="shared" si="377"/>
        <v>60.72</v>
      </c>
      <c r="BB416" s="416">
        <f t="shared" si="385"/>
        <v>4.393573773342907E-2</v>
      </c>
      <c r="BC416" s="416">
        <f t="shared" si="385"/>
        <v>0.18409927360774825</v>
      </c>
      <c r="BD416" s="416">
        <f t="shared" si="385"/>
        <v>6.8322587637235088E-2</v>
      </c>
      <c r="BE416" s="416">
        <f t="shared" si="378"/>
        <v>0.19999999999999996</v>
      </c>
      <c r="BF416" s="499">
        <f t="shared" si="394"/>
        <v>2401</v>
      </c>
      <c r="BG416" s="499">
        <f t="shared" si="395"/>
        <v>2412</v>
      </c>
      <c r="BH416" s="499">
        <f t="shared" si="396"/>
        <v>2065</v>
      </c>
      <c r="BI416" s="499">
        <f t="shared" si="397"/>
        <v>2347</v>
      </c>
      <c r="BJ416" s="506">
        <f t="shared" si="360"/>
        <v>2347</v>
      </c>
      <c r="BK416" s="416">
        <f t="shared" si="386"/>
        <v>4.5814244064972254E-3</v>
      </c>
      <c r="BL416" s="416">
        <f t="shared" si="386"/>
        <v>-0.14386401326699838</v>
      </c>
      <c r="BM416" s="416">
        <f t="shared" si="386"/>
        <v>0.13656174334140436</v>
      </c>
      <c r="BN416" s="416">
        <f t="shared" si="379"/>
        <v>0</v>
      </c>
      <c r="BO416" s="104">
        <f t="shared" si="387"/>
        <v>122047.2</v>
      </c>
      <c r="BP416" s="104">
        <f t="shared" si="380"/>
        <v>146456.63999999998</v>
      </c>
      <c r="BQ416" s="103">
        <f t="shared" si="381"/>
        <v>155067.48000000001</v>
      </c>
      <c r="BR416" s="419"/>
      <c r="BS416" s="420"/>
      <c r="BU416" s="104"/>
      <c r="BV416" s="103"/>
      <c r="BW416" s="161">
        <f t="shared" si="388"/>
        <v>118758.2</v>
      </c>
      <c r="BX416" s="161">
        <f t="shared" si="389"/>
        <v>103780.6</v>
      </c>
    </row>
    <row r="417" spans="1:76" ht="24">
      <c r="A417" s="145" t="s">
        <v>920</v>
      </c>
      <c r="B417" s="145" t="str">
        <f t="shared" si="399"/>
        <v>P260</v>
      </c>
      <c r="C417" s="146" t="s">
        <v>927</v>
      </c>
      <c r="D417" s="238" t="s">
        <v>928</v>
      </c>
      <c r="E417" s="238"/>
      <c r="F417" s="238"/>
      <c r="G417" s="238"/>
      <c r="H417" s="129">
        <v>595</v>
      </c>
      <c r="I417" s="130">
        <v>60</v>
      </c>
      <c r="J417" s="129">
        <v>60</v>
      </c>
      <c r="K417" s="130">
        <v>60</v>
      </c>
      <c r="L417" s="130">
        <v>60</v>
      </c>
      <c r="M417" s="130">
        <v>72</v>
      </c>
      <c r="N417" s="130">
        <v>72</v>
      </c>
      <c r="O417" s="148">
        <v>79.2</v>
      </c>
      <c r="P417" s="149">
        <v>43248</v>
      </c>
      <c r="Q417" s="149">
        <v>2588221</v>
      </c>
      <c r="R417" s="150">
        <v>39490</v>
      </c>
      <c r="S417" s="151">
        <v>2373180</v>
      </c>
      <c r="T417" s="150">
        <v>29225</v>
      </c>
      <c r="U417" s="151">
        <v>2158516.7999999998</v>
      </c>
      <c r="V417" s="152">
        <v>39490</v>
      </c>
      <c r="W417" s="153">
        <f t="shared" si="400"/>
        <v>3127608</v>
      </c>
      <c r="X417" s="154">
        <v>39490</v>
      </c>
      <c r="Y417" s="155">
        <v>79.2</v>
      </c>
      <c r="Z417" s="138">
        <f t="shared" si="401"/>
        <v>3127608</v>
      </c>
      <c r="AA417" s="152">
        <v>31279</v>
      </c>
      <c r="AB417" s="228">
        <v>2477296.8000000003</v>
      </c>
      <c r="AC417" s="239">
        <v>33567</v>
      </c>
      <c r="AD417" s="465">
        <v>100</v>
      </c>
      <c r="AE417" s="230">
        <f t="shared" si="402"/>
        <v>3356700</v>
      </c>
      <c r="AF417" s="231">
        <v>33567</v>
      </c>
      <c r="AG417" s="269">
        <v>100</v>
      </c>
      <c r="AH417" s="159">
        <f t="shared" si="382"/>
        <v>3356700</v>
      </c>
      <c r="AI417" s="437">
        <f t="shared" si="383"/>
        <v>0</v>
      </c>
      <c r="AJ417" s="23">
        <f t="shared" si="403"/>
        <v>-5923</v>
      </c>
      <c r="AK417" s="24">
        <f t="shared" si="404"/>
        <v>-0.14998733856672575</v>
      </c>
      <c r="AL417" s="23">
        <f t="shared" si="405"/>
        <v>2288</v>
      </c>
      <c r="AM417" s="160">
        <f t="shared" si="384"/>
        <v>0</v>
      </c>
      <c r="AN417" s="24">
        <f t="shared" si="406"/>
        <v>7.3148118545989321E-2</v>
      </c>
      <c r="AO417" s="163">
        <f t="shared" si="407"/>
        <v>20.799999999999997</v>
      </c>
      <c r="AP417" s="164">
        <f t="shared" si="408"/>
        <v>0.2626262626262626</v>
      </c>
      <c r="AQ417" s="487" t="s">
        <v>1079</v>
      </c>
      <c r="AR417" s="409">
        <f t="shared" si="370"/>
        <v>0.26262626262626254</v>
      </c>
      <c r="AS417" s="410">
        <f t="shared" si="371"/>
        <v>0.26262626262626254</v>
      </c>
      <c r="AT417" s="409">
        <f t="shared" si="356"/>
        <v>7.3148118545989238E-2</v>
      </c>
      <c r="AU417" s="410">
        <f t="shared" si="357"/>
        <v>7.3148118545989238E-2</v>
      </c>
      <c r="AV417" s="64" t="b">
        <f t="shared" si="372"/>
        <v>0</v>
      </c>
      <c r="AW417" s="415">
        <f t="shared" si="391"/>
        <v>59.846027561968185</v>
      </c>
      <c r="AX417" s="415">
        <f t="shared" si="392"/>
        <v>60.095720435553304</v>
      </c>
      <c r="AY417" s="415">
        <f t="shared" si="393"/>
        <v>73.858573139435407</v>
      </c>
      <c r="AZ417" s="415">
        <f t="shared" si="376"/>
        <v>79.2</v>
      </c>
      <c r="BA417" s="415">
        <f t="shared" si="377"/>
        <v>100</v>
      </c>
      <c r="BB417" s="416">
        <f t="shared" si="385"/>
        <v>4.1722547637197405E-3</v>
      </c>
      <c r="BC417" s="416">
        <f t="shared" si="385"/>
        <v>0.22901552064163022</v>
      </c>
      <c r="BD417" s="416">
        <f t="shared" si="385"/>
        <v>7.2319659499523237E-2</v>
      </c>
      <c r="BE417" s="416">
        <f t="shared" si="378"/>
        <v>0.26262626262626254</v>
      </c>
      <c r="BF417" s="499">
        <f t="shared" si="394"/>
        <v>43248</v>
      </c>
      <c r="BG417" s="499">
        <f t="shared" si="395"/>
        <v>39490</v>
      </c>
      <c r="BH417" s="499">
        <f t="shared" si="396"/>
        <v>29225</v>
      </c>
      <c r="BI417" s="499">
        <f t="shared" si="397"/>
        <v>31279</v>
      </c>
      <c r="BJ417" s="506">
        <f t="shared" si="360"/>
        <v>33567</v>
      </c>
      <c r="BK417" s="416">
        <f t="shared" si="386"/>
        <v>-8.689419163891976E-2</v>
      </c>
      <c r="BL417" s="416">
        <f t="shared" si="386"/>
        <v>-0.25993922512028367</v>
      </c>
      <c r="BM417" s="416">
        <f t="shared" si="386"/>
        <v>7.0282292557741766E-2</v>
      </c>
      <c r="BN417" s="416">
        <f t="shared" si="379"/>
        <v>7.3148118545989238E-2</v>
      </c>
      <c r="BO417" s="104">
        <f t="shared" si="387"/>
        <v>3127608</v>
      </c>
      <c r="BP417" s="104">
        <f t="shared" si="380"/>
        <v>3949000</v>
      </c>
      <c r="BQ417" s="103">
        <f t="shared" si="381"/>
        <v>3949000</v>
      </c>
      <c r="BR417" s="419"/>
      <c r="BS417" s="420"/>
      <c r="BU417" s="104"/>
      <c r="BV417" s="103"/>
      <c r="BW417" s="161">
        <f t="shared" si="388"/>
        <v>2658506.4</v>
      </c>
      <c r="BX417" s="161">
        <f t="shared" si="389"/>
        <v>2658506.4</v>
      </c>
    </row>
    <row r="418" spans="1:76" ht="24">
      <c r="A418" s="145" t="s">
        <v>920</v>
      </c>
      <c r="B418" s="145" t="str">
        <f t="shared" si="399"/>
        <v>P261</v>
      </c>
      <c r="C418" s="146" t="s">
        <v>929</v>
      </c>
      <c r="D418" s="147" t="s">
        <v>930</v>
      </c>
      <c r="E418" s="147"/>
      <c r="F418" s="147"/>
      <c r="G418" s="147"/>
      <c r="H418" s="129">
        <v>353</v>
      </c>
      <c r="I418" s="130">
        <v>400</v>
      </c>
      <c r="J418" s="129">
        <v>400</v>
      </c>
      <c r="K418" s="130">
        <v>400</v>
      </c>
      <c r="L418" s="130">
        <v>400</v>
      </c>
      <c r="M418" s="130">
        <v>430</v>
      </c>
      <c r="N418" s="130">
        <v>430</v>
      </c>
      <c r="O418" s="148">
        <v>495</v>
      </c>
      <c r="P418" s="149">
        <v>87</v>
      </c>
      <c r="Q418" s="149">
        <v>33860</v>
      </c>
      <c r="R418" s="150">
        <v>79</v>
      </c>
      <c r="S418" s="151">
        <v>31600</v>
      </c>
      <c r="T418" s="150">
        <v>65</v>
      </c>
      <c r="U418" s="151">
        <v>29460</v>
      </c>
      <c r="V418" s="152">
        <v>79</v>
      </c>
      <c r="W418" s="153">
        <f t="shared" si="400"/>
        <v>39105</v>
      </c>
      <c r="X418" s="154">
        <v>79</v>
      </c>
      <c r="Y418" s="155">
        <v>495</v>
      </c>
      <c r="Z418" s="138">
        <f t="shared" si="401"/>
        <v>39105</v>
      </c>
      <c r="AA418" s="152">
        <v>48</v>
      </c>
      <c r="AB418" s="228">
        <v>23760</v>
      </c>
      <c r="AC418" s="231">
        <v>68</v>
      </c>
      <c r="AD418" s="456">
        <f>Y418*1.2</f>
        <v>594</v>
      </c>
      <c r="AE418" s="230">
        <f t="shared" si="402"/>
        <v>40392</v>
      </c>
      <c r="AF418" s="231">
        <v>68</v>
      </c>
      <c r="AG418" s="269">
        <v>631.92999999999995</v>
      </c>
      <c r="AH418" s="159">
        <f t="shared" si="382"/>
        <v>42971.24</v>
      </c>
      <c r="AI418" s="437">
        <f t="shared" si="383"/>
        <v>-37.92999999999995</v>
      </c>
      <c r="AJ418" s="23">
        <f t="shared" si="403"/>
        <v>-11</v>
      </c>
      <c r="AK418" s="24">
        <f t="shared" si="404"/>
        <v>-0.13924050632911392</v>
      </c>
      <c r="AL418" s="23">
        <f t="shared" si="405"/>
        <v>20</v>
      </c>
      <c r="AM418" s="160">
        <f t="shared" si="384"/>
        <v>-2579.239999999998</v>
      </c>
      <c r="AN418" s="24">
        <f t="shared" si="406"/>
        <v>0.41666666666666669</v>
      </c>
      <c r="AO418" s="163">
        <f t="shared" si="407"/>
        <v>136.92999999999995</v>
      </c>
      <c r="AP418" s="164">
        <f t="shared" si="408"/>
        <v>0.2766262626262625</v>
      </c>
      <c r="AQ418" s="487" t="s">
        <v>1079</v>
      </c>
      <c r="AR418" s="409">
        <f t="shared" si="370"/>
        <v>0.27662626262626255</v>
      </c>
      <c r="AS418" s="410">
        <f t="shared" si="371"/>
        <v>0.19999999999999996</v>
      </c>
      <c r="AT418" s="409">
        <f t="shared" si="356"/>
        <v>0.41666666666666674</v>
      </c>
      <c r="AU418" s="410">
        <f t="shared" si="357"/>
        <v>0.41666666666666674</v>
      </c>
      <c r="AV418" s="64" t="b">
        <f t="shared" si="372"/>
        <v>0</v>
      </c>
      <c r="AW418" s="415">
        <f t="shared" si="391"/>
        <v>389.19540229885058</v>
      </c>
      <c r="AX418" s="415">
        <f t="shared" si="392"/>
        <v>400</v>
      </c>
      <c r="AY418" s="415">
        <f t="shared" si="393"/>
        <v>453.23076923076923</v>
      </c>
      <c r="AZ418" s="415">
        <f t="shared" si="376"/>
        <v>495</v>
      </c>
      <c r="BA418" s="415">
        <f t="shared" si="377"/>
        <v>594</v>
      </c>
      <c r="BB418" s="416">
        <f t="shared" si="385"/>
        <v>2.7761370348493797E-2</v>
      </c>
      <c r="BC418" s="416">
        <f t="shared" si="385"/>
        <v>0.13307692307692309</v>
      </c>
      <c r="BD418" s="416">
        <f t="shared" si="385"/>
        <v>9.2158859470468535E-2</v>
      </c>
      <c r="BE418" s="416">
        <f t="shared" si="378"/>
        <v>0.19999999999999996</v>
      </c>
      <c r="BF418" s="499">
        <f t="shared" si="394"/>
        <v>87</v>
      </c>
      <c r="BG418" s="499">
        <f t="shared" si="395"/>
        <v>79</v>
      </c>
      <c r="BH418" s="499">
        <f t="shared" si="396"/>
        <v>65</v>
      </c>
      <c r="BI418" s="499">
        <f t="shared" si="397"/>
        <v>48</v>
      </c>
      <c r="BJ418" s="506">
        <f t="shared" si="360"/>
        <v>68</v>
      </c>
      <c r="BK418" s="416">
        <f t="shared" si="386"/>
        <v>-9.1954022988505746E-2</v>
      </c>
      <c r="BL418" s="416">
        <f t="shared" si="386"/>
        <v>-0.17721518987341767</v>
      </c>
      <c r="BM418" s="416">
        <f t="shared" si="386"/>
        <v>-0.2615384615384615</v>
      </c>
      <c r="BN418" s="416">
        <f t="shared" si="379"/>
        <v>0.41666666666666674</v>
      </c>
      <c r="BO418" s="104">
        <f t="shared" si="387"/>
        <v>39105</v>
      </c>
      <c r="BP418" s="104">
        <f t="shared" si="380"/>
        <v>46926</v>
      </c>
      <c r="BQ418" s="103">
        <f t="shared" si="381"/>
        <v>49922.469999999994</v>
      </c>
      <c r="BR418" s="419"/>
      <c r="BS418" s="420"/>
      <c r="BU418" s="104"/>
      <c r="BV418" s="103"/>
      <c r="BW418" s="161">
        <f t="shared" si="388"/>
        <v>33660</v>
      </c>
      <c r="BX418" s="161">
        <f t="shared" si="389"/>
        <v>33660</v>
      </c>
    </row>
    <row r="419" spans="1:76" ht="24">
      <c r="A419" s="145" t="s">
        <v>920</v>
      </c>
      <c r="B419" s="145" t="str">
        <f t="shared" si="399"/>
        <v>P262</v>
      </c>
      <c r="C419" s="146" t="s">
        <v>931</v>
      </c>
      <c r="D419" s="147" t="s">
        <v>932</v>
      </c>
      <c r="E419" s="147"/>
      <c r="F419" s="147"/>
      <c r="G419" s="147"/>
      <c r="H419" s="129">
        <v>482</v>
      </c>
      <c r="I419" s="130">
        <v>482</v>
      </c>
      <c r="J419" s="129">
        <v>482</v>
      </c>
      <c r="K419" s="130">
        <v>482</v>
      </c>
      <c r="L419" s="130">
        <v>482</v>
      </c>
      <c r="M419" s="130">
        <v>523</v>
      </c>
      <c r="N419" s="130">
        <v>523</v>
      </c>
      <c r="O419" s="148">
        <v>597.29999999999995</v>
      </c>
      <c r="P419" s="149">
        <v>12812</v>
      </c>
      <c r="Q419" s="149">
        <v>6175384</v>
      </c>
      <c r="R419" s="150">
        <v>11354</v>
      </c>
      <c r="S419" s="151">
        <v>5471664</v>
      </c>
      <c r="T419" s="150">
        <v>8202</v>
      </c>
      <c r="U419" s="151">
        <v>4458342.75</v>
      </c>
      <c r="V419" s="152">
        <v>11354</v>
      </c>
      <c r="W419" s="153">
        <f t="shared" si="400"/>
        <v>6781744.1999999993</v>
      </c>
      <c r="X419" s="154">
        <v>11354</v>
      </c>
      <c r="Y419" s="155">
        <v>597.29999999999995</v>
      </c>
      <c r="Z419" s="138">
        <f t="shared" si="401"/>
        <v>6781744.1999999993</v>
      </c>
      <c r="AA419" s="152">
        <v>6534</v>
      </c>
      <c r="AB419" s="228">
        <v>3901495.5499999989</v>
      </c>
      <c r="AC419" s="229">
        <v>7000</v>
      </c>
      <c r="AD419" s="456">
        <f>Y419*1.2</f>
        <v>716.75999999999988</v>
      </c>
      <c r="AE419" s="230">
        <f t="shared" si="402"/>
        <v>5017319.9999999991</v>
      </c>
      <c r="AF419" s="231">
        <v>9651</v>
      </c>
      <c r="AG419" s="269">
        <v>762.3</v>
      </c>
      <c r="AH419" s="159">
        <f t="shared" si="382"/>
        <v>7356957.2999999998</v>
      </c>
      <c r="AI419" s="437">
        <f t="shared" si="383"/>
        <v>-45.540000000000077</v>
      </c>
      <c r="AJ419" s="23">
        <f t="shared" si="403"/>
        <v>-1703</v>
      </c>
      <c r="AK419" s="24">
        <f t="shared" si="404"/>
        <v>-0.14999119253126653</v>
      </c>
      <c r="AL419" s="23">
        <f t="shared" si="405"/>
        <v>3117</v>
      </c>
      <c r="AM419" s="160">
        <f t="shared" si="384"/>
        <v>-2339637.3000000007</v>
      </c>
      <c r="AN419" s="24">
        <f t="shared" si="406"/>
        <v>0.47704315886134069</v>
      </c>
      <c r="AO419" s="163">
        <f t="shared" si="407"/>
        <v>165</v>
      </c>
      <c r="AP419" s="164">
        <f t="shared" si="408"/>
        <v>0.27624309392265195</v>
      </c>
      <c r="AQ419" s="487" t="s">
        <v>1079</v>
      </c>
      <c r="AR419" s="409">
        <f t="shared" si="370"/>
        <v>0.27624309392265189</v>
      </c>
      <c r="AS419" s="410">
        <f t="shared" si="371"/>
        <v>0.19999999999999996</v>
      </c>
      <c r="AT419" s="409">
        <f t="shared" si="356"/>
        <v>0.47704315886134063</v>
      </c>
      <c r="AU419" s="410">
        <f t="shared" si="357"/>
        <v>7.1319253137434924E-2</v>
      </c>
      <c r="AV419" s="64" t="b">
        <f t="shared" si="372"/>
        <v>0</v>
      </c>
      <c r="AW419" s="415">
        <f t="shared" si="391"/>
        <v>482</v>
      </c>
      <c r="AX419" s="415">
        <f t="shared" si="392"/>
        <v>481.91509600140921</v>
      </c>
      <c r="AY419" s="415">
        <f t="shared" si="393"/>
        <v>543.56775786393564</v>
      </c>
      <c r="AZ419" s="415">
        <f t="shared" si="376"/>
        <v>597.29999999999995</v>
      </c>
      <c r="BA419" s="415">
        <f t="shared" si="377"/>
        <v>716.75999999999988</v>
      </c>
      <c r="BB419" s="416">
        <f t="shared" si="385"/>
        <v>-1.7614937466969849E-4</v>
      </c>
      <c r="BC419" s="416">
        <f t="shared" si="385"/>
        <v>0.12793262210309786</v>
      </c>
      <c r="BD419" s="416">
        <f t="shared" si="385"/>
        <v>9.8851047286572902E-2</v>
      </c>
      <c r="BE419" s="416">
        <f t="shared" si="378"/>
        <v>0.19999999999999996</v>
      </c>
      <c r="BF419" s="499">
        <f t="shared" si="394"/>
        <v>12812</v>
      </c>
      <c r="BG419" s="499">
        <f t="shared" si="395"/>
        <v>11354</v>
      </c>
      <c r="BH419" s="499">
        <f t="shared" si="396"/>
        <v>8202</v>
      </c>
      <c r="BI419" s="499">
        <f t="shared" si="397"/>
        <v>6534</v>
      </c>
      <c r="BJ419" s="506">
        <f t="shared" si="360"/>
        <v>7000</v>
      </c>
      <c r="BK419" s="416">
        <f t="shared" si="386"/>
        <v>-0.11379956290977211</v>
      </c>
      <c r="BL419" s="416">
        <f t="shared" si="386"/>
        <v>-0.27761141447947857</v>
      </c>
      <c r="BM419" s="416">
        <f t="shared" si="386"/>
        <v>-0.20336503291880026</v>
      </c>
      <c r="BN419" s="416">
        <f t="shared" si="379"/>
        <v>7.1319253137434924E-2</v>
      </c>
      <c r="BO419" s="104">
        <f t="shared" si="387"/>
        <v>6781744.1999999993</v>
      </c>
      <c r="BP419" s="104">
        <f t="shared" si="380"/>
        <v>8138093.0399999982</v>
      </c>
      <c r="BQ419" s="103">
        <f t="shared" si="381"/>
        <v>8655154.1999999993</v>
      </c>
      <c r="BR419" s="419"/>
      <c r="BS419" s="420"/>
      <c r="BU419" s="104"/>
      <c r="BV419" s="103"/>
      <c r="BW419" s="161">
        <f t="shared" si="388"/>
        <v>4181099.9999999995</v>
      </c>
      <c r="BX419" s="161">
        <f t="shared" si="389"/>
        <v>5764542.2999999998</v>
      </c>
    </row>
    <row r="420" spans="1:76" ht="24">
      <c r="A420" s="145" t="s">
        <v>920</v>
      </c>
      <c r="B420" s="145" t="str">
        <f t="shared" si="399"/>
        <v>P263</v>
      </c>
      <c r="C420" s="146" t="s">
        <v>933</v>
      </c>
      <c r="D420" s="147" t="s">
        <v>934</v>
      </c>
      <c r="E420" s="147"/>
      <c r="F420" s="147" t="s">
        <v>81</v>
      </c>
      <c r="G420" s="147"/>
      <c r="H420" s="129">
        <v>330</v>
      </c>
      <c r="I420" s="130">
        <v>330</v>
      </c>
      <c r="J420" s="129">
        <v>330</v>
      </c>
      <c r="K420" s="130">
        <v>330</v>
      </c>
      <c r="L420" s="130">
        <v>330</v>
      </c>
      <c r="M420" s="130">
        <v>336</v>
      </c>
      <c r="N420" s="130">
        <v>336</v>
      </c>
      <c r="O420" s="148">
        <v>391.6</v>
      </c>
      <c r="P420" s="149">
        <v>45144</v>
      </c>
      <c r="Q420" s="149">
        <v>14897520</v>
      </c>
      <c r="R420" s="150">
        <v>45207</v>
      </c>
      <c r="S420" s="151">
        <v>14916726</v>
      </c>
      <c r="T420" s="150">
        <v>34683</v>
      </c>
      <c r="U420" s="151">
        <v>12436163.999999998</v>
      </c>
      <c r="V420" s="152">
        <v>45207</v>
      </c>
      <c r="W420" s="153">
        <f t="shared" si="400"/>
        <v>17703061.199999999</v>
      </c>
      <c r="X420" s="154">
        <v>45207</v>
      </c>
      <c r="Y420" s="155">
        <v>391.6</v>
      </c>
      <c r="Z420" s="138">
        <f t="shared" si="401"/>
        <v>17703061.199999999</v>
      </c>
      <c r="AA420" s="152">
        <v>33506</v>
      </c>
      <c r="AB420" s="228">
        <v>13121305.359999999</v>
      </c>
      <c r="AC420" s="231">
        <v>38426</v>
      </c>
      <c r="AD420" s="456">
        <f>Y420*1.2</f>
        <v>469.92</v>
      </c>
      <c r="AE420" s="230">
        <f t="shared" si="402"/>
        <v>18057145.920000002</v>
      </c>
      <c r="AF420" s="231">
        <v>38426</v>
      </c>
      <c r="AG420" s="269">
        <v>504.57</v>
      </c>
      <c r="AH420" s="159">
        <f t="shared" si="382"/>
        <v>19388606.82</v>
      </c>
      <c r="AI420" s="437">
        <f t="shared" si="383"/>
        <v>-34.649999999999977</v>
      </c>
      <c r="AJ420" s="23">
        <f t="shared" si="403"/>
        <v>-6781</v>
      </c>
      <c r="AK420" s="24">
        <f t="shared" si="404"/>
        <v>-0.14999889397659655</v>
      </c>
      <c r="AL420" s="23">
        <f t="shared" si="405"/>
        <v>4920</v>
      </c>
      <c r="AM420" s="160">
        <f t="shared" si="384"/>
        <v>-1331460.8999999985</v>
      </c>
      <c r="AN420" s="24">
        <f t="shared" si="406"/>
        <v>0.14683937205276668</v>
      </c>
      <c r="AO420" s="163">
        <f t="shared" si="407"/>
        <v>112.96999999999997</v>
      </c>
      <c r="AP420" s="164">
        <f t="shared" si="408"/>
        <v>0.28848314606741565</v>
      </c>
      <c r="AQ420" s="487" t="s">
        <v>1079</v>
      </c>
      <c r="AR420" s="409">
        <f t="shared" si="370"/>
        <v>0.28848314606741554</v>
      </c>
      <c r="AS420" s="410">
        <f t="shared" si="371"/>
        <v>0.19999999999999996</v>
      </c>
      <c r="AT420" s="409">
        <f t="shared" si="356"/>
        <v>0.14683937205276676</v>
      </c>
      <c r="AU420" s="410">
        <f t="shared" si="357"/>
        <v>0.14683937205276676</v>
      </c>
      <c r="AV420" s="64" t="b">
        <f t="shared" si="372"/>
        <v>0</v>
      </c>
      <c r="AW420" s="415">
        <f t="shared" si="391"/>
        <v>330</v>
      </c>
      <c r="AX420" s="415">
        <f t="shared" si="392"/>
        <v>329.96496117857856</v>
      </c>
      <c r="AY420" s="415">
        <f t="shared" si="393"/>
        <v>358.56655998616031</v>
      </c>
      <c r="AZ420" s="415">
        <f t="shared" si="376"/>
        <v>391.6</v>
      </c>
      <c r="BA420" s="415">
        <f t="shared" si="377"/>
        <v>469.92</v>
      </c>
      <c r="BB420" s="416">
        <f t="shared" si="385"/>
        <v>-1.0617824673164744E-4</v>
      </c>
      <c r="BC420" s="416">
        <f t="shared" si="385"/>
        <v>8.6680715144485943E-2</v>
      </c>
      <c r="BD420" s="416">
        <f t="shared" si="385"/>
        <v>9.2126382379647209E-2</v>
      </c>
      <c r="BE420" s="416">
        <f t="shared" si="378"/>
        <v>0.19999999999999996</v>
      </c>
      <c r="BF420" s="499">
        <f t="shared" si="394"/>
        <v>45144</v>
      </c>
      <c r="BG420" s="499">
        <f t="shared" si="395"/>
        <v>45207</v>
      </c>
      <c r="BH420" s="499">
        <f t="shared" si="396"/>
        <v>34683</v>
      </c>
      <c r="BI420" s="499">
        <f t="shared" si="397"/>
        <v>33506</v>
      </c>
      <c r="BJ420" s="506">
        <f t="shared" si="360"/>
        <v>38426</v>
      </c>
      <c r="BK420" s="416">
        <f t="shared" si="386"/>
        <v>1.395534290271172E-3</v>
      </c>
      <c r="BL420" s="416">
        <f t="shared" si="386"/>
        <v>-0.23279580595925409</v>
      </c>
      <c r="BM420" s="416">
        <f t="shared" si="386"/>
        <v>-3.3935934031081527E-2</v>
      </c>
      <c r="BN420" s="416">
        <f t="shared" si="379"/>
        <v>0.14683937205276676</v>
      </c>
      <c r="BO420" s="104">
        <f t="shared" si="387"/>
        <v>17703061.199999999</v>
      </c>
      <c r="BP420" s="104">
        <f t="shared" si="380"/>
        <v>21243673.440000001</v>
      </c>
      <c r="BQ420" s="103">
        <f t="shared" si="381"/>
        <v>22810095.989999998</v>
      </c>
      <c r="BR420" s="419" t="s">
        <v>1063</v>
      </c>
      <c r="BS420" s="420"/>
      <c r="BU420" s="104"/>
      <c r="BV420" s="103"/>
      <c r="BW420" s="161">
        <f t="shared" si="388"/>
        <v>15047621.600000001</v>
      </c>
      <c r="BX420" s="161">
        <f t="shared" si="389"/>
        <v>15047621.600000001</v>
      </c>
    </row>
    <row r="421" spans="1:76" ht="24">
      <c r="A421" s="145" t="s">
        <v>920</v>
      </c>
      <c r="B421" s="145" t="str">
        <f t="shared" si="399"/>
        <v>P264</v>
      </c>
      <c r="C421" s="146" t="s">
        <v>935</v>
      </c>
      <c r="D421" s="147" t="s">
        <v>936</v>
      </c>
      <c r="E421" s="147"/>
      <c r="F421" s="147"/>
      <c r="G421" s="147"/>
      <c r="H421" s="129">
        <v>482</v>
      </c>
      <c r="I421" s="130">
        <v>482</v>
      </c>
      <c r="J421" s="129">
        <v>482</v>
      </c>
      <c r="K421" s="130">
        <v>482</v>
      </c>
      <c r="L421" s="130">
        <v>482</v>
      </c>
      <c r="M421" s="130">
        <v>493</v>
      </c>
      <c r="N421" s="130">
        <v>493</v>
      </c>
      <c r="O421" s="148">
        <v>564.29999999999995</v>
      </c>
      <c r="P421" s="149">
        <v>1033</v>
      </c>
      <c r="Q421" s="149">
        <v>497906</v>
      </c>
      <c r="R421" s="150">
        <v>722</v>
      </c>
      <c r="S421" s="151">
        <v>347907.6</v>
      </c>
      <c r="T421" s="150">
        <v>372</v>
      </c>
      <c r="U421" s="151">
        <v>193037</v>
      </c>
      <c r="V421" s="152">
        <v>722</v>
      </c>
      <c r="W421" s="153">
        <f t="shared" si="400"/>
        <v>407424.6</v>
      </c>
      <c r="X421" s="154">
        <v>722</v>
      </c>
      <c r="Y421" s="155">
        <v>564.29999999999995</v>
      </c>
      <c r="Z421" s="138">
        <f t="shared" si="401"/>
        <v>407424.6</v>
      </c>
      <c r="AA421" s="152">
        <v>270</v>
      </c>
      <c r="AB421" s="228">
        <v>152361</v>
      </c>
      <c r="AC421" s="229">
        <v>500</v>
      </c>
      <c r="AD421" s="456">
        <f>Y421*1.2</f>
        <v>677.16</v>
      </c>
      <c r="AE421" s="230">
        <f t="shared" si="402"/>
        <v>338580</v>
      </c>
      <c r="AF421" s="231">
        <v>614</v>
      </c>
      <c r="AG421" s="269">
        <v>729.3</v>
      </c>
      <c r="AH421" s="159">
        <f t="shared" si="382"/>
        <v>447790.19999999995</v>
      </c>
      <c r="AI421" s="437">
        <f t="shared" si="383"/>
        <v>-52.139999999999986</v>
      </c>
      <c r="AJ421" s="23">
        <f t="shared" si="403"/>
        <v>-108</v>
      </c>
      <c r="AK421" s="24">
        <f t="shared" si="404"/>
        <v>-0.14958448753462603</v>
      </c>
      <c r="AL421" s="23">
        <f t="shared" si="405"/>
        <v>344</v>
      </c>
      <c r="AM421" s="160">
        <f t="shared" si="384"/>
        <v>-109210.19999999995</v>
      </c>
      <c r="AN421" s="24">
        <f t="shared" si="406"/>
        <v>1.2740740740740741</v>
      </c>
      <c r="AO421" s="163">
        <f t="shared" si="407"/>
        <v>165</v>
      </c>
      <c r="AP421" s="164">
        <f t="shared" si="408"/>
        <v>0.29239766081871349</v>
      </c>
      <c r="AQ421" s="487" t="s">
        <v>1079</v>
      </c>
      <c r="AR421" s="409">
        <f t="shared" si="370"/>
        <v>0.29239766081871355</v>
      </c>
      <c r="AS421" s="410">
        <f t="shared" si="371"/>
        <v>0.19999999999999996</v>
      </c>
      <c r="AT421" s="409">
        <f t="shared" si="356"/>
        <v>1.2740740740740741</v>
      </c>
      <c r="AU421" s="410">
        <f t="shared" si="357"/>
        <v>0.85185185185185186</v>
      </c>
      <c r="AV421" s="64" t="b">
        <f t="shared" si="372"/>
        <v>0</v>
      </c>
      <c r="AW421" s="415">
        <f t="shared" si="391"/>
        <v>482</v>
      </c>
      <c r="AX421" s="415">
        <f t="shared" si="392"/>
        <v>481.86648199445978</v>
      </c>
      <c r="AY421" s="415">
        <f t="shared" si="393"/>
        <v>518.91666666666663</v>
      </c>
      <c r="AZ421" s="415">
        <f t="shared" si="376"/>
        <v>564.29999999999995</v>
      </c>
      <c r="BA421" s="415">
        <f t="shared" si="377"/>
        <v>677.16</v>
      </c>
      <c r="BB421" s="416">
        <f t="shared" si="385"/>
        <v>-2.7700831024946027E-4</v>
      </c>
      <c r="BC421" s="416">
        <f t="shared" si="385"/>
        <v>7.6888901919168529E-2</v>
      </c>
      <c r="BD421" s="416">
        <f t="shared" si="385"/>
        <v>8.745784486911834E-2</v>
      </c>
      <c r="BE421" s="416">
        <f t="shared" si="378"/>
        <v>0.19999999999999996</v>
      </c>
      <c r="BF421" s="499">
        <f t="shared" si="394"/>
        <v>1033</v>
      </c>
      <c r="BG421" s="499">
        <f t="shared" si="395"/>
        <v>722</v>
      </c>
      <c r="BH421" s="499">
        <f t="shared" si="396"/>
        <v>372</v>
      </c>
      <c r="BI421" s="499">
        <f t="shared" si="397"/>
        <v>270</v>
      </c>
      <c r="BJ421" s="506">
        <f t="shared" si="360"/>
        <v>500</v>
      </c>
      <c r="BK421" s="416">
        <f t="shared" si="386"/>
        <v>-0.30106485963213936</v>
      </c>
      <c r="BL421" s="416">
        <f t="shared" si="386"/>
        <v>-0.48476454293628812</v>
      </c>
      <c r="BM421" s="416">
        <f t="shared" si="386"/>
        <v>-0.27419354838709675</v>
      </c>
      <c r="BN421" s="416">
        <f t="shared" si="379"/>
        <v>0.85185185185185186</v>
      </c>
      <c r="BO421" s="104">
        <f t="shared" si="387"/>
        <v>407424.6</v>
      </c>
      <c r="BP421" s="104">
        <f t="shared" si="380"/>
        <v>488909.51999999996</v>
      </c>
      <c r="BQ421" s="103">
        <f t="shared" si="381"/>
        <v>526554.6</v>
      </c>
      <c r="BR421" s="419"/>
      <c r="BS421" s="420"/>
      <c r="BU421" s="104"/>
      <c r="BV421" s="103"/>
      <c r="BW421" s="161">
        <f t="shared" si="388"/>
        <v>282150</v>
      </c>
      <c r="BX421" s="161">
        <f t="shared" si="389"/>
        <v>346480.19999999995</v>
      </c>
    </row>
    <row r="422" spans="1:76" ht="17.25" customHeight="1">
      <c r="A422" s="145" t="s">
        <v>920</v>
      </c>
      <c r="B422" s="145" t="str">
        <f t="shared" si="399"/>
        <v>P265</v>
      </c>
      <c r="C422" s="146" t="s">
        <v>937</v>
      </c>
      <c r="D422" s="147" t="s">
        <v>938</v>
      </c>
      <c r="E422" s="147"/>
      <c r="F422" s="147" t="s">
        <v>81</v>
      </c>
      <c r="G422" s="147"/>
      <c r="H422" s="129">
        <v>330</v>
      </c>
      <c r="I422" s="130">
        <v>330</v>
      </c>
      <c r="J422" s="129">
        <v>330</v>
      </c>
      <c r="K422" s="130">
        <v>330</v>
      </c>
      <c r="L422" s="130">
        <v>330</v>
      </c>
      <c r="M422" s="130">
        <v>336</v>
      </c>
      <c r="N422" s="130">
        <v>336</v>
      </c>
      <c r="O422" s="148">
        <v>391.6</v>
      </c>
      <c r="P422" s="149">
        <v>108469</v>
      </c>
      <c r="Q422" s="149">
        <v>35794770</v>
      </c>
      <c r="R422" s="150">
        <v>115366</v>
      </c>
      <c r="S422" s="151">
        <v>38068536</v>
      </c>
      <c r="T422" s="150">
        <v>92252</v>
      </c>
      <c r="U422" s="151">
        <v>32986671.18</v>
      </c>
      <c r="V422" s="152">
        <v>115355</v>
      </c>
      <c r="W422" s="153">
        <f t="shared" si="400"/>
        <v>45173018</v>
      </c>
      <c r="X422" s="154">
        <v>115355</v>
      </c>
      <c r="Y422" s="155">
        <v>391.6</v>
      </c>
      <c r="Z422" s="138">
        <f t="shared" si="401"/>
        <v>45173018</v>
      </c>
      <c r="AA422" s="152">
        <v>94343</v>
      </c>
      <c r="AB422" s="228">
        <v>36945438.080000006</v>
      </c>
      <c r="AC422" s="231">
        <v>98052</v>
      </c>
      <c r="AD422" s="456">
        <f>Y422*1.2</f>
        <v>469.92</v>
      </c>
      <c r="AE422" s="230">
        <f t="shared" si="402"/>
        <v>46076595.840000004</v>
      </c>
      <c r="AF422" s="231">
        <v>98052</v>
      </c>
      <c r="AG422" s="269">
        <v>504.57</v>
      </c>
      <c r="AH422" s="159">
        <f t="shared" si="382"/>
        <v>49474097.640000001</v>
      </c>
      <c r="AI422" s="437">
        <f t="shared" si="383"/>
        <v>-34.649999999999977</v>
      </c>
      <c r="AJ422" s="23">
        <f t="shared" si="403"/>
        <v>-17303</v>
      </c>
      <c r="AK422" s="24">
        <f t="shared" si="404"/>
        <v>-0.14999783277707945</v>
      </c>
      <c r="AL422" s="23">
        <f t="shared" si="405"/>
        <v>3709</v>
      </c>
      <c r="AM422" s="160">
        <f t="shared" si="384"/>
        <v>-3397501.799999997</v>
      </c>
      <c r="AN422" s="24">
        <f t="shared" si="406"/>
        <v>3.9313992559066382E-2</v>
      </c>
      <c r="AO422" s="163">
        <f t="shared" si="407"/>
        <v>112.96999999999997</v>
      </c>
      <c r="AP422" s="164">
        <f t="shared" si="408"/>
        <v>0.28848314606741565</v>
      </c>
      <c r="AQ422" s="487" t="s">
        <v>1079</v>
      </c>
      <c r="AR422" s="409">
        <f t="shared" si="370"/>
        <v>0.28848314606741554</v>
      </c>
      <c r="AS422" s="410">
        <f t="shared" si="371"/>
        <v>0.19999999999999996</v>
      </c>
      <c r="AT422" s="409">
        <f t="shared" si="356"/>
        <v>3.9313992559066424E-2</v>
      </c>
      <c r="AU422" s="410">
        <f t="shared" si="357"/>
        <v>3.9313992559066424E-2</v>
      </c>
      <c r="AV422" s="64" t="b">
        <f t="shared" si="372"/>
        <v>0</v>
      </c>
      <c r="AW422" s="415">
        <f t="shared" si="391"/>
        <v>330</v>
      </c>
      <c r="AX422" s="415">
        <f t="shared" si="392"/>
        <v>329.98054886188305</v>
      </c>
      <c r="AY422" s="415">
        <f t="shared" si="393"/>
        <v>357.57133915795862</v>
      </c>
      <c r="AZ422" s="415">
        <f t="shared" si="376"/>
        <v>391.6</v>
      </c>
      <c r="BA422" s="415">
        <f t="shared" si="377"/>
        <v>469.92</v>
      </c>
      <c r="BB422" s="416">
        <f t="shared" si="385"/>
        <v>-5.8942842778630933E-5</v>
      </c>
      <c r="BC422" s="416">
        <f t="shared" si="385"/>
        <v>8.3613383853191836E-2</v>
      </c>
      <c r="BD422" s="416">
        <f t="shared" si="385"/>
        <v>9.5166074893404895E-2</v>
      </c>
      <c r="BE422" s="416">
        <f t="shared" si="378"/>
        <v>0.19999999999999996</v>
      </c>
      <c r="BF422" s="499">
        <f t="shared" si="394"/>
        <v>108469</v>
      </c>
      <c r="BG422" s="499">
        <f t="shared" si="395"/>
        <v>115366</v>
      </c>
      <c r="BH422" s="499">
        <f t="shared" si="396"/>
        <v>92252</v>
      </c>
      <c r="BI422" s="499">
        <f t="shared" si="397"/>
        <v>94343</v>
      </c>
      <c r="BJ422" s="506">
        <f t="shared" si="360"/>
        <v>98052</v>
      </c>
      <c r="BK422" s="416">
        <f t="shared" si="386"/>
        <v>6.3584987415759242E-2</v>
      </c>
      <c r="BL422" s="416">
        <f t="shared" si="386"/>
        <v>-0.20035365705667185</v>
      </c>
      <c r="BM422" s="416">
        <f t="shared" si="386"/>
        <v>2.2666175259072885E-2</v>
      </c>
      <c r="BN422" s="416">
        <f t="shared" si="379"/>
        <v>3.9313992559066424E-2</v>
      </c>
      <c r="BO422" s="104">
        <f t="shared" si="387"/>
        <v>45173018</v>
      </c>
      <c r="BP422" s="104">
        <f t="shared" si="380"/>
        <v>54207621.600000001</v>
      </c>
      <c r="BQ422" s="103">
        <f t="shared" si="381"/>
        <v>58204672.350000001</v>
      </c>
      <c r="BR422" s="419"/>
      <c r="BS422" s="420"/>
      <c r="BU422" s="104"/>
      <c r="BV422" s="103"/>
      <c r="BW422" s="161">
        <f t="shared" si="388"/>
        <v>38397163.200000003</v>
      </c>
      <c r="BX422" s="161">
        <f t="shared" si="389"/>
        <v>38397163.200000003</v>
      </c>
    </row>
    <row r="423" spans="1:76">
      <c r="A423" s="145" t="s">
        <v>545</v>
      </c>
      <c r="B423" s="145" t="str">
        <f t="shared" si="399"/>
        <v>P266</v>
      </c>
      <c r="C423" s="146" t="s">
        <v>939</v>
      </c>
      <c r="D423" s="147" t="s">
        <v>940</v>
      </c>
      <c r="E423" s="147"/>
      <c r="F423" s="147"/>
      <c r="G423" s="147"/>
      <c r="H423" s="129">
        <v>285</v>
      </c>
      <c r="I423" s="130">
        <v>285</v>
      </c>
      <c r="J423" s="129">
        <v>285</v>
      </c>
      <c r="K423" s="130">
        <v>285</v>
      </c>
      <c r="L423" s="130">
        <v>285</v>
      </c>
      <c r="M423" s="130">
        <v>292</v>
      </c>
      <c r="N423" s="130">
        <v>292</v>
      </c>
      <c r="O423" s="148">
        <v>343.2</v>
      </c>
      <c r="P423" s="149">
        <v>97</v>
      </c>
      <c r="Q423" s="149">
        <v>27645</v>
      </c>
      <c r="R423" s="150">
        <v>114</v>
      </c>
      <c r="S423" s="151">
        <v>32490</v>
      </c>
      <c r="T423" s="150">
        <v>79</v>
      </c>
      <c r="U423" s="151">
        <v>24380.400000000001</v>
      </c>
      <c r="V423" s="152">
        <v>114</v>
      </c>
      <c r="W423" s="153">
        <f t="shared" si="400"/>
        <v>39124.799999999996</v>
      </c>
      <c r="X423" s="154">
        <v>114</v>
      </c>
      <c r="Y423" s="155">
        <v>343.2</v>
      </c>
      <c r="Z423" s="138">
        <f t="shared" si="401"/>
        <v>39124.799999999996</v>
      </c>
      <c r="AA423" s="152">
        <v>55</v>
      </c>
      <c r="AB423" s="228">
        <v>18876</v>
      </c>
      <c r="AC423" s="231">
        <v>96</v>
      </c>
      <c r="AD423" s="464">
        <v>400</v>
      </c>
      <c r="AE423" s="230">
        <f t="shared" si="402"/>
        <v>38400</v>
      </c>
      <c r="AF423" s="231">
        <v>96</v>
      </c>
      <c r="AG423" s="269">
        <v>440.77</v>
      </c>
      <c r="AH423" s="159">
        <f t="shared" si="382"/>
        <v>42313.919999999998</v>
      </c>
      <c r="AI423" s="437">
        <f t="shared" si="383"/>
        <v>-40.769999999999982</v>
      </c>
      <c r="AJ423" s="23">
        <f t="shared" si="403"/>
        <v>-18</v>
      </c>
      <c r="AK423" s="24">
        <f t="shared" si="404"/>
        <v>-0.15789473684210525</v>
      </c>
      <c r="AL423" s="23">
        <f t="shared" si="405"/>
        <v>41</v>
      </c>
      <c r="AM423" s="160">
        <f t="shared" si="384"/>
        <v>-3913.9199999999983</v>
      </c>
      <c r="AN423" s="24">
        <f t="shared" si="406"/>
        <v>0.74545454545454548</v>
      </c>
      <c r="AO423" s="163">
        <f t="shared" si="407"/>
        <v>97.57</v>
      </c>
      <c r="AP423" s="164">
        <f t="shared" si="408"/>
        <v>0.28429487179487178</v>
      </c>
      <c r="AQ423" s="487"/>
      <c r="AR423" s="409">
        <f t="shared" si="370"/>
        <v>0.2842948717948719</v>
      </c>
      <c r="AS423" s="410">
        <f t="shared" si="371"/>
        <v>0.16550116550116556</v>
      </c>
      <c r="AT423" s="409">
        <f t="shared" si="356"/>
        <v>0.74545454545454537</v>
      </c>
      <c r="AU423" s="410">
        <f t="shared" si="357"/>
        <v>0.74545454545454537</v>
      </c>
      <c r="AV423" s="64" t="b">
        <f t="shared" si="372"/>
        <v>0</v>
      </c>
      <c r="AW423" s="415">
        <f t="shared" si="391"/>
        <v>285</v>
      </c>
      <c r="AX423" s="415">
        <f t="shared" si="392"/>
        <v>285</v>
      </c>
      <c r="AY423" s="415">
        <f t="shared" si="393"/>
        <v>308.6126582278481</v>
      </c>
      <c r="AZ423" s="415">
        <f t="shared" si="376"/>
        <v>343.2</v>
      </c>
      <c r="BA423" s="415">
        <f t="shared" si="377"/>
        <v>400</v>
      </c>
      <c r="BB423" s="416">
        <f t="shared" si="385"/>
        <v>0</v>
      </c>
      <c r="BC423" s="416">
        <f t="shared" si="385"/>
        <v>8.2851432378414414E-2</v>
      </c>
      <c r="BD423" s="416">
        <f t="shared" si="385"/>
        <v>0.11207363291824568</v>
      </c>
      <c r="BE423" s="416">
        <f t="shared" si="378"/>
        <v>0.16550116550116556</v>
      </c>
      <c r="BF423" s="499">
        <f t="shared" si="394"/>
        <v>97</v>
      </c>
      <c r="BG423" s="499">
        <f t="shared" si="395"/>
        <v>114</v>
      </c>
      <c r="BH423" s="499">
        <f t="shared" si="396"/>
        <v>79</v>
      </c>
      <c r="BI423" s="499">
        <f t="shared" si="397"/>
        <v>55</v>
      </c>
      <c r="BJ423" s="506">
        <f t="shared" si="360"/>
        <v>96</v>
      </c>
      <c r="BK423" s="416">
        <f t="shared" si="386"/>
        <v>0.17525773195876293</v>
      </c>
      <c r="BL423" s="416">
        <f t="shared" si="386"/>
        <v>-0.30701754385964908</v>
      </c>
      <c r="BM423" s="416">
        <f t="shared" si="386"/>
        <v>-0.30379746835443033</v>
      </c>
      <c r="BN423" s="416">
        <f t="shared" si="379"/>
        <v>0.74545454545454537</v>
      </c>
      <c r="BO423" s="104">
        <f t="shared" si="387"/>
        <v>39124.799999999996</v>
      </c>
      <c r="BP423" s="104">
        <f t="shared" si="380"/>
        <v>45600</v>
      </c>
      <c r="BQ423" s="103">
        <f t="shared" si="381"/>
        <v>50247.78</v>
      </c>
      <c r="BR423" s="419"/>
      <c r="BS423" s="420"/>
      <c r="BU423" s="104"/>
      <c r="BV423" s="103"/>
      <c r="BW423" s="161">
        <f t="shared" si="388"/>
        <v>32947.199999999997</v>
      </c>
      <c r="BX423" s="161">
        <f t="shared" si="389"/>
        <v>32947.199999999997</v>
      </c>
    </row>
    <row r="424" spans="1:76" s="251" customFormat="1" ht="24" hidden="1">
      <c r="A424" s="145" t="s">
        <v>920</v>
      </c>
      <c r="B424" s="145" t="str">
        <f t="shared" si="399"/>
        <v>P267</v>
      </c>
      <c r="C424" s="240" t="s">
        <v>941</v>
      </c>
      <c r="D424" s="241" t="s">
        <v>942</v>
      </c>
      <c r="E424" s="241"/>
      <c r="F424" s="241"/>
      <c r="G424" s="241"/>
      <c r="H424" s="129"/>
      <c r="I424" s="130"/>
      <c r="J424" s="129"/>
      <c r="K424" s="130"/>
      <c r="L424" s="130"/>
      <c r="M424" s="130"/>
      <c r="N424" s="130"/>
      <c r="O424" s="148"/>
      <c r="P424" s="149"/>
      <c r="Q424" s="149"/>
      <c r="R424" s="150"/>
      <c r="S424" s="151"/>
      <c r="T424" s="150"/>
      <c r="U424" s="151"/>
      <c r="V424" s="152"/>
      <c r="W424" s="153"/>
      <c r="X424" s="242"/>
      <c r="Y424" s="243"/>
      <c r="Z424" s="244"/>
      <c r="AA424" s="242"/>
      <c r="AB424" s="245"/>
      <c r="AC424" s="235">
        <v>20000</v>
      </c>
      <c r="AD424" s="464">
        <v>420</v>
      </c>
      <c r="AE424" s="236">
        <f t="shared" si="402"/>
        <v>8400000</v>
      </c>
      <c r="AF424" s="430">
        <v>10000</v>
      </c>
      <c r="AG424" s="451">
        <v>500</v>
      </c>
      <c r="AH424" s="159">
        <f t="shared" si="382"/>
        <v>5000000</v>
      </c>
      <c r="AI424" s="437">
        <f t="shared" si="383"/>
        <v>-80</v>
      </c>
      <c r="AJ424" s="246"/>
      <c r="AK424" s="247"/>
      <c r="AL424" s="246"/>
      <c r="AM424" s="160">
        <f t="shared" si="384"/>
        <v>3400000</v>
      </c>
      <c r="AN424" s="247"/>
      <c r="AO424" s="248"/>
      <c r="AP424" s="249"/>
      <c r="AQ424" s="501"/>
      <c r="AR424" s="409" t="str">
        <f t="shared" si="370"/>
        <v/>
      </c>
      <c r="AS424" s="410" t="str">
        <f t="shared" si="371"/>
        <v/>
      </c>
      <c r="AT424" s="409" t="str">
        <f t="shared" si="356"/>
        <v/>
      </c>
      <c r="AU424" s="410" t="str">
        <f t="shared" si="357"/>
        <v/>
      </c>
      <c r="AV424" s="64" t="b">
        <f t="shared" si="372"/>
        <v>0</v>
      </c>
      <c r="AW424" s="415" t="str">
        <f t="shared" si="391"/>
        <v/>
      </c>
      <c r="AX424" s="415" t="str">
        <f t="shared" si="392"/>
        <v/>
      </c>
      <c r="AY424" s="415" t="str">
        <f t="shared" si="393"/>
        <v/>
      </c>
      <c r="AZ424" s="415">
        <f t="shared" si="376"/>
        <v>0</v>
      </c>
      <c r="BA424" s="415">
        <f t="shared" si="377"/>
        <v>420</v>
      </c>
      <c r="BB424" s="416" t="str">
        <f t="shared" si="385"/>
        <v/>
      </c>
      <c r="BC424" s="416" t="str">
        <f t="shared" si="385"/>
        <v/>
      </c>
      <c r="BD424" s="416" t="str">
        <f t="shared" si="385"/>
        <v/>
      </c>
      <c r="BE424" s="416" t="str">
        <f t="shared" si="378"/>
        <v/>
      </c>
      <c r="BF424" s="499">
        <f t="shared" si="394"/>
        <v>0</v>
      </c>
      <c r="BG424" s="499">
        <f t="shared" si="395"/>
        <v>0</v>
      </c>
      <c r="BH424" s="499">
        <f t="shared" si="396"/>
        <v>0</v>
      </c>
      <c r="BI424" s="499">
        <f t="shared" si="397"/>
        <v>0</v>
      </c>
      <c r="BJ424" s="506">
        <f t="shared" si="360"/>
        <v>20000</v>
      </c>
      <c r="BK424" s="416" t="str">
        <f t="shared" si="386"/>
        <v/>
      </c>
      <c r="BL424" s="416" t="str">
        <f t="shared" si="386"/>
        <v/>
      </c>
      <c r="BM424" s="416" t="str">
        <f t="shared" si="386"/>
        <v/>
      </c>
      <c r="BN424" s="416" t="str">
        <f t="shared" si="379"/>
        <v/>
      </c>
      <c r="BO424" s="104">
        <f t="shared" si="387"/>
        <v>0</v>
      </c>
      <c r="BP424" s="104">
        <f t="shared" si="380"/>
        <v>0</v>
      </c>
      <c r="BQ424" s="103">
        <f t="shared" si="381"/>
        <v>0</v>
      </c>
      <c r="BR424" s="419"/>
      <c r="BS424" s="420"/>
      <c r="BT424" s="250"/>
      <c r="BU424" s="104"/>
      <c r="BV424" s="103"/>
      <c r="BW424" s="161">
        <f t="shared" si="388"/>
        <v>0</v>
      </c>
      <c r="BX424" s="161">
        <f t="shared" si="389"/>
        <v>0</v>
      </c>
    </row>
    <row r="425" spans="1:76" s="102" customFormat="1" ht="18" customHeight="1">
      <c r="A425" s="252" t="s">
        <v>88</v>
      </c>
      <c r="B425" s="145" t="str">
        <f t="shared" si="399"/>
        <v>P999</v>
      </c>
      <c r="C425" s="253" t="s">
        <v>943</v>
      </c>
      <c r="D425" s="254" t="s">
        <v>944</v>
      </c>
      <c r="E425" s="254"/>
      <c r="F425" s="254"/>
      <c r="G425" s="254"/>
      <c r="H425" s="129">
        <v>100</v>
      </c>
      <c r="I425" s="130">
        <v>120</v>
      </c>
      <c r="J425" s="129">
        <v>120</v>
      </c>
      <c r="K425" s="130">
        <v>120</v>
      </c>
      <c r="L425" s="130">
        <v>120</v>
      </c>
      <c r="M425" s="130">
        <v>126</v>
      </c>
      <c r="N425" s="130">
        <v>126</v>
      </c>
      <c r="O425" s="148">
        <v>160.6</v>
      </c>
      <c r="P425" s="149">
        <v>1552</v>
      </c>
      <c r="Q425" s="149">
        <v>174900</v>
      </c>
      <c r="R425" s="150">
        <v>1553</v>
      </c>
      <c r="S425" s="151">
        <v>186360</v>
      </c>
      <c r="T425" s="150">
        <v>1126</v>
      </c>
      <c r="U425" s="151">
        <v>156780</v>
      </c>
      <c r="V425" s="152">
        <v>1553</v>
      </c>
      <c r="W425" s="153">
        <f t="shared" si="400"/>
        <v>249411.8</v>
      </c>
      <c r="X425" s="154">
        <v>1553</v>
      </c>
      <c r="Y425" s="155">
        <v>160.6</v>
      </c>
      <c r="Z425" s="138">
        <f>X425*Y425</f>
        <v>249411.8</v>
      </c>
      <c r="AA425" s="152">
        <v>1063</v>
      </c>
      <c r="AB425" s="228">
        <v>170717.8</v>
      </c>
      <c r="AC425" s="231">
        <v>1321</v>
      </c>
      <c r="AD425" s="269">
        <v>201.68</v>
      </c>
      <c r="AE425" s="230">
        <f t="shared" si="402"/>
        <v>266419.28000000003</v>
      </c>
      <c r="AF425" s="231">
        <v>1321</v>
      </c>
      <c r="AG425" s="269">
        <v>201.68</v>
      </c>
      <c r="AH425" s="159">
        <f t="shared" si="382"/>
        <v>266419.28000000003</v>
      </c>
      <c r="AI425" s="437">
        <f t="shared" si="383"/>
        <v>0</v>
      </c>
      <c r="AJ425" s="23">
        <f t="shared" ref="AJ425:AJ434" si="409">+AF425-X425</f>
        <v>-232</v>
      </c>
      <c r="AK425" s="24">
        <f t="shared" ref="AK425:AK434" si="410">+AJ425/X425</f>
        <v>-0.14938828074694141</v>
      </c>
      <c r="AL425" s="23">
        <f t="shared" ref="AL425:AL434" si="411">+AF425-AA425</f>
        <v>258</v>
      </c>
      <c r="AM425" s="160">
        <f t="shared" si="384"/>
        <v>0</v>
      </c>
      <c r="AN425" s="24">
        <f t="shared" ref="AN425:AN434" si="412">+AL425/AA425</f>
        <v>0.24270931326434619</v>
      </c>
      <c r="AO425" s="207">
        <f>+AG425-Y425</f>
        <v>41.080000000000013</v>
      </c>
      <c r="AP425" s="208">
        <f>+AO425/Y425</f>
        <v>0.25579078455790794</v>
      </c>
      <c r="AQ425" s="487" t="s">
        <v>1079</v>
      </c>
      <c r="AR425" s="409">
        <f t="shared" si="370"/>
        <v>0.25579078455790794</v>
      </c>
      <c r="AS425" s="410">
        <f t="shared" si="371"/>
        <v>0.25579078455790794</v>
      </c>
      <c r="AT425" s="409">
        <f t="shared" si="356"/>
        <v>0.24270931326434608</v>
      </c>
      <c r="AU425" s="410">
        <f t="shared" si="357"/>
        <v>0.24270931326434608</v>
      </c>
      <c r="AV425" s="64" t="b">
        <f t="shared" si="372"/>
        <v>0</v>
      </c>
      <c r="AW425" s="415">
        <f t="shared" si="391"/>
        <v>112.69329896907216</v>
      </c>
      <c r="AX425" s="415">
        <f t="shared" si="392"/>
        <v>120</v>
      </c>
      <c r="AY425" s="415">
        <f t="shared" si="393"/>
        <v>139.23623445825933</v>
      </c>
      <c r="AZ425" s="415">
        <f t="shared" si="376"/>
        <v>160.6</v>
      </c>
      <c r="BA425" s="415">
        <f t="shared" si="377"/>
        <v>201.68</v>
      </c>
      <c r="BB425" s="416">
        <f t="shared" si="385"/>
        <v>6.4837049742710207E-2</v>
      </c>
      <c r="BC425" s="416">
        <f t="shared" si="385"/>
        <v>0.16030195381882772</v>
      </c>
      <c r="BD425" s="416">
        <f t="shared" si="385"/>
        <v>0.15343538716673044</v>
      </c>
      <c r="BE425" s="416">
        <f t="shared" si="378"/>
        <v>0.25579078455790794</v>
      </c>
      <c r="BF425" s="499">
        <f t="shared" si="394"/>
        <v>1552</v>
      </c>
      <c r="BG425" s="499">
        <f t="shared" si="395"/>
        <v>1553</v>
      </c>
      <c r="BH425" s="499">
        <f t="shared" si="396"/>
        <v>1126</v>
      </c>
      <c r="BI425" s="499">
        <f t="shared" si="397"/>
        <v>1063</v>
      </c>
      <c r="BJ425" s="417">
        <f t="shared" si="360"/>
        <v>1321</v>
      </c>
      <c r="BK425" s="416">
        <f t="shared" si="386"/>
        <v>6.4432989690721421E-4</v>
      </c>
      <c r="BL425" s="416">
        <f t="shared" si="386"/>
        <v>-0.27495170637475852</v>
      </c>
      <c r="BM425" s="416">
        <f t="shared" si="386"/>
        <v>-5.5950266429840134E-2</v>
      </c>
      <c r="BN425" s="416">
        <f t="shared" si="379"/>
        <v>0.24270931326434608</v>
      </c>
      <c r="BO425" s="104">
        <f t="shared" si="387"/>
        <v>249411.8</v>
      </c>
      <c r="BP425" s="104">
        <f t="shared" si="380"/>
        <v>313209.04000000004</v>
      </c>
      <c r="BQ425" s="103">
        <f t="shared" si="381"/>
        <v>313209.04000000004</v>
      </c>
      <c r="BR425" s="419"/>
      <c r="BS425" s="420" t="s">
        <v>1070</v>
      </c>
      <c r="BT425" s="104"/>
      <c r="BU425" s="104"/>
      <c r="BV425" s="103"/>
      <c r="BW425" s="161">
        <f t="shared" si="388"/>
        <v>212152.6</v>
      </c>
      <c r="BX425" s="161">
        <f t="shared" si="389"/>
        <v>212152.6</v>
      </c>
    </row>
    <row r="426" spans="1:76" ht="15.6" hidden="1">
      <c r="A426" s="252" t="s">
        <v>88</v>
      </c>
      <c r="B426" s="145"/>
      <c r="C426" s="255"/>
      <c r="D426" s="256" t="s">
        <v>945</v>
      </c>
      <c r="E426" s="256"/>
      <c r="F426" s="256"/>
      <c r="G426" s="256"/>
      <c r="H426" s="129">
        <v>0</v>
      </c>
      <c r="I426" s="130">
        <v>0</v>
      </c>
      <c r="J426" s="257"/>
      <c r="K426" s="258"/>
      <c r="L426" s="258"/>
      <c r="M426" s="258"/>
      <c r="N426" s="258"/>
      <c r="O426" s="259" t="s">
        <v>88</v>
      </c>
      <c r="P426" s="149">
        <v>231610</v>
      </c>
      <c r="Q426" s="149">
        <v>74404093</v>
      </c>
      <c r="R426" s="260">
        <v>239975</v>
      </c>
      <c r="S426" s="261">
        <v>78814250</v>
      </c>
      <c r="T426" s="260">
        <v>234613.5</v>
      </c>
      <c r="U426" s="261">
        <v>89924379</v>
      </c>
      <c r="V426" s="262">
        <f>SUM(V427:V433)-V430</f>
        <v>242305</v>
      </c>
      <c r="W426" s="263">
        <f>SUM(W427:W433)</f>
        <v>94424014</v>
      </c>
      <c r="X426" s="264">
        <f>SUM(X427:X433)-X430</f>
        <v>242305</v>
      </c>
      <c r="Y426" s="265" t="s">
        <v>88</v>
      </c>
      <c r="Z426" s="266">
        <f>SUM(Z427:Z433)</f>
        <v>94424014</v>
      </c>
      <c r="AA426" s="262">
        <f>SUM(AA427:AA433)-AA430</f>
        <v>306371</v>
      </c>
      <c r="AB426" s="267">
        <f>SUM(AB427:AB433)</f>
        <v>120580314</v>
      </c>
      <c r="AC426" s="268">
        <f>SUM(AC427:AC433)-AC430</f>
        <v>246773</v>
      </c>
      <c r="AD426" s="269"/>
      <c r="AE426" s="270">
        <f>SUM(AE427:AE433)</f>
        <v>124375340</v>
      </c>
      <c r="AF426" s="268">
        <f>SUM(AF427:AF433)-AF430</f>
        <v>246773</v>
      </c>
      <c r="AG426" s="269"/>
      <c r="AH426" s="270">
        <f>SUM(AH427:AH433)</f>
        <v>127177420</v>
      </c>
      <c r="AI426" s="437">
        <f t="shared" si="383"/>
        <v>0</v>
      </c>
      <c r="AJ426" s="23">
        <f t="shared" si="409"/>
        <v>4468</v>
      </c>
      <c r="AK426" s="24">
        <f t="shared" si="410"/>
        <v>1.8439569963475785E-2</v>
      </c>
      <c r="AL426" s="23">
        <f t="shared" si="411"/>
        <v>-59598</v>
      </c>
      <c r="AM426" s="160">
        <f t="shared" si="384"/>
        <v>-2802080</v>
      </c>
      <c r="AN426" s="24">
        <f t="shared" si="412"/>
        <v>-0.19452885553789359</v>
      </c>
      <c r="AO426" s="163"/>
      <c r="AP426" s="164"/>
      <c r="AQ426" s="487" t="s">
        <v>1079</v>
      </c>
      <c r="AR426" s="409" t="str">
        <f t="shared" si="370"/>
        <v/>
      </c>
      <c r="AS426" s="410" t="str">
        <f t="shared" si="371"/>
        <v/>
      </c>
      <c r="AT426" s="409">
        <f t="shared" si="356"/>
        <v>-0.19452885553789356</v>
      </c>
      <c r="AU426" s="410">
        <f t="shared" si="357"/>
        <v>-0.19452885553789356</v>
      </c>
      <c r="AV426" s="64" t="b">
        <f t="shared" si="372"/>
        <v>0</v>
      </c>
      <c r="AW426" s="415">
        <f t="shared" si="391"/>
        <v>321.24732524502394</v>
      </c>
      <c r="AX426" s="415">
        <f t="shared" si="392"/>
        <v>328.42691947077822</v>
      </c>
      <c r="AY426" s="415">
        <f t="shared" si="393"/>
        <v>383.28731722599082</v>
      </c>
      <c r="AZ426" s="415" t="str">
        <f t="shared" si="376"/>
        <v/>
      </c>
      <c r="BA426" s="415">
        <f t="shared" si="377"/>
        <v>0</v>
      </c>
      <c r="BB426" s="416">
        <f t="shared" si="385"/>
        <v>2.2349117522700634E-2</v>
      </c>
      <c r="BC426" s="416">
        <f t="shared" si="385"/>
        <v>0.16703989381751572</v>
      </c>
      <c r="BD426" s="416" t="str">
        <f t="shared" si="385"/>
        <v/>
      </c>
      <c r="BE426" s="416" t="str">
        <f t="shared" si="378"/>
        <v/>
      </c>
      <c r="BF426" s="499">
        <f t="shared" si="394"/>
        <v>231610</v>
      </c>
      <c r="BG426" s="499">
        <f t="shared" si="395"/>
        <v>239975</v>
      </c>
      <c r="BH426" s="499">
        <f t="shared" si="396"/>
        <v>234613.5</v>
      </c>
      <c r="BI426" s="499">
        <f t="shared" si="397"/>
        <v>306371</v>
      </c>
      <c r="BJ426" s="417">
        <f t="shared" si="360"/>
        <v>246773</v>
      </c>
      <c r="BK426" s="416">
        <f t="shared" si="386"/>
        <v>3.6116747981520758E-2</v>
      </c>
      <c r="BL426" s="416">
        <f t="shared" si="386"/>
        <v>-2.2341910615689131E-2</v>
      </c>
      <c r="BM426" s="416">
        <f t="shared" si="386"/>
        <v>0.30585409620503512</v>
      </c>
      <c r="BN426" s="416">
        <f t="shared" si="379"/>
        <v>-0.19452885553789356</v>
      </c>
      <c r="BO426" s="104" t="str">
        <f t="shared" si="387"/>
        <v/>
      </c>
      <c r="BP426" s="104">
        <f t="shared" si="380"/>
        <v>0</v>
      </c>
      <c r="BQ426" s="103">
        <f t="shared" si="381"/>
        <v>0</v>
      </c>
      <c r="BR426" s="419"/>
      <c r="BS426" s="420" t="s">
        <v>1070</v>
      </c>
      <c r="BU426" s="104"/>
      <c r="BV426" s="103"/>
      <c r="BW426" s="161"/>
      <c r="BX426" s="161"/>
    </row>
    <row r="427" spans="1:76">
      <c r="A427" s="252" t="s">
        <v>445</v>
      </c>
      <c r="B427" s="145" t="str">
        <f>+"K"&amp;C427</f>
        <v>K01</v>
      </c>
      <c r="C427" s="146" t="s">
        <v>15</v>
      </c>
      <c r="D427" s="147" t="s">
        <v>946</v>
      </c>
      <c r="E427" s="147"/>
      <c r="F427" s="147"/>
      <c r="G427" s="147"/>
      <c r="H427" s="129">
        <v>144</v>
      </c>
      <c r="I427" s="130">
        <v>144</v>
      </c>
      <c r="J427" s="129">
        <v>144</v>
      </c>
      <c r="K427" s="130">
        <v>144</v>
      </c>
      <c r="L427" s="130">
        <v>144</v>
      </c>
      <c r="M427" s="130">
        <v>170</v>
      </c>
      <c r="N427" s="130">
        <v>170</v>
      </c>
      <c r="O427" s="148">
        <v>170</v>
      </c>
      <c r="P427" s="149">
        <v>9203</v>
      </c>
      <c r="Q427" s="149">
        <v>1325232</v>
      </c>
      <c r="R427" s="150">
        <v>7496</v>
      </c>
      <c r="S427" s="151">
        <v>1077408</v>
      </c>
      <c r="T427" s="150">
        <v>7012</v>
      </c>
      <c r="U427" s="151">
        <v>1177036</v>
      </c>
      <c r="V427" s="152">
        <v>7496</v>
      </c>
      <c r="W427" s="153">
        <f t="shared" ref="W427:W433" si="413">V427*O427</f>
        <v>1274320</v>
      </c>
      <c r="X427" s="154">
        <v>7496</v>
      </c>
      <c r="Y427" s="155">
        <v>170</v>
      </c>
      <c r="Z427" s="138">
        <f t="shared" ref="Z427:Z433" si="414">X427*Y427</f>
        <v>1274320</v>
      </c>
      <c r="AA427" s="152">
        <v>6476</v>
      </c>
      <c r="AB427" s="228">
        <v>1100920</v>
      </c>
      <c r="AC427" s="231">
        <v>7752</v>
      </c>
      <c r="AD427" s="465">
        <v>250</v>
      </c>
      <c r="AE427" s="230">
        <f t="shared" ref="AE427:AE433" si="415">AC427*AD427</f>
        <v>1938000</v>
      </c>
      <c r="AF427" s="231">
        <v>7752</v>
      </c>
      <c r="AG427" s="269">
        <v>250</v>
      </c>
      <c r="AH427" s="230">
        <f t="shared" ref="AH427:AH433" si="416">AF427*AG427</f>
        <v>1938000</v>
      </c>
      <c r="AI427" s="437">
        <f t="shared" si="383"/>
        <v>0</v>
      </c>
      <c r="AJ427" s="23">
        <f t="shared" si="409"/>
        <v>256</v>
      </c>
      <c r="AK427" s="24">
        <f t="shared" si="410"/>
        <v>3.4151547491995733E-2</v>
      </c>
      <c r="AL427" s="23">
        <f t="shared" si="411"/>
        <v>1276</v>
      </c>
      <c r="AM427" s="160">
        <f t="shared" si="384"/>
        <v>0</v>
      </c>
      <c r="AN427" s="24">
        <f t="shared" si="412"/>
        <v>0.19703520691785054</v>
      </c>
      <c r="AO427" s="163">
        <f t="shared" ref="AO427:AO433" si="417">+AG427-Y427</f>
        <v>80</v>
      </c>
      <c r="AP427" s="164">
        <f t="shared" ref="AP427:AP433" si="418">+AO427/Y427</f>
        <v>0.47058823529411764</v>
      </c>
      <c r="AQ427" s="487"/>
      <c r="AR427" s="409">
        <f t="shared" si="370"/>
        <v>0.47058823529411775</v>
      </c>
      <c r="AS427" s="410">
        <f t="shared" si="371"/>
        <v>0.47058823529411775</v>
      </c>
      <c r="AT427" s="409">
        <f t="shared" si="356"/>
        <v>0.19703520691785048</v>
      </c>
      <c r="AU427" s="410">
        <f t="shared" si="357"/>
        <v>0.19703520691785048</v>
      </c>
      <c r="AV427" s="64" t="b">
        <f t="shared" si="372"/>
        <v>0</v>
      </c>
      <c r="AW427" s="415">
        <f t="shared" si="391"/>
        <v>144</v>
      </c>
      <c r="AX427" s="415">
        <f t="shared" si="392"/>
        <v>143.73105656350054</v>
      </c>
      <c r="AY427" s="415">
        <f t="shared" si="393"/>
        <v>167.86023958927552</v>
      </c>
      <c r="AZ427" s="415">
        <f t="shared" si="376"/>
        <v>170</v>
      </c>
      <c r="BA427" s="415">
        <f t="shared" si="377"/>
        <v>250</v>
      </c>
      <c r="BB427" s="416">
        <f t="shared" si="385"/>
        <v>-1.8676627534683909E-3</v>
      </c>
      <c r="BC427" s="416">
        <f t="shared" si="385"/>
        <v>0.16787730920988997</v>
      </c>
      <c r="BD427" s="416">
        <f t="shared" si="385"/>
        <v>1.2747273660278946E-2</v>
      </c>
      <c r="BE427" s="416">
        <f t="shared" si="378"/>
        <v>0.47058823529411775</v>
      </c>
      <c r="BF427" s="499">
        <f t="shared" si="394"/>
        <v>9203</v>
      </c>
      <c r="BG427" s="499">
        <f t="shared" si="395"/>
        <v>7496</v>
      </c>
      <c r="BH427" s="499">
        <f t="shared" si="396"/>
        <v>7012</v>
      </c>
      <c r="BI427" s="499">
        <f t="shared" si="397"/>
        <v>6476</v>
      </c>
      <c r="BJ427" s="506">
        <f t="shared" si="360"/>
        <v>7752</v>
      </c>
      <c r="BK427" s="416">
        <f t="shared" si="386"/>
        <v>-0.18548299467564922</v>
      </c>
      <c r="BL427" s="416">
        <f t="shared" si="386"/>
        <v>-6.4567769477054449E-2</v>
      </c>
      <c r="BM427" s="416">
        <f t="shared" si="386"/>
        <v>-7.6440387906446139E-2</v>
      </c>
      <c r="BN427" s="416">
        <f t="shared" si="379"/>
        <v>0.19703520691785048</v>
      </c>
      <c r="BO427" s="104">
        <f t="shared" si="387"/>
        <v>1274320</v>
      </c>
      <c r="BP427" s="104">
        <f t="shared" si="380"/>
        <v>1874000</v>
      </c>
      <c r="BQ427" s="103">
        <f t="shared" si="381"/>
        <v>1874000</v>
      </c>
      <c r="BR427" s="419"/>
      <c r="BS427" s="420"/>
      <c r="BU427" s="104"/>
      <c r="BV427" s="103"/>
      <c r="BW427" s="161">
        <f t="shared" si="388"/>
        <v>1317840</v>
      </c>
      <c r="BX427" s="161">
        <f t="shared" si="389"/>
        <v>1317840</v>
      </c>
    </row>
    <row r="428" spans="1:76" ht="36">
      <c r="A428" s="252" t="s">
        <v>99</v>
      </c>
      <c r="B428" s="145" t="str">
        <f t="shared" ref="B428:B429" si="419">+"K"&amp;C428</f>
        <v>K02</v>
      </c>
      <c r="C428" s="146" t="s">
        <v>16</v>
      </c>
      <c r="D428" s="175" t="s">
        <v>947</v>
      </c>
      <c r="E428" s="175" t="s">
        <v>102</v>
      </c>
      <c r="F428" s="175"/>
      <c r="G428" s="175"/>
      <c r="H428" s="129">
        <v>100</v>
      </c>
      <c r="I428" s="130">
        <v>100</v>
      </c>
      <c r="J428" s="129">
        <v>100</v>
      </c>
      <c r="K428" s="130">
        <v>100</v>
      </c>
      <c r="L428" s="130">
        <v>100</v>
      </c>
      <c r="M428" s="130">
        <v>100</v>
      </c>
      <c r="N428" s="130">
        <v>100</v>
      </c>
      <c r="O428" s="148">
        <v>100</v>
      </c>
      <c r="P428" s="149">
        <v>1105</v>
      </c>
      <c r="Q428" s="149">
        <v>110500</v>
      </c>
      <c r="R428" s="150">
        <v>1142</v>
      </c>
      <c r="S428" s="151">
        <v>114200</v>
      </c>
      <c r="T428" s="150">
        <v>1257</v>
      </c>
      <c r="U428" s="151">
        <v>125700</v>
      </c>
      <c r="V428" s="152">
        <v>1358</v>
      </c>
      <c r="W428" s="153">
        <f t="shared" si="413"/>
        <v>135800</v>
      </c>
      <c r="X428" s="154">
        <v>1358</v>
      </c>
      <c r="Y428" s="155">
        <v>100</v>
      </c>
      <c r="Z428" s="138">
        <f t="shared" si="414"/>
        <v>135800</v>
      </c>
      <c r="AA428" s="152">
        <v>1092</v>
      </c>
      <c r="AB428" s="228">
        <v>109200</v>
      </c>
      <c r="AC428" s="231">
        <v>1192</v>
      </c>
      <c r="AD428" s="269">
        <v>250</v>
      </c>
      <c r="AE428" s="230">
        <f t="shared" si="415"/>
        <v>298000</v>
      </c>
      <c r="AF428" s="231">
        <v>1192</v>
      </c>
      <c r="AG428" s="269">
        <v>250</v>
      </c>
      <c r="AH428" s="230">
        <f t="shared" si="416"/>
        <v>298000</v>
      </c>
      <c r="AI428" s="437">
        <f t="shared" si="383"/>
        <v>0</v>
      </c>
      <c r="AJ428" s="23">
        <f t="shared" si="409"/>
        <v>-166</v>
      </c>
      <c r="AK428" s="24">
        <f t="shared" si="410"/>
        <v>-0.12223858615611193</v>
      </c>
      <c r="AL428" s="23">
        <f t="shared" si="411"/>
        <v>100</v>
      </c>
      <c r="AM428" s="160">
        <f t="shared" si="384"/>
        <v>0</v>
      </c>
      <c r="AN428" s="24">
        <f t="shared" si="412"/>
        <v>9.1575091575091569E-2</v>
      </c>
      <c r="AO428" s="163">
        <f t="shared" si="417"/>
        <v>150</v>
      </c>
      <c r="AP428" s="164">
        <f t="shared" si="418"/>
        <v>1.5</v>
      </c>
      <c r="AQ428" s="487" t="s">
        <v>1079</v>
      </c>
      <c r="AR428" s="409">
        <f t="shared" si="370"/>
        <v>1.5</v>
      </c>
      <c r="AS428" s="410">
        <f t="shared" si="371"/>
        <v>1.5</v>
      </c>
      <c r="AT428" s="409">
        <f t="shared" si="356"/>
        <v>9.1575091575091472E-2</v>
      </c>
      <c r="AU428" s="410">
        <f t="shared" si="357"/>
        <v>9.1575091575091472E-2</v>
      </c>
      <c r="AV428" s="64" t="b">
        <f t="shared" si="372"/>
        <v>0</v>
      </c>
      <c r="AW428" s="415">
        <f t="shared" si="391"/>
        <v>100</v>
      </c>
      <c r="AX428" s="415">
        <f t="shared" si="392"/>
        <v>100</v>
      </c>
      <c r="AY428" s="415">
        <f t="shared" si="393"/>
        <v>100</v>
      </c>
      <c r="AZ428" s="415">
        <f t="shared" si="376"/>
        <v>100</v>
      </c>
      <c r="BA428" s="415">
        <f t="shared" si="377"/>
        <v>250</v>
      </c>
      <c r="BB428" s="416">
        <f t="shared" si="385"/>
        <v>0</v>
      </c>
      <c r="BC428" s="416">
        <f t="shared" si="385"/>
        <v>0</v>
      </c>
      <c r="BD428" s="416">
        <f t="shared" si="385"/>
        <v>0</v>
      </c>
      <c r="BE428" s="416">
        <f t="shared" si="378"/>
        <v>1.5</v>
      </c>
      <c r="BF428" s="499">
        <f t="shared" si="394"/>
        <v>1105</v>
      </c>
      <c r="BG428" s="499">
        <f t="shared" si="395"/>
        <v>1142</v>
      </c>
      <c r="BH428" s="499">
        <f t="shared" si="396"/>
        <v>1257</v>
      </c>
      <c r="BI428" s="499">
        <f t="shared" si="397"/>
        <v>1092</v>
      </c>
      <c r="BJ428" s="415">
        <f t="shared" si="360"/>
        <v>1192</v>
      </c>
      <c r="BK428" s="416">
        <f t="shared" si="386"/>
        <v>3.3484162895927705E-2</v>
      </c>
      <c r="BL428" s="416">
        <f t="shared" si="386"/>
        <v>0.10070052539404561</v>
      </c>
      <c r="BM428" s="416">
        <f t="shared" si="386"/>
        <v>-0.13126491646778038</v>
      </c>
      <c r="BN428" s="416">
        <f t="shared" si="379"/>
        <v>9.1575091575091472E-2</v>
      </c>
      <c r="BO428" s="104">
        <f t="shared" si="387"/>
        <v>135800</v>
      </c>
      <c r="BP428" s="104">
        <f t="shared" si="380"/>
        <v>339500</v>
      </c>
      <c r="BQ428" s="103">
        <f t="shared" si="381"/>
        <v>339500</v>
      </c>
      <c r="BR428" s="419"/>
      <c r="BS428" s="420" t="s">
        <v>1070</v>
      </c>
      <c r="BU428" s="104"/>
      <c r="BV428" s="103"/>
      <c r="BW428" s="161">
        <f t="shared" si="388"/>
        <v>119200</v>
      </c>
      <c r="BX428" s="161">
        <f t="shared" si="389"/>
        <v>119200</v>
      </c>
    </row>
    <row r="429" spans="1:76" ht="30.75" hidden="1" customHeight="1">
      <c r="A429" s="252" t="s">
        <v>552</v>
      </c>
      <c r="B429" s="145" t="str">
        <f t="shared" si="419"/>
        <v>K03</v>
      </c>
      <c r="C429" s="146" t="s">
        <v>948</v>
      </c>
      <c r="D429" s="147" t="s">
        <v>949</v>
      </c>
      <c r="E429" s="147"/>
      <c r="F429" s="147"/>
      <c r="G429" s="147"/>
      <c r="H429" s="129">
        <v>426</v>
      </c>
      <c r="I429" s="130">
        <v>426</v>
      </c>
      <c r="J429" s="129">
        <v>426</v>
      </c>
      <c r="K429" s="130">
        <v>426</v>
      </c>
      <c r="L429" s="130">
        <v>426</v>
      </c>
      <c r="M429" s="130">
        <v>426</v>
      </c>
      <c r="N429" s="130">
        <v>426</v>
      </c>
      <c r="O429" s="148">
        <v>426</v>
      </c>
      <c r="P429" s="149">
        <v>142681</v>
      </c>
      <c r="Q429" s="149">
        <v>60782106</v>
      </c>
      <c r="R429" s="150">
        <v>153411</v>
      </c>
      <c r="S429" s="151">
        <v>65364162</v>
      </c>
      <c r="T429" s="150">
        <v>157952.5</v>
      </c>
      <c r="U429" s="151">
        <v>67287765</v>
      </c>
      <c r="V429" s="152">
        <v>155236</v>
      </c>
      <c r="W429" s="153">
        <f t="shared" si="413"/>
        <v>66130536</v>
      </c>
      <c r="X429" s="154">
        <v>155236</v>
      </c>
      <c r="Y429" s="155">
        <v>426</v>
      </c>
      <c r="Z429" s="138">
        <f t="shared" si="414"/>
        <v>66130536</v>
      </c>
      <c r="AA429" s="152">
        <v>209748</v>
      </c>
      <c r="AB429" s="228">
        <v>89352648</v>
      </c>
      <c r="AC429" s="239">
        <v>155236</v>
      </c>
      <c r="AD429" s="269">
        <v>530</v>
      </c>
      <c r="AE429" s="230">
        <f t="shared" si="415"/>
        <v>82275080</v>
      </c>
      <c r="AF429" s="231">
        <v>155236</v>
      </c>
      <c r="AG429" s="269">
        <v>530</v>
      </c>
      <c r="AH429" s="230">
        <f t="shared" si="416"/>
        <v>82275080</v>
      </c>
      <c r="AI429" s="437">
        <f t="shared" si="383"/>
        <v>0</v>
      </c>
      <c r="AJ429" s="23">
        <f t="shared" si="409"/>
        <v>0</v>
      </c>
      <c r="AK429" s="24">
        <f t="shared" si="410"/>
        <v>0</v>
      </c>
      <c r="AL429" s="23">
        <f t="shared" si="411"/>
        <v>-54512</v>
      </c>
      <c r="AM429" s="160">
        <f t="shared" si="384"/>
        <v>0</v>
      </c>
      <c r="AN429" s="24">
        <f t="shared" si="412"/>
        <v>-0.25989282376947576</v>
      </c>
      <c r="AO429" s="163">
        <f t="shared" si="417"/>
        <v>104</v>
      </c>
      <c r="AP429" s="164">
        <f t="shared" si="418"/>
        <v>0.24413145539906103</v>
      </c>
      <c r="AQ429" s="487" t="s">
        <v>1079</v>
      </c>
      <c r="AR429" s="409">
        <f t="shared" si="370"/>
        <v>0.244131455399061</v>
      </c>
      <c r="AS429" s="410">
        <f t="shared" si="371"/>
        <v>0.244131455399061</v>
      </c>
      <c r="AT429" s="409">
        <f t="shared" si="356"/>
        <v>-0.25989282376947576</v>
      </c>
      <c r="AU429" s="410">
        <f t="shared" si="357"/>
        <v>-0.25989282376947576</v>
      </c>
      <c r="AV429" s="64" t="b">
        <f t="shared" si="372"/>
        <v>0</v>
      </c>
      <c r="AW429" s="415">
        <f t="shared" si="391"/>
        <v>426</v>
      </c>
      <c r="AX429" s="415">
        <f t="shared" si="392"/>
        <v>426.07219821264448</v>
      </c>
      <c r="AY429" s="415">
        <f t="shared" si="393"/>
        <v>426</v>
      </c>
      <c r="AZ429" s="415">
        <f t="shared" si="376"/>
        <v>426</v>
      </c>
      <c r="BA429" s="415">
        <f t="shared" si="377"/>
        <v>530</v>
      </c>
      <c r="BB429" s="416">
        <f t="shared" si="385"/>
        <v>1.6947937240496813E-4</v>
      </c>
      <c r="BC429" s="416">
        <f t="shared" si="385"/>
        <v>-1.6945065401441362E-4</v>
      </c>
      <c r="BD429" s="416">
        <f t="shared" si="385"/>
        <v>0</v>
      </c>
      <c r="BE429" s="416">
        <f t="shared" si="378"/>
        <v>0.244131455399061</v>
      </c>
      <c r="BF429" s="499">
        <f t="shared" si="394"/>
        <v>142681</v>
      </c>
      <c r="BG429" s="499">
        <f t="shared" si="395"/>
        <v>153411</v>
      </c>
      <c r="BH429" s="499">
        <f t="shared" si="396"/>
        <v>157952.5</v>
      </c>
      <c r="BI429" s="499">
        <f t="shared" si="397"/>
        <v>209748</v>
      </c>
      <c r="BJ429" s="417">
        <f t="shared" si="360"/>
        <v>155236</v>
      </c>
      <c r="BK429" s="416">
        <f t="shared" si="386"/>
        <v>7.5202724959875455E-2</v>
      </c>
      <c r="BL429" s="416">
        <f t="shared" si="386"/>
        <v>2.9603483452946611E-2</v>
      </c>
      <c r="BM429" s="416">
        <f t="shared" si="386"/>
        <v>0.32791820325730847</v>
      </c>
      <c r="BN429" s="416">
        <f t="shared" si="379"/>
        <v>-0.25989282376947576</v>
      </c>
      <c r="BO429" s="104">
        <f t="shared" si="387"/>
        <v>66130536</v>
      </c>
      <c r="BP429" s="104">
        <f t="shared" si="380"/>
        <v>82275080</v>
      </c>
      <c r="BQ429" s="103">
        <f t="shared" si="381"/>
        <v>82275080</v>
      </c>
      <c r="BR429" s="419"/>
      <c r="BS429" s="420"/>
      <c r="BU429" s="104"/>
      <c r="BV429" s="103"/>
      <c r="BW429" s="161">
        <f t="shared" si="388"/>
        <v>66130536</v>
      </c>
      <c r="BX429" s="161">
        <f t="shared" si="389"/>
        <v>66130536</v>
      </c>
    </row>
    <row r="430" spans="1:76" ht="24" hidden="1" customHeight="1">
      <c r="A430" s="252" t="s">
        <v>552</v>
      </c>
      <c r="B430" s="145"/>
      <c r="C430" s="146" t="s">
        <v>950</v>
      </c>
      <c r="D430" s="147" t="s">
        <v>951</v>
      </c>
      <c r="E430" s="147"/>
      <c r="F430" s="147"/>
      <c r="G430" s="147"/>
      <c r="H430" s="211">
        <v>0</v>
      </c>
      <c r="I430" s="212">
        <v>0</v>
      </c>
      <c r="J430" s="211"/>
      <c r="K430" s="212"/>
      <c r="L430" s="212"/>
      <c r="M430" s="271" t="s">
        <v>952</v>
      </c>
      <c r="N430" s="212">
        <v>294</v>
      </c>
      <c r="O430" s="213">
        <v>294</v>
      </c>
      <c r="P430" s="272">
        <v>0</v>
      </c>
      <c r="Q430" s="272">
        <v>0</v>
      </c>
      <c r="R430" s="214"/>
      <c r="S430" s="215"/>
      <c r="T430" s="214">
        <v>34377</v>
      </c>
      <c r="U430" s="215">
        <v>10106838</v>
      </c>
      <c r="V430" s="216">
        <v>47747</v>
      </c>
      <c r="W430" s="217">
        <f t="shared" si="413"/>
        <v>14037618</v>
      </c>
      <c r="X430" s="154">
        <v>47747</v>
      </c>
      <c r="Y430" s="155">
        <v>294</v>
      </c>
      <c r="Z430" s="138">
        <f t="shared" si="414"/>
        <v>14037618</v>
      </c>
      <c r="AA430" s="152">
        <v>51294</v>
      </c>
      <c r="AB430" s="228">
        <v>15080436</v>
      </c>
      <c r="AC430" s="229">
        <v>48000</v>
      </c>
      <c r="AD430" s="269">
        <v>374</v>
      </c>
      <c r="AE430" s="230">
        <f t="shared" si="415"/>
        <v>17952000</v>
      </c>
      <c r="AF430" s="231">
        <v>47000</v>
      </c>
      <c r="AG430" s="269">
        <v>374</v>
      </c>
      <c r="AH430" s="230">
        <f t="shared" si="416"/>
        <v>17578000</v>
      </c>
      <c r="AI430" s="446">
        <f t="shared" si="383"/>
        <v>0</v>
      </c>
      <c r="AJ430" s="23">
        <f t="shared" si="409"/>
        <v>-747</v>
      </c>
      <c r="AK430" s="24">
        <f t="shared" si="410"/>
        <v>-1.5644961987140552E-2</v>
      </c>
      <c r="AL430" s="23">
        <f t="shared" si="411"/>
        <v>-4294</v>
      </c>
      <c r="AM430" s="160">
        <f t="shared" si="384"/>
        <v>374000</v>
      </c>
      <c r="AN430" s="24">
        <f t="shared" si="412"/>
        <v>-8.3713494755721915E-2</v>
      </c>
      <c r="AO430" s="163">
        <f t="shared" si="417"/>
        <v>80</v>
      </c>
      <c r="AP430" s="164">
        <f t="shared" si="418"/>
        <v>0.27210884353741499</v>
      </c>
      <c r="AQ430" s="487" t="s">
        <v>1079</v>
      </c>
      <c r="AR430" s="409">
        <f t="shared" si="370"/>
        <v>0.27210884353741505</v>
      </c>
      <c r="AS430" s="410">
        <f t="shared" si="371"/>
        <v>0.27210884353741505</v>
      </c>
      <c r="AT430" s="409">
        <f t="shared" si="356"/>
        <v>-8.3713494755721873E-2</v>
      </c>
      <c r="AU430" s="410">
        <f t="shared" si="357"/>
        <v>-6.4218037197332989E-2</v>
      </c>
      <c r="AV430" s="64" t="b">
        <f t="shared" si="372"/>
        <v>0</v>
      </c>
      <c r="AW430" s="415" t="str">
        <f t="shared" si="391"/>
        <v/>
      </c>
      <c r="AX430" s="415" t="str">
        <f t="shared" si="392"/>
        <v/>
      </c>
      <c r="AY430" s="415">
        <f t="shared" si="393"/>
        <v>294</v>
      </c>
      <c r="AZ430" s="415">
        <f t="shared" si="376"/>
        <v>294</v>
      </c>
      <c r="BA430" s="415">
        <f t="shared" si="377"/>
        <v>374</v>
      </c>
      <c r="BB430" s="416" t="str">
        <f t="shared" si="385"/>
        <v/>
      </c>
      <c r="BC430" s="416" t="str">
        <f t="shared" si="385"/>
        <v/>
      </c>
      <c r="BD430" s="416">
        <f t="shared" si="385"/>
        <v>0</v>
      </c>
      <c r="BE430" s="416">
        <f t="shared" si="378"/>
        <v>0.27210884353741505</v>
      </c>
      <c r="BF430" s="499">
        <f t="shared" si="394"/>
        <v>0</v>
      </c>
      <c r="BG430" s="499">
        <f t="shared" si="395"/>
        <v>0</v>
      </c>
      <c r="BH430" s="499">
        <f t="shared" si="396"/>
        <v>34377</v>
      </c>
      <c r="BI430" s="499">
        <f t="shared" si="397"/>
        <v>51294</v>
      </c>
      <c r="BJ430" s="499">
        <f t="shared" si="360"/>
        <v>48000</v>
      </c>
      <c r="BK430" s="416" t="str">
        <f t="shared" si="386"/>
        <v/>
      </c>
      <c r="BL430" s="416" t="str">
        <f t="shared" si="386"/>
        <v/>
      </c>
      <c r="BM430" s="416">
        <f t="shared" si="386"/>
        <v>0.49210227768566184</v>
      </c>
      <c r="BN430" s="416">
        <f t="shared" si="379"/>
        <v>-6.4218037197332989E-2</v>
      </c>
      <c r="BO430" s="104">
        <f t="shared" si="387"/>
        <v>14037618</v>
      </c>
      <c r="BP430" s="104">
        <f t="shared" si="380"/>
        <v>17857378</v>
      </c>
      <c r="BQ430" s="103">
        <f t="shared" si="381"/>
        <v>17857378</v>
      </c>
      <c r="BR430" s="419"/>
      <c r="BS430" s="420"/>
      <c r="BU430" s="104"/>
      <c r="BV430" s="103"/>
      <c r="BW430" s="161">
        <f t="shared" si="388"/>
        <v>14112000</v>
      </c>
      <c r="BX430" s="161">
        <f t="shared" si="389"/>
        <v>13818000</v>
      </c>
    </row>
    <row r="431" spans="1:76" ht="24" hidden="1">
      <c r="A431" s="252" t="s">
        <v>552</v>
      </c>
      <c r="B431" s="145" t="str">
        <f t="shared" ref="B431:B433" si="420">+"K"&amp;C431</f>
        <v>K04</v>
      </c>
      <c r="C431" s="146" t="s">
        <v>17</v>
      </c>
      <c r="D431" s="147" t="s">
        <v>953</v>
      </c>
      <c r="E431" s="147"/>
      <c r="F431" s="147"/>
      <c r="G431" s="147"/>
      <c r="H431" s="129">
        <v>155</v>
      </c>
      <c r="I431" s="130">
        <v>155</v>
      </c>
      <c r="J431" s="129">
        <v>155</v>
      </c>
      <c r="K431" s="130">
        <v>155</v>
      </c>
      <c r="L431" s="130">
        <v>155</v>
      </c>
      <c r="M431" s="130">
        <v>155</v>
      </c>
      <c r="N431" s="130">
        <v>155</v>
      </c>
      <c r="O431" s="148">
        <v>155</v>
      </c>
      <c r="P431" s="149">
        <v>78621</v>
      </c>
      <c r="Q431" s="149">
        <v>12186255</v>
      </c>
      <c r="R431" s="150">
        <v>77408</v>
      </c>
      <c r="S431" s="151">
        <v>11999480</v>
      </c>
      <c r="T431" s="150">
        <v>67632</v>
      </c>
      <c r="U431" s="151">
        <v>10482960</v>
      </c>
      <c r="V431" s="152">
        <v>77408</v>
      </c>
      <c r="W431" s="153">
        <f t="shared" si="413"/>
        <v>11998240</v>
      </c>
      <c r="X431" s="154">
        <v>77408</v>
      </c>
      <c r="Y431" s="155">
        <v>155</v>
      </c>
      <c r="Z431" s="138">
        <f t="shared" si="414"/>
        <v>11998240</v>
      </c>
      <c r="AA431" s="152">
        <v>88326</v>
      </c>
      <c r="AB431" s="228">
        <v>13690530</v>
      </c>
      <c r="AC431" s="231">
        <v>80726</v>
      </c>
      <c r="AD431" s="464">
        <v>210</v>
      </c>
      <c r="AE431" s="230">
        <f t="shared" si="415"/>
        <v>16952460</v>
      </c>
      <c r="AF431" s="231">
        <v>80726</v>
      </c>
      <c r="AG431" s="269">
        <v>250</v>
      </c>
      <c r="AH431" s="230">
        <f t="shared" si="416"/>
        <v>20181500</v>
      </c>
      <c r="AI431" s="437">
        <f t="shared" si="383"/>
        <v>-40</v>
      </c>
      <c r="AJ431" s="23">
        <f t="shared" si="409"/>
        <v>3318</v>
      </c>
      <c r="AK431" s="24">
        <f t="shared" si="410"/>
        <v>4.2863786688714343E-2</v>
      </c>
      <c r="AL431" s="23">
        <f t="shared" si="411"/>
        <v>-7600</v>
      </c>
      <c r="AM431" s="160">
        <f t="shared" si="384"/>
        <v>-3229040</v>
      </c>
      <c r="AN431" s="24">
        <f t="shared" si="412"/>
        <v>-8.6044879197518284E-2</v>
      </c>
      <c r="AO431" s="163">
        <f t="shared" si="417"/>
        <v>95</v>
      </c>
      <c r="AP431" s="164">
        <f t="shared" si="418"/>
        <v>0.61290322580645162</v>
      </c>
      <c r="AQ431" s="487" t="s">
        <v>1079</v>
      </c>
      <c r="AR431" s="409">
        <f t="shared" si="370"/>
        <v>0.61290322580645151</v>
      </c>
      <c r="AS431" s="410">
        <f t="shared" si="371"/>
        <v>0.35483870967741926</v>
      </c>
      <c r="AT431" s="409">
        <f t="shared" si="356"/>
        <v>-8.6044879197518243E-2</v>
      </c>
      <c r="AU431" s="410">
        <f t="shared" si="357"/>
        <v>-8.6044879197518243E-2</v>
      </c>
      <c r="AV431" s="64" t="b">
        <f t="shared" si="372"/>
        <v>0</v>
      </c>
      <c r="AW431" s="415">
        <f t="shared" si="391"/>
        <v>155</v>
      </c>
      <c r="AX431" s="415">
        <f t="shared" si="392"/>
        <v>155.01601901612236</v>
      </c>
      <c r="AY431" s="415">
        <f t="shared" si="393"/>
        <v>155</v>
      </c>
      <c r="AZ431" s="415">
        <f t="shared" si="376"/>
        <v>155</v>
      </c>
      <c r="BA431" s="415">
        <f t="shared" si="377"/>
        <v>210</v>
      </c>
      <c r="BB431" s="416">
        <f t="shared" si="385"/>
        <v>1.0334849111193201E-4</v>
      </c>
      <c r="BC431" s="416">
        <f t="shared" si="385"/>
        <v>-1.0333781130511532E-4</v>
      </c>
      <c r="BD431" s="416">
        <f t="shared" si="385"/>
        <v>0</v>
      </c>
      <c r="BE431" s="416">
        <f t="shared" si="378"/>
        <v>0.35483870967741926</v>
      </c>
      <c r="BF431" s="499">
        <f t="shared" si="394"/>
        <v>78621</v>
      </c>
      <c r="BG431" s="499">
        <f t="shared" si="395"/>
        <v>77408</v>
      </c>
      <c r="BH431" s="499">
        <f t="shared" si="396"/>
        <v>67632</v>
      </c>
      <c r="BI431" s="499">
        <f t="shared" si="397"/>
        <v>88326</v>
      </c>
      <c r="BJ431" s="417">
        <f t="shared" si="360"/>
        <v>80726</v>
      </c>
      <c r="BK431" s="416">
        <f t="shared" si="386"/>
        <v>-1.5428447870161954E-2</v>
      </c>
      <c r="BL431" s="416">
        <f t="shared" si="386"/>
        <v>-0.12629185613890037</v>
      </c>
      <c r="BM431" s="416">
        <f t="shared" si="386"/>
        <v>0.30597941802696949</v>
      </c>
      <c r="BN431" s="416">
        <f t="shared" si="379"/>
        <v>-8.6044879197518243E-2</v>
      </c>
      <c r="BO431" s="104">
        <f t="shared" si="387"/>
        <v>11998240</v>
      </c>
      <c r="BP431" s="104">
        <f t="shared" si="380"/>
        <v>16255680</v>
      </c>
      <c r="BQ431" s="103">
        <f t="shared" si="381"/>
        <v>19352000</v>
      </c>
      <c r="BR431" s="419"/>
      <c r="BS431" s="420"/>
      <c r="BU431" s="104"/>
      <c r="BV431" s="103"/>
      <c r="BW431" s="161">
        <f t="shared" si="388"/>
        <v>12512530</v>
      </c>
      <c r="BX431" s="161">
        <f t="shared" si="389"/>
        <v>12512530</v>
      </c>
    </row>
    <row r="432" spans="1:76" ht="24" customHeight="1">
      <c r="A432" s="252" t="s">
        <v>954</v>
      </c>
      <c r="B432" s="145" t="str">
        <f t="shared" si="420"/>
        <v>K05</v>
      </c>
      <c r="C432" s="273" t="s">
        <v>18</v>
      </c>
      <c r="D432" s="274" t="s">
        <v>955</v>
      </c>
      <c r="E432" s="175" t="s">
        <v>102</v>
      </c>
      <c r="F432" s="274"/>
      <c r="G432" s="274"/>
      <c r="H432" s="129">
        <v>0</v>
      </c>
      <c r="I432" s="130">
        <v>0</v>
      </c>
      <c r="J432" s="275">
        <v>500</v>
      </c>
      <c r="K432" s="276">
        <v>500</v>
      </c>
      <c r="L432" s="276">
        <v>500</v>
      </c>
      <c r="M432" s="276">
        <v>500</v>
      </c>
      <c r="N432" s="276">
        <v>500</v>
      </c>
      <c r="O432" s="277">
        <v>500</v>
      </c>
      <c r="P432" s="149">
        <v>0</v>
      </c>
      <c r="Q432" s="149">
        <v>0</v>
      </c>
      <c r="R432" s="150">
        <v>518</v>
      </c>
      <c r="S432" s="151">
        <v>259000</v>
      </c>
      <c r="T432" s="150">
        <v>637</v>
      </c>
      <c r="U432" s="151">
        <v>318500</v>
      </c>
      <c r="V432" s="152">
        <v>657</v>
      </c>
      <c r="W432" s="153">
        <f t="shared" si="413"/>
        <v>328500</v>
      </c>
      <c r="X432" s="154">
        <v>657</v>
      </c>
      <c r="Y432" s="278">
        <v>500</v>
      </c>
      <c r="Z432" s="138">
        <f t="shared" si="414"/>
        <v>328500</v>
      </c>
      <c r="AA432" s="152">
        <v>431</v>
      </c>
      <c r="AB432" s="228">
        <v>215500</v>
      </c>
      <c r="AC432" s="231">
        <v>543</v>
      </c>
      <c r="AD432" s="269">
        <v>600</v>
      </c>
      <c r="AE432" s="230">
        <f t="shared" si="415"/>
        <v>325800</v>
      </c>
      <c r="AF432" s="231">
        <v>543</v>
      </c>
      <c r="AG432" s="269">
        <v>600</v>
      </c>
      <c r="AH432" s="230">
        <f t="shared" si="416"/>
        <v>325800</v>
      </c>
      <c r="AI432" s="437">
        <f t="shared" si="383"/>
        <v>0</v>
      </c>
      <c r="AJ432" s="23">
        <f t="shared" si="409"/>
        <v>-114</v>
      </c>
      <c r="AK432" s="24">
        <f t="shared" si="410"/>
        <v>-0.17351598173515981</v>
      </c>
      <c r="AL432" s="23">
        <f t="shared" si="411"/>
        <v>112</v>
      </c>
      <c r="AM432" s="160">
        <f t="shared" si="384"/>
        <v>0</v>
      </c>
      <c r="AN432" s="24">
        <f t="shared" si="412"/>
        <v>0.25986078886310904</v>
      </c>
      <c r="AO432" s="163">
        <f t="shared" si="417"/>
        <v>100</v>
      </c>
      <c r="AP432" s="164">
        <f t="shared" si="418"/>
        <v>0.2</v>
      </c>
      <c r="AQ432" s="487" t="s">
        <v>1079</v>
      </c>
      <c r="AR432" s="409">
        <f t="shared" si="370"/>
        <v>0.19999999999999996</v>
      </c>
      <c r="AS432" s="410">
        <f t="shared" si="371"/>
        <v>0.19999999999999996</v>
      </c>
      <c r="AT432" s="409">
        <f t="shared" si="356"/>
        <v>0.25986078886310904</v>
      </c>
      <c r="AU432" s="410">
        <f t="shared" si="357"/>
        <v>0.25986078886310904</v>
      </c>
      <c r="AV432" s="64" t="b">
        <f t="shared" si="372"/>
        <v>0</v>
      </c>
      <c r="AW432" s="415" t="str">
        <f t="shared" si="391"/>
        <v/>
      </c>
      <c r="AX432" s="415">
        <f t="shared" si="392"/>
        <v>500</v>
      </c>
      <c r="AY432" s="415">
        <f t="shared" si="393"/>
        <v>500</v>
      </c>
      <c r="AZ432" s="415">
        <f t="shared" si="376"/>
        <v>500</v>
      </c>
      <c r="BA432" s="415">
        <f t="shared" si="377"/>
        <v>600</v>
      </c>
      <c r="BB432" s="416" t="str">
        <f t="shared" si="385"/>
        <v/>
      </c>
      <c r="BC432" s="416">
        <f t="shared" si="385"/>
        <v>0</v>
      </c>
      <c r="BD432" s="416">
        <f t="shared" si="385"/>
        <v>0</v>
      </c>
      <c r="BE432" s="416">
        <f t="shared" si="378"/>
        <v>0.19999999999999996</v>
      </c>
      <c r="BF432" s="499">
        <f t="shared" si="394"/>
        <v>0</v>
      </c>
      <c r="BG432" s="499">
        <f t="shared" si="395"/>
        <v>518</v>
      </c>
      <c r="BH432" s="499">
        <f t="shared" si="396"/>
        <v>637</v>
      </c>
      <c r="BI432" s="499">
        <f t="shared" si="397"/>
        <v>431</v>
      </c>
      <c r="BJ432" s="415">
        <f t="shared" si="360"/>
        <v>543</v>
      </c>
      <c r="BK432" s="416" t="str">
        <f t="shared" si="386"/>
        <v/>
      </c>
      <c r="BL432" s="416">
        <f t="shared" si="386"/>
        <v>0.22972972972972983</v>
      </c>
      <c r="BM432" s="416">
        <f t="shared" si="386"/>
        <v>-0.32339089481946626</v>
      </c>
      <c r="BN432" s="416">
        <f t="shared" si="379"/>
        <v>0.25986078886310904</v>
      </c>
      <c r="BO432" s="104">
        <f t="shared" si="387"/>
        <v>328500</v>
      </c>
      <c r="BP432" s="104">
        <f t="shared" si="380"/>
        <v>394200</v>
      </c>
      <c r="BQ432" s="103">
        <f t="shared" si="381"/>
        <v>394200</v>
      </c>
      <c r="BR432" s="419"/>
      <c r="BS432" s="420" t="s">
        <v>1070</v>
      </c>
      <c r="BU432" s="104"/>
      <c r="BV432" s="103"/>
      <c r="BW432" s="161">
        <f t="shared" si="388"/>
        <v>271500</v>
      </c>
      <c r="BX432" s="161">
        <f t="shared" si="389"/>
        <v>271500</v>
      </c>
    </row>
    <row r="433" spans="1:76" s="102" customFormat="1" ht="36">
      <c r="A433" s="252" t="s">
        <v>760</v>
      </c>
      <c r="B433" s="145" t="str">
        <f t="shared" si="420"/>
        <v>K06</v>
      </c>
      <c r="C433" s="273" t="s">
        <v>19</v>
      </c>
      <c r="D433" s="279" t="s">
        <v>956</v>
      </c>
      <c r="E433" s="279"/>
      <c r="F433" s="279"/>
      <c r="G433" s="279"/>
      <c r="H433" s="129">
        <v>0</v>
      </c>
      <c r="I433" s="130">
        <v>0</v>
      </c>
      <c r="J433" s="275"/>
      <c r="K433" s="276"/>
      <c r="L433" s="276"/>
      <c r="M433" s="276">
        <v>3460</v>
      </c>
      <c r="N433" s="276">
        <v>3460</v>
      </c>
      <c r="O433" s="277">
        <v>3460</v>
      </c>
      <c r="P433" s="149">
        <v>0</v>
      </c>
      <c r="Q433" s="149">
        <v>0</v>
      </c>
      <c r="R433" s="150"/>
      <c r="S433" s="151"/>
      <c r="T433" s="150">
        <v>123</v>
      </c>
      <c r="U433" s="151">
        <v>425580</v>
      </c>
      <c r="V433" s="152">
        <v>150</v>
      </c>
      <c r="W433" s="153">
        <f t="shared" si="413"/>
        <v>519000</v>
      </c>
      <c r="X433" s="154">
        <v>150</v>
      </c>
      <c r="Y433" s="278">
        <v>3460</v>
      </c>
      <c r="Z433" s="138">
        <f t="shared" si="414"/>
        <v>519000</v>
      </c>
      <c r="AA433" s="152">
        <v>298</v>
      </c>
      <c r="AB433" s="228">
        <v>1031080</v>
      </c>
      <c r="AC433" s="239">
        <v>1324</v>
      </c>
      <c r="AD433" s="465">
        <v>3500</v>
      </c>
      <c r="AE433" s="230">
        <f t="shared" si="415"/>
        <v>4634000</v>
      </c>
      <c r="AF433" s="231">
        <v>1324</v>
      </c>
      <c r="AG433" s="269">
        <v>3460</v>
      </c>
      <c r="AH433" s="230">
        <f t="shared" si="416"/>
        <v>4581040</v>
      </c>
      <c r="AI433" s="437">
        <f t="shared" si="383"/>
        <v>40</v>
      </c>
      <c r="AJ433" s="23">
        <f t="shared" si="409"/>
        <v>1174</v>
      </c>
      <c r="AK433" s="24">
        <f t="shared" si="410"/>
        <v>7.8266666666666671</v>
      </c>
      <c r="AL433" s="23">
        <f t="shared" si="411"/>
        <v>1026</v>
      </c>
      <c r="AM433" s="160">
        <f t="shared" si="384"/>
        <v>52960</v>
      </c>
      <c r="AN433" s="24">
        <f t="shared" si="412"/>
        <v>3.4429530201342282</v>
      </c>
      <c r="AO433" s="207">
        <f t="shared" si="417"/>
        <v>0</v>
      </c>
      <c r="AP433" s="208">
        <f t="shared" si="418"/>
        <v>0</v>
      </c>
      <c r="AQ433" s="490"/>
      <c r="AR433" s="409">
        <f t="shared" si="370"/>
        <v>0</v>
      </c>
      <c r="AS433" s="410">
        <f t="shared" si="371"/>
        <v>1.1560693641618602E-2</v>
      </c>
      <c r="AT433" s="409">
        <f t="shared" si="356"/>
        <v>3.4429530201342278</v>
      </c>
      <c r="AU433" s="410">
        <f t="shared" si="357"/>
        <v>3.4429530201342278</v>
      </c>
      <c r="AV433" s="64" t="b">
        <f t="shared" si="372"/>
        <v>0</v>
      </c>
      <c r="AW433" s="415" t="str">
        <f t="shared" si="391"/>
        <v/>
      </c>
      <c r="AX433" s="415" t="str">
        <f t="shared" si="392"/>
        <v/>
      </c>
      <c r="AY433" s="415">
        <f t="shared" si="393"/>
        <v>3460</v>
      </c>
      <c r="AZ433" s="415">
        <f t="shared" si="376"/>
        <v>3460</v>
      </c>
      <c r="BA433" s="415">
        <f t="shared" si="377"/>
        <v>3500</v>
      </c>
      <c r="BB433" s="416" t="str">
        <f t="shared" si="385"/>
        <v/>
      </c>
      <c r="BC433" s="416" t="str">
        <f t="shared" si="385"/>
        <v/>
      </c>
      <c r="BD433" s="416">
        <f t="shared" si="385"/>
        <v>0</v>
      </c>
      <c r="BE433" s="416">
        <f t="shared" si="378"/>
        <v>1.1560693641618602E-2</v>
      </c>
      <c r="BF433" s="499">
        <f t="shared" si="394"/>
        <v>0</v>
      </c>
      <c r="BG433" s="499">
        <f t="shared" si="395"/>
        <v>0</v>
      </c>
      <c r="BH433" s="499">
        <f t="shared" si="396"/>
        <v>123</v>
      </c>
      <c r="BI433" s="499">
        <f t="shared" si="397"/>
        <v>298</v>
      </c>
      <c r="BJ433" s="506">
        <f t="shared" si="360"/>
        <v>1324</v>
      </c>
      <c r="BK433" s="416" t="str">
        <f t="shared" si="386"/>
        <v/>
      </c>
      <c r="BL433" s="416" t="str">
        <f t="shared" si="386"/>
        <v/>
      </c>
      <c r="BM433" s="416">
        <f t="shared" si="386"/>
        <v>1.4227642276422765</v>
      </c>
      <c r="BN433" s="416">
        <f t="shared" si="379"/>
        <v>3.4429530201342278</v>
      </c>
      <c r="BO433" s="104">
        <f t="shared" si="387"/>
        <v>519000</v>
      </c>
      <c r="BP433" s="104">
        <f t="shared" si="380"/>
        <v>525000</v>
      </c>
      <c r="BQ433" s="103">
        <f t="shared" si="381"/>
        <v>519000</v>
      </c>
      <c r="BR433" s="419"/>
      <c r="BS433" s="420"/>
      <c r="BT433" s="104"/>
      <c r="BU433" s="104"/>
      <c r="BV433" s="103"/>
      <c r="BW433" s="161">
        <f t="shared" si="388"/>
        <v>4581040</v>
      </c>
      <c r="BX433" s="161">
        <f t="shared" si="389"/>
        <v>4581040</v>
      </c>
    </row>
    <row r="434" spans="1:76" ht="15.6">
      <c r="A434" s="252" t="s">
        <v>88</v>
      </c>
      <c r="B434" s="145"/>
      <c r="C434" s="280"/>
      <c r="D434" s="281" t="s">
        <v>957</v>
      </c>
      <c r="E434" s="281"/>
      <c r="F434" s="281"/>
      <c r="G434" s="281"/>
      <c r="H434" s="129">
        <v>0</v>
      </c>
      <c r="I434" s="130">
        <v>0</v>
      </c>
      <c r="J434" s="282"/>
      <c r="K434" s="283"/>
      <c r="L434" s="283"/>
      <c r="M434" s="283"/>
      <c r="N434" s="283"/>
      <c r="O434" s="284" t="s">
        <v>88</v>
      </c>
      <c r="P434" s="149">
        <v>1210972</v>
      </c>
      <c r="Q434" s="149">
        <v>191086091</v>
      </c>
      <c r="R434" s="260">
        <v>1250968</v>
      </c>
      <c r="S434" s="261">
        <v>195963351</v>
      </c>
      <c r="T434" s="260">
        <v>1231961</v>
      </c>
      <c r="U434" s="261">
        <v>210984043</v>
      </c>
      <c r="V434" s="262">
        <f t="shared" ref="V434:W434" si="421">SUM(V435:V482)</f>
        <v>1284441</v>
      </c>
      <c r="W434" s="263">
        <f t="shared" si="421"/>
        <v>222045648</v>
      </c>
      <c r="X434" s="264">
        <f t="shared" ref="X434:AH434" si="422">SUM(X435:X485)</f>
        <v>1284441</v>
      </c>
      <c r="Y434" s="285" t="s">
        <v>88</v>
      </c>
      <c r="Z434" s="266">
        <f t="shared" si="422"/>
        <v>222045648</v>
      </c>
      <c r="AA434" s="262">
        <f t="shared" si="422"/>
        <v>1172248</v>
      </c>
      <c r="AB434" s="267">
        <f t="shared" si="422"/>
        <v>211607985</v>
      </c>
      <c r="AC434" s="268">
        <f t="shared" si="422"/>
        <v>1341964</v>
      </c>
      <c r="AD434" s="286"/>
      <c r="AE434" s="287">
        <f t="shared" ref="AE434" si="423">SUM(AE435:AE485)</f>
        <v>300779544</v>
      </c>
      <c r="AF434" s="268">
        <f t="shared" si="422"/>
        <v>1310362</v>
      </c>
      <c r="AG434" s="286"/>
      <c r="AH434" s="287">
        <f t="shared" si="422"/>
        <v>284894002</v>
      </c>
      <c r="AI434" s="437"/>
      <c r="AJ434" s="23">
        <f t="shared" si="409"/>
        <v>25921</v>
      </c>
      <c r="AK434" s="24">
        <f t="shared" si="410"/>
        <v>2.0180763460524852E-2</v>
      </c>
      <c r="AL434" s="23">
        <f t="shared" si="411"/>
        <v>138114</v>
      </c>
      <c r="AM434" s="160">
        <f t="shared" si="384"/>
        <v>15885542</v>
      </c>
      <c r="AN434" s="24">
        <f t="shared" si="412"/>
        <v>0.1178197787498891</v>
      </c>
      <c r="AO434" s="163"/>
      <c r="AP434" s="164"/>
      <c r="AQ434" s="487" t="s">
        <v>1079</v>
      </c>
      <c r="AR434" s="409" t="str">
        <f t="shared" si="370"/>
        <v/>
      </c>
      <c r="AS434" s="410" t="str">
        <f t="shared" si="371"/>
        <v/>
      </c>
      <c r="AT434" s="409">
        <f t="shared" si="356"/>
        <v>0.11781977874988914</v>
      </c>
      <c r="AU434" s="410">
        <f t="shared" si="357"/>
        <v>0.14477823805201639</v>
      </c>
      <c r="AV434" s="64" t="b">
        <f t="shared" si="372"/>
        <v>0</v>
      </c>
      <c r="AW434" s="415">
        <f t="shared" si="391"/>
        <v>157.7956311128581</v>
      </c>
      <c r="AX434" s="415">
        <f t="shared" si="392"/>
        <v>156.64937152668972</v>
      </c>
      <c r="AY434" s="415">
        <f t="shared" si="393"/>
        <v>171.25870299465649</v>
      </c>
      <c r="AZ434" s="415" t="str">
        <f t="shared" si="376"/>
        <v/>
      </c>
      <c r="BA434" s="415">
        <f t="shared" si="377"/>
        <v>0</v>
      </c>
      <c r="BB434" s="416">
        <f t="shared" si="385"/>
        <v>-7.2642035656143022E-3</v>
      </c>
      <c r="BC434" s="416">
        <f t="shared" si="385"/>
        <v>9.3261347463993172E-2</v>
      </c>
      <c r="BD434" s="416" t="str">
        <f t="shared" si="385"/>
        <v/>
      </c>
      <c r="BE434" s="416" t="str">
        <f t="shared" si="378"/>
        <v/>
      </c>
      <c r="BF434" s="499">
        <f t="shared" si="394"/>
        <v>1210972</v>
      </c>
      <c r="BG434" s="499">
        <f t="shared" si="395"/>
        <v>1250968</v>
      </c>
      <c r="BH434" s="499">
        <f t="shared" si="396"/>
        <v>1231961</v>
      </c>
      <c r="BI434" s="499">
        <f t="shared" si="397"/>
        <v>1172248</v>
      </c>
      <c r="BJ434" s="417">
        <f t="shared" si="360"/>
        <v>1341964</v>
      </c>
      <c r="BK434" s="416">
        <f t="shared" si="386"/>
        <v>3.3028013859940586E-2</v>
      </c>
      <c r="BL434" s="416">
        <f t="shared" si="386"/>
        <v>-1.5193833895031705E-2</v>
      </c>
      <c r="BM434" s="416">
        <f t="shared" si="386"/>
        <v>-4.8469878510764564E-2</v>
      </c>
      <c r="BN434" s="416">
        <f t="shared" si="379"/>
        <v>0.14477823805201639</v>
      </c>
      <c r="BO434" s="104" t="str">
        <f t="shared" si="387"/>
        <v/>
      </c>
      <c r="BP434" s="104">
        <f t="shared" si="380"/>
        <v>0</v>
      </c>
      <c r="BQ434" s="103">
        <f t="shared" si="381"/>
        <v>0</v>
      </c>
      <c r="BR434" s="419"/>
      <c r="BS434" s="420" t="s">
        <v>1070</v>
      </c>
      <c r="BU434" s="104"/>
      <c r="BV434" s="103"/>
      <c r="BW434" s="161"/>
      <c r="BX434" s="161"/>
    </row>
    <row r="435" spans="1:76" hidden="1">
      <c r="A435" s="252" t="s">
        <v>445</v>
      </c>
      <c r="B435" s="145" t="str">
        <f>+"A"&amp;C435</f>
        <v>A01</v>
      </c>
      <c r="C435" s="146" t="s">
        <v>15</v>
      </c>
      <c r="D435" s="147" t="s">
        <v>958</v>
      </c>
      <c r="E435" s="147"/>
      <c r="F435" s="147"/>
      <c r="G435" s="147"/>
      <c r="H435" s="129">
        <v>144</v>
      </c>
      <c r="I435" s="130">
        <v>144</v>
      </c>
      <c r="J435" s="129">
        <v>144</v>
      </c>
      <c r="K435" s="130">
        <v>144</v>
      </c>
      <c r="L435" s="130"/>
      <c r="M435" s="130"/>
      <c r="N435" s="130"/>
      <c r="O435" s="148" t="s">
        <v>88</v>
      </c>
      <c r="P435" s="149">
        <v>562792</v>
      </c>
      <c r="Q435" s="149">
        <v>81042048</v>
      </c>
      <c r="R435" s="150"/>
      <c r="S435" s="151"/>
      <c r="T435" s="150"/>
      <c r="U435" s="151"/>
      <c r="V435" s="152"/>
      <c r="W435" s="153"/>
      <c r="X435" s="166"/>
      <c r="Y435" s="155" t="s">
        <v>88</v>
      </c>
      <c r="Z435" s="167"/>
      <c r="AA435" s="166"/>
      <c r="AB435" s="234"/>
      <c r="AC435" s="235"/>
      <c r="AD435" s="451"/>
      <c r="AE435" s="236"/>
      <c r="AF435" s="235"/>
      <c r="AG435" s="451"/>
      <c r="AH435" s="236"/>
      <c r="AI435" s="437"/>
      <c r="AJ435" s="23"/>
      <c r="AK435" s="24"/>
      <c r="AL435" s="23"/>
      <c r="AM435" s="160">
        <f t="shared" si="384"/>
        <v>0</v>
      </c>
      <c r="AN435" s="24"/>
      <c r="AO435" s="163"/>
      <c r="AP435" s="164"/>
      <c r="AQ435" s="487"/>
      <c r="AR435" s="409" t="str">
        <f t="shared" si="370"/>
        <v/>
      </c>
      <c r="AS435" s="410" t="str">
        <f t="shared" si="371"/>
        <v/>
      </c>
      <c r="AT435" s="409" t="str">
        <f t="shared" si="356"/>
        <v/>
      </c>
      <c r="AU435" s="410" t="str">
        <f t="shared" si="357"/>
        <v/>
      </c>
      <c r="AV435" s="64" t="b">
        <f t="shared" si="372"/>
        <v>1</v>
      </c>
      <c r="AW435" s="415">
        <f t="shared" si="391"/>
        <v>144</v>
      </c>
      <c r="AX435" s="415" t="str">
        <f t="shared" si="392"/>
        <v/>
      </c>
      <c r="AY435" s="415" t="str">
        <f t="shared" si="393"/>
        <v/>
      </c>
      <c r="AZ435" s="415" t="str">
        <f t="shared" si="376"/>
        <v/>
      </c>
      <c r="BA435" s="415">
        <f t="shared" si="377"/>
        <v>0</v>
      </c>
      <c r="BB435" s="416" t="str">
        <f t="shared" si="385"/>
        <v/>
      </c>
      <c r="BC435" s="416" t="str">
        <f t="shared" si="385"/>
        <v/>
      </c>
      <c r="BD435" s="416" t="str">
        <f t="shared" si="385"/>
        <v/>
      </c>
      <c r="BE435" s="416" t="str">
        <f t="shared" si="378"/>
        <v/>
      </c>
      <c r="BF435" s="499">
        <f t="shared" si="394"/>
        <v>562792</v>
      </c>
      <c r="BG435" s="499">
        <f t="shared" si="395"/>
        <v>0</v>
      </c>
      <c r="BH435" s="499">
        <f t="shared" si="396"/>
        <v>0</v>
      </c>
      <c r="BI435" s="499">
        <f t="shared" si="397"/>
        <v>0</v>
      </c>
      <c r="BJ435" s="506">
        <f t="shared" si="360"/>
        <v>0</v>
      </c>
      <c r="BK435" s="416">
        <f t="shared" si="386"/>
        <v>-1</v>
      </c>
      <c r="BL435" s="416" t="str">
        <f t="shared" si="386"/>
        <v/>
      </c>
      <c r="BM435" s="416" t="str">
        <f t="shared" si="386"/>
        <v/>
      </c>
      <c r="BN435" s="416" t="str">
        <f t="shared" si="379"/>
        <v/>
      </c>
      <c r="BO435" s="104" t="str">
        <f t="shared" si="387"/>
        <v/>
      </c>
      <c r="BP435" s="104">
        <f t="shared" si="380"/>
        <v>0</v>
      </c>
      <c r="BQ435" s="103">
        <f t="shared" si="381"/>
        <v>0</v>
      </c>
      <c r="BR435" s="419"/>
      <c r="BS435" s="420"/>
      <c r="BU435" s="104"/>
      <c r="BV435" s="103"/>
      <c r="BW435" s="161"/>
      <c r="BX435" s="161"/>
    </row>
    <row r="436" spans="1:76">
      <c r="A436" s="252" t="s">
        <v>445</v>
      </c>
      <c r="B436" s="145" t="str">
        <f t="shared" ref="B436:B485" si="424">+"A"&amp;C436</f>
        <v>A01.1</v>
      </c>
      <c r="C436" s="146" t="s">
        <v>959</v>
      </c>
      <c r="D436" s="172" t="s">
        <v>958</v>
      </c>
      <c r="E436" s="178" t="s">
        <v>142</v>
      </c>
      <c r="F436" s="178"/>
      <c r="G436" s="178"/>
      <c r="H436" s="129">
        <v>144</v>
      </c>
      <c r="I436" s="130">
        <v>144</v>
      </c>
      <c r="J436" s="129"/>
      <c r="K436" s="130"/>
      <c r="L436" s="130">
        <v>144</v>
      </c>
      <c r="M436" s="130">
        <v>170</v>
      </c>
      <c r="N436" s="130">
        <v>170</v>
      </c>
      <c r="O436" s="148">
        <v>170</v>
      </c>
      <c r="P436" s="149">
        <v>562792</v>
      </c>
      <c r="Q436" s="149">
        <v>81042048</v>
      </c>
      <c r="R436" s="150">
        <v>563210</v>
      </c>
      <c r="S436" s="151">
        <v>81102240</v>
      </c>
      <c r="T436" s="150">
        <v>573269</v>
      </c>
      <c r="U436" s="151">
        <v>96226580</v>
      </c>
      <c r="V436" s="152">
        <v>585911</v>
      </c>
      <c r="W436" s="153">
        <f t="shared" ref="W436:W468" si="425">V436*O436</f>
        <v>99604870</v>
      </c>
      <c r="X436" s="154">
        <v>585911</v>
      </c>
      <c r="Y436" s="155">
        <v>170</v>
      </c>
      <c r="Z436" s="138">
        <f t="shared" ref="Z436:Z468" si="426">X436*Y436</f>
        <v>99604870</v>
      </c>
      <c r="AA436" s="152">
        <v>515322</v>
      </c>
      <c r="AB436" s="228">
        <v>87604740</v>
      </c>
      <c r="AC436" s="231">
        <v>585911</v>
      </c>
      <c r="AD436" s="465">
        <v>220</v>
      </c>
      <c r="AE436" s="230">
        <f t="shared" ref="AE436:AE468" si="427">AC436*AD436</f>
        <v>128900420</v>
      </c>
      <c r="AF436" s="231">
        <v>585911</v>
      </c>
      <c r="AG436" s="269">
        <v>220</v>
      </c>
      <c r="AH436" s="230">
        <f t="shared" ref="AH436:AH485" si="428">AF436*AG436</f>
        <v>128900420</v>
      </c>
      <c r="AI436" s="437">
        <f t="shared" si="383"/>
        <v>0</v>
      </c>
      <c r="AJ436" s="23">
        <f t="shared" ref="AJ436:AJ468" si="429">+AF436-X436</f>
        <v>0</v>
      </c>
      <c r="AK436" s="24">
        <f t="shared" ref="AK436:AK468" si="430">+AJ436/X436</f>
        <v>0</v>
      </c>
      <c r="AL436" s="23">
        <f t="shared" ref="AL436:AL468" si="431">+AF436-AA436</f>
        <v>70589</v>
      </c>
      <c r="AM436" s="160">
        <f t="shared" si="384"/>
        <v>0</v>
      </c>
      <c r="AN436" s="24">
        <f>+AL436/AA436</f>
        <v>0.1369803734364145</v>
      </c>
      <c r="AO436" s="163">
        <f t="shared" ref="AO436:AO468" si="432">+AG436-Y436</f>
        <v>50</v>
      </c>
      <c r="AP436" s="164">
        <f t="shared" ref="AP436:AP468" si="433">+AO436/Y436</f>
        <v>0.29411764705882354</v>
      </c>
      <c r="AQ436" s="487"/>
      <c r="AR436" s="409">
        <f t="shared" si="370"/>
        <v>0.29411764705882359</v>
      </c>
      <c r="AS436" s="410">
        <f t="shared" si="371"/>
        <v>0.29411764705882359</v>
      </c>
      <c r="AT436" s="409">
        <f t="shared" si="356"/>
        <v>0.13698037343641456</v>
      </c>
      <c r="AU436" s="410">
        <f t="shared" si="357"/>
        <v>0.13698037343641456</v>
      </c>
      <c r="AV436" s="64" t="b">
        <f t="shared" si="372"/>
        <v>0</v>
      </c>
      <c r="AW436" s="415">
        <f t="shared" si="391"/>
        <v>144</v>
      </c>
      <c r="AX436" s="415">
        <f t="shared" si="392"/>
        <v>144</v>
      </c>
      <c r="AY436" s="415">
        <f t="shared" si="393"/>
        <v>167.8558931321945</v>
      </c>
      <c r="AZ436" s="415">
        <f t="shared" si="376"/>
        <v>170</v>
      </c>
      <c r="BA436" s="415">
        <f t="shared" si="377"/>
        <v>220</v>
      </c>
      <c r="BB436" s="416">
        <f t="shared" si="385"/>
        <v>0</v>
      </c>
      <c r="BC436" s="416">
        <f t="shared" si="385"/>
        <v>0.16566592452912854</v>
      </c>
      <c r="BD436" s="416">
        <f t="shared" si="385"/>
        <v>1.2773497717574411E-2</v>
      </c>
      <c r="BE436" s="416">
        <f t="shared" si="378"/>
        <v>0.29411764705882359</v>
      </c>
      <c r="BF436" s="499">
        <f t="shared" si="394"/>
        <v>562792</v>
      </c>
      <c r="BG436" s="499">
        <f t="shared" si="395"/>
        <v>563210</v>
      </c>
      <c r="BH436" s="499">
        <f t="shared" si="396"/>
        <v>573269</v>
      </c>
      <c r="BI436" s="499">
        <f t="shared" si="397"/>
        <v>515322</v>
      </c>
      <c r="BJ436" s="506">
        <f t="shared" si="360"/>
        <v>585911</v>
      </c>
      <c r="BK436" s="416">
        <f t="shared" si="386"/>
        <v>7.427255540235489E-4</v>
      </c>
      <c r="BL436" s="416">
        <f t="shared" si="386"/>
        <v>1.7860123222243951E-2</v>
      </c>
      <c r="BM436" s="416">
        <f t="shared" si="386"/>
        <v>-0.10108169114325039</v>
      </c>
      <c r="BN436" s="416">
        <f t="shared" si="379"/>
        <v>0.13698037343641456</v>
      </c>
      <c r="BO436" s="104">
        <f t="shared" si="387"/>
        <v>99604870</v>
      </c>
      <c r="BP436" s="104">
        <f t="shared" si="380"/>
        <v>128900420</v>
      </c>
      <c r="BQ436" s="103">
        <f t="shared" si="381"/>
        <v>128900420</v>
      </c>
      <c r="BR436" s="419"/>
      <c r="BS436" s="420"/>
      <c r="BU436" s="104"/>
      <c r="BV436" s="103"/>
      <c r="BW436" s="161">
        <f t="shared" si="388"/>
        <v>99604870</v>
      </c>
      <c r="BX436" s="161">
        <f t="shared" si="389"/>
        <v>99604870</v>
      </c>
    </row>
    <row r="437" spans="1:76" ht="21" hidden="1" customHeight="1">
      <c r="A437" s="252" t="s">
        <v>445</v>
      </c>
      <c r="B437" s="145" t="str">
        <f t="shared" si="424"/>
        <v>A01.2</v>
      </c>
      <c r="C437" s="146" t="s">
        <v>960</v>
      </c>
      <c r="D437" s="147" t="s">
        <v>961</v>
      </c>
      <c r="E437" s="147"/>
      <c r="F437" s="147"/>
      <c r="G437" s="147"/>
      <c r="H437" s="129">
        <v>0</v>
      </c>
      <c r="I437" s="130">
        <v>0</v>
      </c>
      <c r="J437" s="288"/>
      <c r="K437" s="130"/>
      <c r="L437" s="130">
        <v>190</v>
      </c>
      <c r="M437" s="130">
        <v>190</v>
      </c>
      <c r="N437" s="130">
        <v>190</v>
      </c>
      <c r="O437" s="148">
        <v>190</v>
      </c>
      <c r="P437" s="149">
        <v>0</v>
      </c>
      <c r="Q437" s="149">
        <v>0</v>
      </c>
      <c r="R437" s="150">
        <v>2</v>
      </c>
      <c r="S437" s="151">
        <v>380</v>
      </c>
      <c r="T437" s="150">
        <v>0</v>
      </c>
      <c r="U437" s="151">
        <v>0</v>
      </c>
      <c r="V437" s="152">
        <v>2</v>
      </c>
      <c r="W437" s="153">
        <f t="shared" si="425"/>
        <v>380</v>
      </c>
      <c r="X437" s="154">
        <v>2</v>
      </c>
      <c r="Y437" s="155">
        <v>190</v>
      </c>
      <c r="Z437" s="138">
        <f t="shared" si="426"/>
        <v>380</v>
      </c>
      <c r="AA437" s="152">
        <v>0</v>
      </c>
      <c r="AB437" s="228">
        <v>0</v>
      </c>
      <c r="AC437" s="229">
        <v>100</v>
      </c>
      <c r="AD437" s="269">
        <v>310</v>
      </c>
      <c r="AE437" s="230">
        <f t="shared" si="427"/>
        <v>31000</v>
      </c>
      <c r="AF437" s="231">
        <v>2</v>
      </c>
      <c r="AG437" s="269">
        <v>310</v>
      </c>
      <c r="AH437" s="230">
        <f t="shared" si="428"/>
        <v>620</v>
      </c>
      <c r="AI437" s="437">
        <f t="shared" si="383"/>
        <v>0</v>
      </c>
      <c r="AJ437" s="23">
        <f t="shared" si="429"/>
        <v>0</v>
      </c>
      <c r="AK437" s="24">
        <f t="shared" si="430"/>
        <v>0</v>
      </c>
      <c r="AL437" s="23">
        <f t="shared" si="431"/>
        <v>2</v>
      </c>
      <c r="AM437" s="160">
        <f t="shared" si="384"/>
        <v>30380</v>
      </c>
      <c r="AN437" s="24"/>
      <c r="AO437" s="163">
        <f t="shared" si="432"/>
        <v>120</v>
      </c>
      <c r="AP437" s="164">
        <f t="shared" si="433"/>
        <v>0.63157894736842102</v>
      </c>
      <c r="AQ437" s="487"/>
      <c r="AR437" s="409">
        <f t="shared" si="370"/>
        <v>0.63157894736842102</v>
      </c>
      <c r="AS437" s="410">
        <f t="shared" si="371"/>
        <v>0.63157894736842102</v>
      </c>
      <c r="AT437" s="409" t="str">
        <f t="shared" si="356"/>
        <v/>
      </c>
      <c r="AU437" s="410" t="str">
        <f t="shared" si="357"/>
        <v/>
      </c>
      <c r="AV437" s="64" t="b">
        <f t="shared" si="372"/>
        <v>0</v>
      </c>
      <c r="AW437" s="415" t="str">
        <f t="shared" si="391"/>
        <v/>
      </c>
      <c r="AX437" s="415">
        <f t="shared" si="392"/>
        <v>190</v>
      </c>
      <c r="AY437" s="415" t="str">
        <f t="shared" si="393"/>
        <v/>
      </c>
      <c r="AZ437" s="415">
        <f t="shared" si="376"/>
        <v>190</v>
      </c>
      <c r="BA437" s="415">
        <f t="shared" si="377"/>
        <v>310</v>
      </c>
      <c r="BB437" s="416" t="str">
        <f t="shared" si="385"/>
        <v/>
      </c>
      <c r="BC437" s="416" t="str">
        <f t="shared" si="385"/>
        <v/>
      </c>
      <c r="BD437" s="416" t="str">
        <f t="shared" si="385"/>
        <v/>
      </c>
      <c r="BE437" s="416">
        <f t="shared" si="378"/>
        <v>0.63157894736842102</v>
      </c>
      <c r="BF437" s="499">
        <f t="shared" si="394"/>
        <v>0</v>
      </c>
      <c r="BG437" s="499">
        <f t="shared" si="395"/>
        <v>2</v>
      </c>
      <c r="BH437" s="499">
        <f t="shared" si="396"/>
        <v>0</v>
      </c>
      <c r="BI437" s="499">
        <f t="shared" si="397"/>
        <v>0</v>
      </c>
      <c r="BJ437" s="506">
        <f t="shared" si="360"/>
        <v>100</v>
      </c>
      <c r="BK437" s="416" t="str">
        <f t="shared" si="386"/>
        <v/>
      </c>
      <c r="BL437" s="416">
        <f t="shared" si="386"/>
        <v>-1</v>
      </c>
      <c r="BM437" s="416" t="str">
        <f t="shared" si="386"/>
        <v/>
      </c>
      <c r="BN437" s="416" t="str">
        <f t="shared" si="379"/>
        <v/>
      </c>
      <c r="BO437" s="104">
        <f t="shared" si="387"/>
        <v>380</v>
      </c>
      <c r="BP437" s="104">
        <f t="shared" si="380"/>
        <v>620</v>
      </c>
      <c r="BQ437" s="103">
        <f t="shared" si="381"/>
        <v>620</v>
      </c>
      <c r="BR437" s="419" t="s">
        <v>1071</v>
      </c>
      <c r="BS437" s="420"/>
      <c r="BU437" s="104"/>
      <c r="BV437" s="103"/>
      <c r="BW437" s="161">
        <f t="shared" si="388"/>
        <v>19000</v>
      </c>
      <c r="BX437" s="161">
        <f t="shared" si="389"/>
        <v>380</v>
      </c>
    </row>
    <row r="438" spans="1:76">
      <c r="A438" s="252" t="s">
        <v>445</v>
      </c>
      <c r="B438" s="145" t="str">
        <f t="shared" si="424"/>
        <v>A02</v>
      </c>
      <c r="C438" s="146" t="s">
        <v>16</v>
      </c>
      <c r="D438" s="172" t="s">
        <v>962</v>
      </c>
      <c r="E438" s="178" t="s">
        <v>142</v>
      </c>
      <c r="F438" s="178"/>
      <c r="G438" s="178"/>
      <c r="H438" s="129">
        <v>130</v>
      </c>
      <c r="I438" s="130">
        <v>130</v>
      </c>
      <c r="J438" s="129">
        <v>130</v>
      </c>
      <c r="K438" s="130">
        <v>130</v>
      </c>
      <c r="L438" s="130">
        <v>130</v>
      </c>
      <c r="M438" s="130">
        <v>130</v>
      </c>
      <c r="N438" s="130">
        <v>130</v>
      </c>
      <c r="O438" s="148">
        <v>130</v>
      </c>
      <c r="P438" s="149">
        <v>17142</v>
      </c>
      <c r="Q438" s="149">
        <v>2228460</v>
      </c>
      <c r="R438" s="150">
        <v>17892</v>
      </c>
      <c r="S438" s="151">
        <v>2325960</v>
      </c>
      <c r="T438" s="150">
        <v>18670</v>
      </c>
      <c r="U438" s="151">
        <v>2427100</v>
      </c>
      <c r="V438" s="152">
        <v>18903</v>
      </c>
      <c r="W438" s="153">
        <f t="shared" si="425"/>
        <v>2457390</v>
      </c>
      <c r="X438" s="154">
        <v>18903</v>
      </c>
      <c r="Y438" s="155">
        <v>130</v>
      </c>
      <c r="Z438" s="138">
        <f t="shared" si="426"/>
        <v>2457390</v>
      </c>
      <c r="AA438" s="152">
        <v>15401</v>
      </c>
      <c r="AB438" s="228">
        <v>2002130</v>
      </c>
      <c r="AC438" s="231">
        <v>18687</v>
      </c>
      <c r="AD438" s="465">
        <v>190</v>
      </c>
      <c r="AE438" s="230">
        <f t="shared" si="427"/>
        <v>3550530</v>
      </c>
      <c r="AF438" s="231">
        <v>18687</v>
      </c>
      <c r="AG438" s="269">
        <v>190</v>
      </c>
      <c r="AH438" s="230">
        <f t="shared" si="428"/>
        <v>3550530</v>
      </c>
      <c r="AI438" s="437">
        <f t="shared" si="383"/>
        <v>0</v>
      </c>
      <c r="AJ438" s="23">
        <f t="shared" si="429"/>
        <v>-216</v>
      </c>
      <c r="AK438" s="24">
        <f t="shared" si="430"/>
        <v>-1.1426757657514681E-2</v>
      </c>
      <c r="AL438" s="23">
        <f t="shared" si="431"/>
        <v>3286</v>
      </c>
      <c r="AM438" s="160">
        <f t="shared" si="384"/>
        <v>0</v>
      </c>
      <c r="AN438" s="24">
        <f t="shared" ref="AN438:AN445" si="434">+AL438/AA438</f>
        <v>0.21336276865138629</v>
      </c>
      <c r="AO438" s="163">
        <f t="shared" si="432"/>
        <v>60</v>
      </c>
      <c r="AP438" s="164">
        <f t="shared" si="433"/>
        <v>0.46153846153846156</v>
      </c>
      <c r="AQ438" s="487"/>
      <c r="AR438" s="409">
        <f t="shared" si="370"/>
        <v>0.46153846153846145</v>
      </c>
      <c r="AS438" s="410">
        <f t="shared" si="371"/>
        <v>0.46153846153846145</v>
      </c>
      <c r="AT438" s="409">
        <f t="shared" si="356"/>
        <v>0.21336276865138637</v>
      </c>
      <c r="AU438" s="410">
        <f t="shared" si="357"/>
        <v>0.21336276865138637</v>
      </c>
      <c r="AV438" s="64" t="b">
        <f t="shared" si="372"/>
        <v>0</v>
      </c>
      <c r="AW438" s="415">
        <f t="shared" si="391"/>
        <v>130</v>
      </c>
      <c r="AX438" s="415">
        <f t="shared" si="392"/>
        <v>130</v>
      </c>
      <c r="AY438" s="415">
        <f t="shared" si="393"/>
        <v>130</v>
      </c>
      <c r="AZ438" s="415">
        <f t="shared" si="376"/>
        <v>130</v>
      </c>
      <c r="BA438" s="415">
        <f t="shared" si="377"/>
        <v>190</v>
      </c>
      <c r="BB438" s="416">
        <f t="shared" si="385"/>
        <v>0</v>
      </c>
      <c r="BC438" s="416">
        <f t="shared" si="385"/>
        <v>0</v>
      </c>
      <c r="BD438" s="416">
        <f t="shared" si="385"/>
        <v>0</v>
      </c>
      <c r="BE438" s="416">
        <f t="shared" si="378"/>
        <v>0.46153846153846145</v>
      </c>
      <c r="BF438" s="499">
        <f t="shared" si="394"/>
        <v>17142</v>
      </c>
      <c r="BG438" s="499">
        <f t="shared" si="395"/>
        <v>17892</v>
      </c>
      <c r="BH438" s="499">
        <f t="shared" si="396"/>
        <v>18670</v>
      </c>
      <c r="BI438" s="499">
        <f t="shared" si="397"/>
        <v>15401</v>
      </c>
      <c r="BJ438" s="506">
        <f t="shared" si="360"/>
        <v>18687</v>
      </c>
      <c r="BK438" s="416">
        <f t="shared" si="386"/>
        <v>4.3752187609380488E-2</v>
      </c>
      <c r="BL438" s="416">
        <f t="shared" si="386"/>
        <v>4.3483120947909626E-2</v>
      </c>
      <c r="BM438" s="416">
        <f t="shared" si="386"/>
        <v>-0.17509373326191746</v>
      </c>
      <c r="BN438" s="416">
        <f t="shared" si="379"/>
        <v>0.21336276865138637</v>
      </c>
      <c r="BO438" s="104">
        <f t="shared" si="387"/>
        <v>2457390</v>
      </c>
      <c r="BP438" s="104">
        <f t="shared" si="380"/>
        <v>3591570</v>
      </c>
      <c r="BQ438" s="103">
        <f t="shared" si="381"/>
        <v>3591570</v>
      </c>
      <c r="BR438" s="419"/>
      <c r="BS438" s="420"/>
      <c r="BU438" s="104"/>
      <c r="BV438" s="103"/>
      <c r="BW438" s="161">
        <f t="shared" si="388"/>
        <v>2429310</v>
      </c>
      <c r="BX438" s="161">
        <f t="shared" si="389"/>
        <v>2429310</v>
      </c>
    </row>
    <row r="439" spans="1:76">
      <c r="A439" s="252" t="s">
        <v>445</v>
      </c>
      <c r="B439" s="145" t="str">
        <f t="shared" si="424"/>
        <v>A03</v>
      </c>
      <c r="C439" s="146" t="s">
        <v>948</v>
      </c>
      <c r="D439" s="172" t="s">
        <v>963</v>
      </c>
      <c r="E439" s="178" t="s">
        <v>142</v>
      </c>
      <c r="F439" s="178"/>
      <c r="G439" s="178"/>
      <c r="H439" s="129">
        <v>93</v>
      </c>
      <c r="I439" s="130">
        <v>93</v>
      </c>
      <c r="J439" s="129">
        <v>93</v>
      </c>
      <c r="K439" s="130">
        <v>93</v>
      </c>
      <c r="L439" s="130">
        <v>93</v>
      </c>
      <c r="M439" s="130">
        <v>93</v>
      </c>
      <c r="N439" s="130">
        <v>93</v>
      </c>
      <c r="O439" s="148">
        <v>93</v>
      </c>
      <c r="P439" s="149">
        <v>31464</v>
      </c>
      <c r="Q439" s="149">
        <v>2926152</v>
      </c>
      <c r="R439" s="150">
        <v>29725</v>
      </c>
      <c r="S439" s="151">
        <v>2764425</v>
      </c>
      <c r="T439" s="150">
        <v>27534</v>
      </c>
      <c r="U439" s="151">
        <v>2560662</v>
      </c>
      <c r="V439" s="152">
        <v>30912</v>
      </c>
      <c r="W439" s="153">
        <f t="shared" si="425"/>
        <v>2874816</v>
      </c>
      <c r="X439" s="154">
        <v>30912</v>
      </c>
      <c r="Y439" s="155">
        <v>93</v>
      </c>
      <c r="Z439" s="138">
        <f t="shared" si="426"/>
        <v>2874816</v>
      </c>
      <c r="AA439" s="152">
        <v>25774</v>
      </c>
      <c r="AB439" s="228">
        <v>2396982</v>
      </c>
      <c r="AC439" s="231">
        <v>30912</v>
      </c>
      <c r="AD439" s="465">
        <v>150</v>
      </c>
      <c r="AE439" s="230">
        <f t="shared" si="427"/>
        <v>4636800</v>
      </c>
      <c r="AF439" s="231">
        <v>30912</v>
      </c>
      <c r="AG439" s="269">
        <v>150</v>
      </c>
      <c r="AH439" s="230">
        <f t="shared" si="428"/>
        <v>4636800</v>
      </c>
      <c r="AI439" s="437">
        <f t="shared" si="383"/>
        <v>0</v>
      </c>
      <c r="AJ439" s="23">
        <f t="shared" si="429"/>
        <v>0</v>
      </c>
      <c r="AK439" s="24">
        <f t="shared" si="430"/>
        <v>0</v>
      </c>
      <c r="AL439" s="23">
        <f t="shared" si="431"/>
        <v>5138</v>
      </c>
      <c r="AM439" s="160">
        <f t="shared" si="384"/>
        <v>0</v>
      </c>
      <c r="AN439" s="24">
        <f t="shared" si="434"/>
        <v>0.19934818033677348</v>
      </c>
      <c r="AO439" s="163">
        <f t="shared" si="432"/>
        <v>57</v>
      </c>
      <c r="AP439" s="164">
        <f t="shared" si="433"/>
        <v>0.61290322580645162</v>
      </c>
      <c r="AQ439" s="487"/>
      <c r="AR439" s="409">
        <f t="shared" si="370"/>
        <v>0.61290322580645151</v>
      </c>
      <c r="AS439" s="410">
        <f t="shared" si="371"/>
        <v>0.61290322580645151</v>
      </c>
      <c r="AT439" s="409">
        <f t="shared" si="356"/>
        <v>0.19934818033677359</v>
      </c>
      <c r="AU439" s="410">
        <f t="shared" si="357"/>
        <v>0.19934818033677359</v>
      </c>
      <c r="AV439" s="64" t="b">
        <f t="shared" si="372"/>
        <v>0</v>
      </c>
      <c r="AW439" s="415">
        <f t="shared" si="391"/>
        <v>93</v>
      </c>
      <c r="AX439" s="415">
        <f t="shared" si="392"/>
        <v>93</v>
      </c>
      <c r="AY439" s="415">
        <f t="shared" si="393"/>
        <v>93</v>
      </c>
      <c r="AZ439" s="415">
        <f t="shared" si="376"/>
        <v>93</v>
      </c>
      <c r="BA439" s="415">
        <f t="shared" si="377"/>
        <v>150</v>
      </c>
      <c r="BB439" s="416">
        <f t="shared" si="385"/>
        <v>0</v>
      </c>
      <c r="BC439" s="416">
        <f t="shared" si="385"/>
        <v>0</v>
      </c>
      <c r="BD439" s="416">
        <f t="shared" si="385"/>
        <v>0</v>
      </c>
      <c r="BE439" s="416">
        <f t="shared" si="378"/>
        <v>0.61290322580645151</v>
      </c>
      <c r="BF439" s="499">
        <f t="shared" si="394"/>
        <v>31464</v>
      </c>
      <c r="BG439" s="499">
        <f t="shared" si="395"/>
        <v>29725</v>
      </c>
      <c r="BH439" s="499">
        <f t="shared" si="396"/>
        <v>27534</v>
      </c>
      <c r="BI439" s="499">
        <f t="shared" si="397"/>
        <v>25774</v>
      </c>
      <c r="BJ439" s="506">
        <f t="shared" si="360"/>
        <v>30912</v>
      </c>
      <c r="BK439" s="416">
        <f t="shared" si="386"/>
        <v>-5.5269514365624217E-2</v>
      </c>
      <c r="BL439" s="416">
        <f t="shared" si="386"/>
        <v>-7.3708999158957123E-2</v>
      </c>
      <c r="BM439" s="416">
        <f t="shared" si="386"/>
        <v>-6.3920970436551205E-2</v>
      </c>
      <c r="BN439" s="416">
        <f t="shared" si="379"/>
        <v>0.19934818033677359</v>
      </c>
      <c r="BO439" s="104">
        <f t="shared" si="387"/>
        <v>2874816</v>
      </c>
      <c r="BP439" s="104">
        <f t="shared" si="380"/>
        <v>4636800</v>
      </c>
      <c r="BQ439" s="103">
        <f t="shared" si="381"/>
        <v>4636800</v>
      </c>
      <c r="BR439" s="419"/>
      <c r="BS439" s="420"/>
      <c r="BU439" s="104"/>
      <c r="BV439" s="103"/>
      <c r="BW439" s="161">
        <f t="shared" si="388"/>
        <v>2874816</v>
      </c>
      <c r="BX439" s="161">
        <f t="shared" si="389"/>
        <v>2874816</v>
      </c>
    </row>
    <row r="440" spans="1:76" ht="24" hidden="1">
      <c r="A440" s="145" t="s">
        <v>575</v>
      </c>
      <c r="B440" s="145" t="str">
        <f t="shared" si="424"/>
        <v>A04</v>
      </c>
      <c r="C440" s="146" t="s">
        <v>17</v>
      </c>
      <c r="D440" s="172" t="s">
        <v>964</v>
      </c>
      <c r="E440" s="178" t="s">
        <v>142</v>
      </c>
      <c r="F440" s="178"/>
      <c r="G440" s="178"/>
      <c r="H440" s="129">
        <v>182</v>
      </c>
      <c r="I440" s="130">
        <v>182</v>
      </c>
      <c r="J440" s="129">
        <v>182</v>
      </c>
      <c r="K440" s="130">
        <v>182</v>
      </c>
      <c r="L440" s="130">
        <v>182</v>
      </c>
      <c r="M440" s="130">
        <v>182</v>
      </c>
      <c r="N440" s="130">
        <v>182</v>
      </c>
      <c r="O440" s="148">
        <v>182</v>
      </c>
      <c r="P440" s="149">
        <v>793</v>
      </c>
      <c r="Q440" s="149">
        <v>144326</v>
      </c>
      <c r="R440" s="150">
        <v>929</v>
      </c>
      <c r="S440" s="151">
        <v>169078</v>
      </c>
      <c r="T440" s="150">
        <v>883</v>
      </c>
      <c r="U440" s="151">
        <v>160706</v>
      </c>
      <c r="V440" s="152">
        <v>929</v>
      </c>
      <c r="W440" s="153">
        <f t="shared" si="425"/>
        <v>169078</v>
      </c>
      <c r="X440" s="154">
        <v>929</v>
      </c>
      <c r="Y440" s="155">
        <v>182</v>
      </c>
      <c r="Z440" s="138">
        <f t="shared" si="426"/>
        <v>169078</v>
      </c>
      <c r="AA440" s="152">
        <v>1019</v>
      </c>
      <c r="AB440" s="228">
        <v>185458</v>
      </c>
      <c r="AC440" s="229">
        <v>2000</v>
      </c>
      <c r="AD440" s="456">
        <v>320</v>
      </c>
      <c r="AE440" s="230">
        <f t="shared" si="427"/>
        <v>640000</v>
      </c>
      <c r="AF440" s="231">
        <v>981</v>
      </c>
      <c r="AG440" s="269">
        <v>400</v>
      </c>
      <c r="AH440" s="230">
        <f t="shared" si="428"/>
        <v>392400</v>
      </c>
      <c r="AI440" s="437">
        <f t="shared" si="383"/>
        <v>-80</v>
      </c>
      <c r="AJ440" s="23">
        <f t="shared" si="429"/>
        <v>52</v>
      </c>
      <c r="AK440" s="24">
        <f t="shared" si="430"/>
        <v>5.5974165769644778E-2</v>
      </c>
      <c r="AL440" s="23">
        <f t="shared" si="431"/>
        <v>-38</v>
      </c>
      <c r="AM440" s="160">
        <f t="shared" si="384"/>
        <v>247600</v>
      </c>
      <c r="AN440" s="24">
        <f t="shared" si="434"/>
        <v>-3.7291462217860651E-2</v>
      </c>
      <c r="AO440" s="163">
        <f t="shared" si="432"/>
        <v>218</v>
      </c>
      <c r="AP440" s="164">
        <f t="shared" si="433"/>
        <v>1.1978021978021978</v>
      </c>
      <c r="AQ440" s="487"/>
      <c r="AR440" s="409">
        <f t="shared" si="370"/>
        <v>1.197802197802198</v>
      </c>
      <c r="AS440" s="410">
        <f t="shared" si="371"/>
        <v>0.75824175824175821</v>
      </c>
      <c r="AT440" s="409">
        <f t="shared" si="356"/>
        <v>-3.7291462217860616E-2</v>
      </c>
      <c r="AU440" s="410">
        <f t="shared" si="357"/>
        <v>0.96270853778213938</v>
      </c>
      <c r="AV440" s="64" t="b">
        <f t="shared" si="372"/>
        <v>0</v>
      </c>
      <c r="AW440" s="415">
        <f t="shared" si="391"/>
        <v>182</v>
      </c>
      <c r="AX440" s="415">
        <f t="shared" si="392"/>
        <v>182</v>
      </c>
      <c r="AY440" s="415">
        <f t="shared" si="393"/>
        <v>182</v>
      </c>
      <c r="AZ440" s="415">
        <f t="shared" si="376"/>
        <v>182</v>
      </c>
      <c r="BA440" s="415">
        <f t="shared" si="377"/>
        <v>320</v>
      </c>
      <c r="BB440" s="416">
        <f t="shared" si="385"/>
        <v>0</v>
      </c>
      <c r="BC440" s="416">
        <f t="shared" si="385"/>
        <v>0</v>
      </c>
      <c r="BD440" s="416">
        <f t="shared" si="385"/>
        <v>0</v>
      </c>
      <c r="BE440" s="416">
        <f t="shared" si="378"/>
        <v>0.75824175824175821</v>
      </c>
      <c r="BF440" s="499">
        <f t="shared" si="394"/>
        <v>793</v>
      </c>
      <c r="BG440" s="499">
        <f t="shared" si="395"/>
        <v>929</v>
      </c>
      <c r="BH440" s="499">
        <f t="shared" si="396"/>
        <v>883</v>
      </c>
      <c r="BI440" s="499">
        <f t="shared" si="397"/>
        <v>1019</v>
      </c>
      <c r="BJ440" s="506">
        <f t="shared" si="360"/>
        <v>2000</v>
      </c>
      <c r="BK440" s="416">
        <f t="shared" si="386"/>
        <v>0.17150063051702391</v>
      </c>
      <c r="BL440" s="416">
        <f t="shared" si="386"/>
        <v>-4.9515608180839665E-2</v>
      </c>
      <c r="BM440" s="416">
        <f t="shared" si="386"/>
        <v>0.15402038505096272</v>
      </c>
      <c r="BN440" s="416">
        <f t="shared" si="379"/>
        <v>0.96270853778213938</v>
      </c>
      <c r="BO440" s="104">
        <f t="shared" si="387"/>
        <v>169078</v>
      </c>
      <c r="BP440" s="104">
        <f t="shared" si="380"/>
        <v>297280</v>
      </c>
      <c r="BQ440" s="103">
        <f t="shared" si="381"/>
        <v>371600</v>
      </c>
      <c r="BR440" s="419"/>
      <c r="BS440" s="420"/>
      <c r="BU440" s="104"/>
      <c r="BV440" s="103"/>
      <c r="BW440" s="161">
        <f t="shared" si="388"/>
        <v>364000</v>
      </c>
      <c r="BX440" s="161">
        <f t="shared" si="389"/>
        <v>178542</v>
      </c>
    </row>
    <row r="441" spans="1:76" ht="24">
      <c r="A441" s="145" t="s">
        <v>853</v>
      </c>
      <c r="B441" s="145" t="str">
        <f t="shared" si="424"/>
        <v>A05</v>
      </c>
      <c r="C441" s="146" t="s">
        <v>18</v>
      </c>
      <c r="D441" s="147" t="s">
        <v>965</v>
      </c>
      <c r="E441" s="147"/>
      <c r="F441" s="147"/>
      <c r="G441" s="147"/>
      <c r="H441" s="129">
        <v>50</v>
      </c>
      <c r="I441" s="130">
        <v>50</v>
      </c>
      <c r="J441" s="129">
        <v>50</v>
      </c>
      <c r="K441" s="130">
        <v>50</v>
      </c>
      <c r="L441" s="130">
        <v>50</v>
      </c>
      <c r="M441" s="130">
        <v>50</v>
      </c>
      <c r="N441" s="130">
        <v>50</v>
      </c>
      <c r="O441" s="148">
        <v>50</v>
      </c>
      <c r="P441" s="149">
        <v>107318</v>
      </c>
      <c r="Q441" s="149">
        <v>5365900</v>
      </c>
      <c r="R441" s="150">
        <v>105369</v>
      </c>
      <c r="S441" s="151">
        <v>5268450</v>
      </c>
      <c r="T441" s="150">
        <v>101493</v>
      </c>
      <c r="U441" s="151">
        <v>5074550</v>
      </c>
      <c r="V441" s="152">
        <v>103462</v>
      </c>
      <c r="W441" s="153">
        <f t="shared" si="425"/>
        <v>5173100</v>
      </c>
      <c r="X441" s="154">
        <v>103462</v>
      </c>
      <c r="Y441" s="155">
        <v>50</v>
      </c>
      <c r="Z441" s="138">
        <f t="shared" si="426"/>
        <v>5173100</v>
      </c>
      <c r="AA441" s="152">
        <v>103123</v>
      </c>
      <c r="AB441" s="228">
        <v>5156150</v>
      </c>
      <c r="AC441" s="231">
        <v>109838</v>
      </c>
      <c r="AD441" s="269">
        <v>50</v>
      </c>
      <c r="AE441" s="230">
        <f t="shared" si="427"/>
        <v>5491900</v>
      </c>
      <c r="AF441" s="231">
        <v>109838</v>
      </c>
      <c r="AG441" s="269">
        <v>50</v>
      </c>
      <c r="AH441" s="230">
        <f t="shared" si="428"/>
        <v>5491900</v>
      </c>
      <c r="AI441" s="437">
        <f t="shared" si="383"/>
        <v>0</v>
      </c>
      <c r="AJ441" s="23">
        <f t="shared" si="429"/>
        <v>6376</v>
      </c>
      <c r="AK441" s="24">
        <f t="shared" si="430"/>
        <v>6.162649088554252E-2</v>
      </c>
      <c r="AL441" s="23">
        <f t="shared" si="431"/>
        <v>6715</v>
      </c>
      <c r="AM441" s="160">
        <f t="shared" si="384"/>
        <v>0</v>
      </c>
      <c r="AN441" s="24">
        <f t="shared" si="434"/>
        <v>6.5116414378945525E-2</v>
      </c>
      <c r="AO441" s="163">
        <f t="shared" si="432"/>
        <v>0</v>
      </c>
      <c r="AP441" s="164">
        <f t="shared" si="433"/>
        <v>0</v>
      </c>
      <c r="AQ441" s="487" t="s">
        <v>1079</v>
      </c>
      <c r="AR441" s="409">
        <f t="shared" si="370"/>
        <v>0</v>
      </c>
      <c r="AS441" s="410">
        <f t="shared" si="371"/>
        <v>0</v>
      </c>
      <c r="AT441" s="409">
        <f t="shared" si="356"/>
        <v>6.5116414378945553E-2</v>
      </c>
      <c r="AU441" s="410">
        <f t="shared" si="357"/>
        <v>6.5116414378945553E-2</v>
      </c>
      <c r="AV441" s="64" t="b">
        <f t="shared" si="372"/>
        <v>0</v>
      </c>
      <c r="AW441" s="415">
        <f t="shared" si="391"/>
        <v>50</v>
      </c>
      <c r="AX441" s="415">
        <f t="shared" si="392"/>
        <v>50</v>
      </c>
      <c r="AY441" s="415">
        <f t="shared" si="393"/>
        <v>49.999014710374112</v>
      </c>
      <c r="AZ441" s="415">
        <f t="shared" si="376"/>
        <v>50</v>
      </c>
      <c r="BA441" s="415">
        <f t="shared" si="377"/>
        <v>50</v>
      </c>
      <c r="BB441" s="416">
        <f t="shared" si="385"/>
        <v>0</v>
      </c>
      <c r="BC441" s="416">
        <f t="shared" si="385"/>
        <v>-1.9705792517754617E-5</v>
      </c>
      <c r="BD441" s="416">
        <f t="shared" si="385"/>
        <v>1.9706180843570564E-5</v>
      </c>
      <c r="BE441" s="416">
        <f t="shared" si="378"/>
        <v>0</v>
      </c>
      <c r="BF441" s="499">
        <f t="shared" si="394"/>
        <v>107318</v>
      </c>
      <c r="BG441" s="499">
        <f t="shared" si="395"/>
        <v>105369</v>
      </c>
      <c r="BH441" s="499">
        <f t="shared" si="396"/>
        <v>101493</v>
      </c>
      <c r="BI441" s="499">
        <f t="shared" si="397"/>
        <v>103123</v>
      </c>
      <c r="BJ441" s="417">
        <f t="shared" si="360"/>
        <v>109838</v>
      </c>
      <c r="BK441" s="416">
        <f t="shared" si="386"/>
        <v>-1.8160979518813236E-2</v>
      </c>
      <c r="BL441" s="416">
        <f t="shared" si="386"/>
        <v>-3.6785012669760531E-2</v>
      </c>
      <c r="BM441" s="416">
        <f t="shared" si="386"/>
        <v>1.6060220901934041E-2</v>
      </c>
      <c r="BN441" s="416">
        <f t="shared" si="379"/>
        <v>6.5116414378945553E-2</v>
      </c>
      <c r="BO441" s="104">
        <f t="shared" si="387"/>
        <v>5173100</v>
      </c>
      <c r="BP441" s="104">
        <f t="shared" si="380"/>
        <v>5173100</v>
      </c>
      <c r="BQ441" s="103">
        <f t="shared" si="381"/>
        <v>5173100</v>
      </c>
      <c r="BR441" s="419"/>
      <c r="BS441" s="420" t="s">
        <v>1070</v>
      </c>
      <c r="BU441" s="104"/>
      <c r="BV441" s="103"/>
      <c r="BW441" s="161">
        <f t="shared" si="388"/>
        <v>5491900</v>
      </c>
      <c r="BX441" s="161">
        <f t="shared" si="389"/>
        <v>5491900</v>
      </c>
    </row>
    <row r="442" spans="1:76" ht="24">
      <c r="A442" s="145" t="s">
        <v>870</v>
      </c>
      <c r="B442" s="145" t="str">
        <f t="shared" si="424"/>
        <v>A06</v>
      </c>
      <c r="C442" s="146" t="s">
        <v>19</v>
      </c>
      <c r="D442" s="172" t="s">
        <v>966</v>
      </c>
      <c r="E442" s="178" t="s">
        <v>142</v>
      </c>
      <c r="F442" s="178"/>
      <c r="G442" s="178"/>
      <c r="H442" s="129">
        <v>150</v>
      </c>
      <c r="I442" s="130">
        <v>150</v>
      </c>
      <c r="J442" s="129">
        <v>150</v>
      </c>
      <c r="K442" s="130">
        <v>150</v>
      </c>
      <c r="L442" s="130">
        <v>150</v>
      </c>
      <c r="M442" s="130">
        <v>150</v>
      </c>
      <c r="N442" s="130">
        <v>150</v>
      </c>
      <c r="O442" s="148">
        <v>150</v>
      </c>
      <c r="P442" s="149">
        <v>96008</v>
      </c>
      <c r="Q442" s="149">
        <v>14401200</v>
      </c>
      <c r="R442" s="150">
        <v>101176</v>
      </c>
      <c r="S442" s="151">
        <v>15177900</v>
      </c>
      <c r="T442" s="150">
        <v>109255</v>
      </c>
      <c r="U442" s="151">
        <v>16388250</v>
      </c>
      <c r="V442" s="152">
        <v>110479</v>
      </c>
      <c r="W442" s="153">
        <f t="shared" si="425"/>
        <v>16571850</v>
      </c>
      <c r="X442" s="154">
        <v>110479</v>
      </c>
      <c r="Y442" s="155">
        <v>150</v>
      </c>
      <c r="Z442" s="138">
        <f t="shared" si="426"/>
        <v>16571850</v>
      </c>
      <c r="AA442" s="152">
        <v>105222</v>
      </c>
      <c r="AB442" s="228">
        <v>15783300</v>
      </c>
      <c r="AC442" s="229">
        <v>110000</v>
      </c>
      <c r="AD442" s="269">
        <v>200</v>
      </c>
      <c r="AE442" s="230">
        <f t="shared" si="427"/>
        <v>22000000</v>
      </c>
      <c r="AF442" s="231">
        <v>105789</v>
      </c>
      <c r="AG442" s="269">
        <v>200</v>
      </c>
      <c r="AH442" s="230">
        <f t="shared" si="428"/>
        <v>21157800</v>
      </c>
      <c r="AI442" s="437">
        <f t="shared" si="383"/>
        <v>0</v>
      </c>
      <c r="AJ442" s="23">
        <f t="shared" si="429"/>
        <v>-4690</v>
      </c>
      <c r="AK442" s="24">
        <f t="shared" si="430"/>
        <v>-4.2451506621167825E-2</v>
      </c>
      <c r="AL442" s="23">
        <f t="shared" si="431"/>
        <v>567</v>
      </c>
      <c r="AM442" s="160">
        <f t="shared" si="384"/>
        <v>842200</v>
      </c>
      <c r="AN442" s="24">
        <f t="shared" si="434"/>
        <v>5.3886069453156181E-3</v>
      </c>
      <c r="AO442" s="163">
        <f t="shared" si="432"/>
        <v>50</v>
      </c>
      <c r="AP442" s="164">
        <f t="shared" si="433"/>
        <v>0.33333333333333331</v>
      </c>
      <c r="AQ442" s="487"/>
      <c r="AR442" s="409">
        <f t="shared" si="370"/>
        <v>0.33333333333333326</v>
      </c>
      <c r="AS442" s="410">
        <f t="shared" si="371"/>
        <v>0.33333333333333326</v>
      </c>
      <c r="AT442" s="409">
        <f t="shared" si="356"/>
        <v>5.3886069453155105E-3</v>
      </c>
      <c r="AU442" s="410">
        <f t="shared" si="357"/>
        <v>4.5408754823135888E-2</v>
      </c>
      <c r="AV442" s="64" t="b">
        <f t="shared" si="372"/>
        <v>0</v>
      </c>
      <c r="AW442" s="415">
        <f t="shared" si="391"/>
        <v>150</v>
      </c>
      <c r="AX442" s="415">
        <f t="shared" si="392"/>
        <v>150.01482565035187</v>
      </c>
      <c r="AY442" s="415">
        <f t="shared" si="393"/>
        <v>150</v>
      </c>
      <c r="AZ442" s="415">
        <f t="shared" si="376"/>
        <v>150</v>
      </c>
      <c r="BA442" s="415">
        <f t="shared" si="377"/>
        <v>200</v>
      </c>
      <c r="BB442" s="416">
        <f t="shared" si="385"/>
        <v>9.8837669012530327E-5</v>
      </c>
      <c r="BC442" s="416">
        <f t="shared" si="385"/>
        <v>-9.8827901093057058E-5</v>
      </c>
      <c r="BD442" s="416">
        <f t="shared" si="385"/>
        <v>0</v>
      </c>
      <c r="BE442" s="416">
        <f t="shared" si="378"/>
        <v>0.33333333333333326</v>
      </c>
      <c r="BF442" s="499">
        <f t="shared" si="394"/>
        <v>96008</v>
      </c>
      <c r="BG442" s="499">
        <f t="shared" si="395"/>
        <v>101176</v>
      </c>
      <c r="BH442" s="499">
        <f t="shared" si="396"/>
        <v>109255</v>
      </c>
      <c r="BI442" s="499">
        <f t="shared" si="397"/>
        <v>105222</v>
      </c>
      <c r="BJ442" s="506">
        <f t="shared" si="360"/>
        <v>110000</v>
      </c>
      <c r="BK442" s="416">
        <f t="shared" si="386"/>
        <v>5.3828847596033569E-2</v>
      </c>
      <c r="BL442" s="416">
        <f t="shared" si="386"/>
        <v>7.9850952795129215E-2</v>
      </c>
      <c r="BM442" s="416">
        <f t="shared" si="386"/>
        <v>-3.6913642396228963E-2</v>
      </c>
      <c r="BN442" s="416">
        <f t="shared" si="379"/>
        <v>4.5408754823135888E-2</v>
      </c>
      <c r="BO442" s="104">
        <f t="shared" si="387"/>
        <v>16571850</v>
      </c>
      <c r="BP442" s="104">
        <f t="shared" si="380"/>
        <v>22095800</v>
      </c>
      <c r="BQ442" s="103">
        <f t="shared" si="381"/>
        <v>22095800</v>
      </c>
      <c r="BR442" s="419" t="s">
        <v>1071</v>
      </c>
      <c r="BS442" s="420"/>
      <c r="BU442" s="104"/>
      <c r="BV442" s="103"/>
      <c r="BW442" s="161">
        <f t="shared" si="388"/>
        <v>16500000</v>
      </c>
      <c r="BX442" s="161">
        <f t="shared" si="389"/>
        <v>15868350</v>
      </c>
    </row>
    <row r="443" spans="1:76" ht="24">
      <c r="A443" s="145" t="s">
        <v>870</v>
      </c>
      <c r="B443" s="145" t="str">
        <f t="shared" si="424"/>
        <v>A07</v>
      </c>
      <c r="C443" s="146" t="s">
        <v>20</v>
      </c>
      <c r="D443" s="172" t="s">
        <v>967</v>
      </c>
      <c r="E443" s="178" t="s">
        <v>142</v>
      </c>
      <c r="F443" s="178"/>
      <c r="G443" s="178"/>
      <c r="H443" s="129">
        <v>130</v>
      </c>
      <c r="I443" s="130">
        <v>130</v>
      </c>
      <c r="J443" s="129">
        <v>130</v>
      </c>
      <c r="K443" s="130">
        <v>130</v>
      </c>
      <c r="L443" s="130">
        <v>130</v>
      </c>
      <c r="M443" s="130">
        <v>130</v>
      </c>
      <c r="N443" s="130">
        <v>130</v>
      </c>
      <c r="O443" s="148">
        <v>130</v>
      </c>
      <c r="P443" s="149">
        <v>112444</v>
      </c>
      <c r="Q443" s="149">
        <v>14617720</v>
      </c>
      <c r="R443" s="150">
        <v>113715</v>
      </c>
      <c r="S443" s="151">
        <v>14782950</v>
      </c>
      <c r="T443" s="150">
        <v>100937</v>
      </c>
      <c r="U443" s="151">
        <v>13121810</v>
      </c>
      <c r="V443" s="152">
        <v>103533</v>
      </c>
      <c r="W443" s="153">
        <f t="shared" si="425"/>
        <v>13459290</v>
      </c>
      <c r="X443" s="154">
        <v>103533</v>
      </c>
      <c r="Y443" s="155">
        <v>130</v>
      </c>
      <c r="Z443" s="138">
        <f t="shared" si="426"/>
        <v>13459290</v>
      </c>
      <c r="AA443" s="152">
        <v>97555</v>
      </c>
      <c r="AB443" s="228">
        <v>12682150</v>
      </c>
      <c r="AC443" s="231">
        <v>119487</v>
      </c>
      <c r="AD443" s="269">
        <v>150</v>
      </c>
      <c r="AE443" s="230">
        <f t="shared" si="427"/>
        <v>17923050</v>
      </c>
      <c r="AF443" s="231">
        <v>119487</v>
      </c>
      <c r="AG443" s="269">
        <v>150</v>
      </c>
      <c r="AH443" s="230">
        <f t="shared" si="428"/>
        <v>17923050</v>
      </c>
      <c r="AI443" s="437">
        <f t="shared" si="383"/>
        <v>0</v>
      </c>
      <c r="AJ443" s="23">
        <f t="shared" si="429"/>
        <v>15954</v>
      </c>
      <c r="AK443" s="24">
        <f t="shared" si="430"/>
        <v>0.1540957955434499</v>
      </c>
      <c r="AL443" s="23">
        <f t="shared" si="431"/>
        <v>21932</v>
      </c>
      <c r="AM443" s="160">
        <f t="shared" si="384"/>
        <v>0</v>
      </c>
      <c r="AN443" s="24">
        <f t="shared" si="434"/>
        <v>0.22481677002716416</v>
      </c>
      <c r="AO443" s="163">
        <f t="shared" si="432"/>
        <v>20</v>
      </c>
      <c r="AP443" s="164">
        <f t="shared" si="433"/>
        <v>0.15384615384615385</v>
      </c>
      <c r="AQ443" s="487" t="s">
        <v>1079</v>
      </c>
      <c r="AR443" s="409">
        <f t="shared" si="370"/>
        <v>0.15384615384615374</v>
      </c>
      <c r="AS443" s="410">
        <f t="shared" si="371"/>
        <v>0.15384615384615374</v>
      </c>
      <c r="AT443" s="409">
        <f t="shared" si="356"/>
        <v>0.22481677002716416</v>
      </c>
      <c r="AU443" s="410">
        <f t="shared" si="357"/>
        <v>0.22481677002716416</v>
      </c>
      <c r="AV443" s="64" t="b">
        <f t="shared" si="372"/>
        <v>0</v>
      </c>
      <c r="AW443" s="415">
        <f t="shared" si="391"/>
        <v>130</v>
      </c>
      <c r="AX443" s="415">
        <f t="shared" si="392"/>
        <v>130</v>
      </c>
      <c r="AY443" s="415">
        <f t="shared" si="393"/>
        <v>130</v>
      </c>
      <c r="AZ443" s="415">
        <f t="shared" si="376"/>
        <v>130</v>
      </c>
      <c r="BA443" s="415">
        <f t="shared" si="377"/>
        <v>150</v>
      </c>
      <c r="BB443" s="416">
        <f t="shared" si="385"/>
        <v>0</v>
      </c>
      <c r="BC443" s="416">
        <f t="shared" si="385"/>
        <v>0</v>
      </c>
      <c r="BD443" s="416">
        <f t="shared" si="385"/>
        <v>0</v>
      </c>
      <c r="BE443" s="416">
        <f t="shared" si="378"/>
        <v>0.15384615384615374</v>
      </c>
      <c r="BF443" s="499">
        <f t="shared" si="394"/>
        <v>112444</v>
      </c>
      <c r="BG443" s="499">
        <f t="shared" si="395"/>
        <v>113715</v>
      </c>
      <c r="BH443" s="499">
        <f t="shared" si="396"/>
        <v>100937</v>
      </c>
      <c r="BI443" s="499">
        <f t="shared" si="397"/>
        <v>97555</v>
      </c>
      <c r="BJ443" s="417">
        <f t="shared" si="360"/>
        <v>119487</v>
      </c>
      <c r="BK443" s="416">
        <f t="shared" si="386"/>
        <v>1.1303404361282077E-2</v>
      </c>
      <c r="BL443" s="416">
        <f t="shared" si="386"/>
        <v>-0.11236864090049681</v>
      </c>
      <c r="BM443" s="416">
        <f t="shared" si="386"/>
        <v>-3.3506048327174409E-2</v>
      </c>
      <c r="BN443" s="416">
        <f t="shared" si="379"/>
        <v>0.22481677002716416</v>
      </c>
      <c r="BO443" s="104">
        <f t="shared" si="387"/>
        <v>13459290</v>
      </c>
      <c r="BP443" s="104">
        <f t="shared" si="380"/>
        <v>15529950</v>
      </c>
      <c r="BQ443" s="103">
        <f t="shared" si="381"/>
        <v>15529950</v>
      </c>
      <c r="BR443" s="419"/>
      <c r="BS443" s="420" t="s">
        <v>1070</v>
      </c>
      <c r="BU443" s="104"/>
      <c r="BV443" s="103"/>
      <c r="BW443" s="161">
        <f t="shared" si="388"/>
        <v>15533310</v>
      </c>
      <c r="BX443" s="161">
        <f t="shared" si="389"/>
        <v>15533310</v>
      </c>
    </row>
    <row r="444" spans="1:76" ht="36" hidden="1">
      <c r="A444" s="145" t="s">
        <v>870</v>
      </c>
      <c r="B444" s="145" t="str">
        <f t="shared" si="424"/>
        <v>A08</v>
      </c>
      <c r="C444" s="146" t="s">
        <v>968</v>
      </c>
      <c r="D444" s="172" t="s">
        <v>969</v>
      </c>
      <c r="E444" s="178" t="s">
        <v>142</v>
      </c>
      <c r="F444" s="178"/>
      <c r="G444" s="178"/>
      <c r="H444" s="129">
        <v>250</v>
      </c>
      <c r="I444" s="130">
        <v>250</v>
      </c>
      <c r="J444" s="129">
        <v>250</v>
      </c>
      <c r="K444" s="130">
        <v>250</v>
      </c>
      <c r="L444" s="130">
        <v>250</v>
      </c>
      <c r="M444" s="130">
        <v>250</v>
      </c>
      <c r="N444" s="130">
        <v>250</v>
      </c>
      <c r="O444" s="148">
        <v>250</v>
      </c>
      <c r="P444" s="149">
        <v>2678</v>
      </c>
      <c r="Q444" s="149">
        <v>669500</v>
      </c>
      <c r="R444" s="150">
        <v>2531</v>
      </c>
      <c r="S444" s="151">
        <v>632750</v>
      </c>
      <c r="T444" s="150">
        <v>2978</v>
      </c>
      <c r="U444" s="151">
        <v>744500</v>
      </c>
      <c r="V444" s="152">
        <v>3020</v>
      </c>
      <c r="W444" s="153">
        <f t="shared" si="425"/>
        <v>755000</v>
      </c>
      <c r="X444" s="154">
        <v>3020</v>
      </c>
      <c r="Y444" s="155">
        <v>250</v>
      </c>
      <c r="Z444" s="138">
        <f t="shared" si="426"/>
        <v>755000</v>
      </c>
      <c r="AA444" s="152">
        <v>3237</v>
      </c>
      <c r="AB444" s="228">
        <v>809250</v>
      </c>
      <c r="AC444" s="229">
        <v>4000</v>
      </c>
      <c r="AD444" s="269">
        <v>300</v>
      </c>
      <c r="AE444" s="230">
        <f t="shared" si="427"/>
        <v>1200000</v>
      </c>
      <c r="AF444" s="231">
        <v>2729</v>
      </c>
      <c r="AG444" s="269">
        <v>300</v>
      </c>
      <c r="AH444" s="230">
        <f t="shared" si="428"/>
        <v>818700</v>
      </c>
      <c r="AI444" s="437">
        <f t="shared" si="383"/>
        <v>0</v>
      </c>
      <c r="AJ444" s="23">
        <f t="shared" si="429"/>
        <v>-291</v>
      </c>
      <c r="AK444" s="24">
        <f t="shared" si="430"/>
        <v>-9.6357615894039739E-2</v>
      </c>
      <c r="AL444" s="23">
        <f t="shared" si="431"/>
        <v>-508</v>
      </c>
      <c r="AM444" s="160">
        <f t="shared" si="384"/>
        <v>381300</v>
      </c>
      <c r="AN444" s="24">
        <f t="shared" si="434"/>
        <v>-0.15693543404386778</v>
      </c>
      <c r="AO444" s="163">
        <f t="shared" si="432"/>
        <v>50</v>
      </c>
      <c r="AP444" s="164">
        <f t="shared" si="433"/>
        <v>0.2</v>
      </c>
      <c r="AQ444" s="487"/>
      <c r="AR444" s="409">
        <f t="shared" si="370"/>
        <v>0.19999999999999996</v>
      </c>
      <c r="AS444" s="410">
        <f t="shared" si="371"/>
        <v>0.19999999999999996</v>
      </c>
      <c r="AT444" s="409">
        <f t="shared" si="356"/>
        <v>-0.15693543404386778</v>
      </c>
      <c r="AU444" s="410">
        <f t="shared" si="357"/>
        <v>0.23571207908557312</v>
      </c>
      <c r="AV444" s="64" t="b">
        <f t="shared" si="372"/>
        <v>0</v>
      </c>
      <c r="AW444" s="415">
        <f t="shared" si="391"/>
        <v>250</v>
      </c>
      <c r="AX444" s="415">
        <f t="shared" si="392"/>
        <v>250</v>
      </c>
      <c r="AY444" s="415">
        <f t="shared" si="393"/>
        <v>250</v>
      </c>
      <c r="AZ444" s="415">
        <f t="shared" si="376"/>
        <v>250</v>
      </c>
      <c r="BA444" s="415">
        <f t="shared" si="377"/>
        <v>300</v>
      </c>
      <c r="BB444" s="416">
        <f t="shared" si="385"/>
        <v>0</v>
      </c>
      <c r="BC444" s="416">
        <f t="shared" si="385"/>
        <v>0</v>
      </c>
      <c r="BD444" s="416">
        <f t="shared" si="385"/>
        <v>0</v>
      </c>
      <c r="BE444" s="416">
        <f t="shared" si="378"/>
        <v>0.19999999999999996</v>
      </c>
      <c r="BF444" s="499">
        <f t="shared" si="394"/>
        <v>2678</v>
      </c>
      <c r="BG444" s="499">
        <f t="shared" si="395"/>
        <v>2531</v>
      </c>
      <c r="BH444" s="499">
        <f t="shared" si="396"/>
        <v>2978</v>
      </c>
      <c r="BI444" s="499">
        <f t="shared" si="397"/>
        <v>3237</v>
      </c>
      <c r="BJ444" s="506">
        <f t="shared" si="360"/>
        <v>4000</v>
      </c>
      <c r="BK444" s="416">
        <f t="shared" si="386"/>
        <v>-5.4891710231516067E-2</v>
      </c>
      <c r="BL444" s="416">
        <f t="shared" si="386"/>
        <v>0.17661003555906762</v>
      </c>
      <c r="BM444" s="416">
        <f t="shared" si="386"/>
        <v>8.6971121558092612E-2</v>
      </c>
      <c r="BN444" s="416">
        <f t="shared" si="379"/>
        <v>0.23571207908557312</v>
      </c>
      <c r="BO444" s="104">
        <f t="shared" si="387"/>
        <v>755000</v>
      </c>
      <c r="BP444" s="104">
        <f t="shared" si="380"/>
        <v>906000</v>
      </c>
      <c r="BQ444" s="103">
        <f t="shared" si="381"/>
        <v>906000</v>
      </c>
      <c r="BR444" s="419" t="s">
        <v>1071</v>
      </c>
      <c r="BS444" s="420"/>
      <c r="BU444" s="104"/>
      <c r="BV444" s="103"/>
      <c r="BW444" s="161">
        <f t="shared" si="388"/>
        <v>1000000</v>
      </c>
      <c r="BX444" s="161">
        <f t="shared" si="389"/>
        <v>682250</v>
      </c>
    </row>
    <row r="445" spans="1:76" ht="15.6" hidden="1">
      <c r="A445" s="145" t="s">
        <v>540</v>
      </c>
      <c r="B445" s="145" t="str">
        <f t="shared" si="424"/>
        <v>A09</v>
      </c>
      <c r="C445" s="146" t="s">
        <v>21</v>
      </c>
      <c r="D445" s="172" t="s">
        <v>970</v>
      </c>
      <c r="E445" s="178" t="s">
        <v>142</v>
      </c>
      <c r="F445" s="178"/>
      <c r="G445" s="178"/>
      <c r="H445" s="129">
        <v>45</v>
      </c>
      <c r="I445" s="130">
        <v>45</v>
      </c>
      <c r="J445" s="129">
        <v>45</v>
      </c>
      <c r="K445" s="130">
        <v>45</v>
      </c>
      <c r="L445" s="130">
        <v>45</v>
      </c>
      <c r="M445" s="130">
        <v>45</v>
      </c>
      <c r="N445" s="130">
        <v>45</v>
      </c>
      <c r="O445" s="148">
        <v>45</v>
      </c>
      <c r="P445" s="149">
        <v>0</v>
      </c>
      <c r="Q445" s="149">
        <v>0</v>
      </c>
      <c r="R445" s="150">
        <v>0</v>
      </c>
      <c r="S445" s="151">
        <v>0</v>
      </c>
      <c r="T445" s="150">
        <v>0</v>
      </c>
      <c r="U445" s="151">
        <v>0</v>
      </c>
      <c r="V445" s="152">
        <v>1</v>
      </c>
      <c r="W445" s="153">
        <f t="shared" si="425"/>
        <v>45</v>
      </c>
      <c r="X445" s="154">
        <v>1</v>
      </c>
      <c r="Y445" s="155">
        <v>45</v>
      </c>
      <c r="Z445" s="138">
        <f t="shared" si="426"/>
        <v>45</v>
      </c>
      <c r="AA445" s="152">
        <v>1</v>
      </c>
      <c r="AB445" s="228">
        <v>45</v>
      </c>
      <c r="AC445" s="229">
        <v>50</v>
      </c>
      <c r="AD445" s="464">
        <v>100</v>
      </c>
      <c r="AE445" s="230">
        <f t="shared" si="427"/>
        <v>5000</v>
      </c>
      <c r="AF445" s="231">
        <v>1</v>
      </c>
      <c r="AG445" s="269">
        <v>60</v>
      </c>
      <c r="AH445" s="230">
        <f t="shared" si="428"/>
        <v>60</v>
      </c>
      <c r="AI445" s="437">
        <f t="shared" si="383"/>
        <v>40</v>
      </c>
      <c r="AJ445" s="23">
        <f t="shared" si="429"/>
        <v>0</v>
      </c>
      <c r="AK445" s="24">
        <f t="shared" si="430"/>
        <v>0</v>
      </c>
      <c r="AL445" s="23">
        <f t="shared" si="431"/>
        <v>0</v>
      </c>
      <c r="AM445" s="160">
        <f t="shared" si="384"/>
        <v>4940</v>
      </c>
      <c r="AN445" s="24">
        <f t="shared" si="434"/>
        <v>0</v>
      </c>
      <c r="AO445" s="163">
        <f t="shared" si="432"/>
        <v>15</v>
      </c>
      <c r="AP445" s="164">
        <f t="shared" si="433"/>
        <v>0.33333333333333331</v>
      </c>
      <c r="AQ445" s="487" t="s">
        <v>1079</v>
      </c>
      <c r="AR445" s="409">
        <f t="shared" si="370"/>
        <v>0.33333333333333326</v>
      </c>
      <c r="AS445" s="410">
        <f t="shared" si="371"/>
        <v>1.2222222222222223</v>
      </c>
      <c r="AT445" s="409">
        <f t="shared" si="356"/>
        <v>0</v>
      </c>
      <c r="AU445" s="410">
        <f t="shared" si="357"/>
        <v>49</v>
      </c>
      <c r="AV445" s="64" t="b">
        <f t="shared" si="372"/>
        <v>0</v>
      </c>
      <c r="AW445" s="415" t="str">
        <f t="shared" si="391"/>
        <v/>
      </c>
      <c r="AX445" s="415" t="str">
        <f t="shared" si="392"/>
        <v/>
      </c>
      <c r="AY445" s="415" t="str">
        <f t="shared" si="393"/>
        <v/>
      </c>
      <c r="AZ445" s="415">
        <f t="shared" si="376"/>
        <v>45</v>
      </c>
      <c r="BA445" s="415">
        <f t="shared" si="377"/>
        <v>100</v>
      </c>
      <c r="BB445" s="416" t="str">
        <f t="shared" si="385"/>
        <v/>
      </c>
      <c r="BC445" s="416" t="str">
        <f t="shared" si="385"/>
        <v/>
      </c>
      <c r="BD445" s="416" t="str">
        <f t="shared" si="385"/>
        <v/>
      </c>
      <c r="BE445" s="416">
        <f t="shared" si="378"/>
        <v>1.2222222222222223</v>
      </c>
      <c r="BF445" s="499">
        <f t="shared" si="394"/>
        <v>0</v>
      </c>
      <c r="BG445" s="499">
        <f t="shared" si="395"/>
        <v>0</v>
      </c>
      <c r="BH445" s="499">
        <f t="shared" si="396"/>
        <v>0</v>
      </c>
      <c r="BI445" s="499">
        <f t="shared" si="397"/>
        <v>1</v>
      </c>
      <c r="BJ445" s="415">
        <f t="shared" si="360"/>
        <v>50</v>
      </c>
      <c r="BK445" s="416" t="str">
        <f t="shared" si="386"/>
        <v/>
      </c>
      <c r="BL445" s="416" t="str">
        <f t="shared" si="386"/>
        <v/>
      </c>
      <c r="BM445" s="416" t="str">
        <f t="shared" si="386"/>
        <v/>
      </c>
      <c r="BN445" s="416">
        <f t="shared" si="379"/>
        <v>49</v>
      </c>
      <c r="BO445" s="104">
        <f t="shared" si="387"/>
        <v>45</v>
      </c>
      <c r="BP445" s="104">
        <f t="shared" si="380"/>
        <v>100</v>
      </c>
      <c r="BQ445" s="103">
        <f t="shared" si="381"/>
        <v>60</v>
      </c>
      <c r="BR445" s="419"/>
      <c r="BS445" s="420"/>
      <c r="BU445" s="104"/>
      <c r="BV445" s="103"/>
      <c r="BW445" s="161">
        <f t="shared" si="388"/>
        <v>2250</v>
      </c>
      <c r="BX445" s="161">
        <f t="shared" si="389"/>
        <v>45</v>
      </c>
    </row>
    <row r="446" spans="1:76" ht="24" hidden="1">
      <c r="A446" s="145" t="s">
        <v>552</v>
      </c>
      <c r="B446" s="145" t="str">
        <f t="shared" si="424"/>
        <v>A10</v>
      </c>
      <c r="C446" s="146" t="s">
        <v>971</v>
      </c>
      <c r="D446" s="172" t="s">
        <v>972</v>
      </c>
      <c r="E446" s="178" t="s">
        <v>142</v>
      </c>
      <c r="F446" s="178"/>
      <c r="G446" s="178"/>
      <c r="H446" s="129">
        <v>160</v>
      </c>
      <c r="I446" s="130">
        <v>160</v>
      </c>
      <c r="J446" s="129">
        <v>160</v>
      </c>
      <c r="K446" s="130">
        <v>160</v>
      </c>
      <c r="L446" s="130">
        <v>160</v>
      </c>
      <c r="M446" s="130">
        <v>160</v>
      </c>
      <c r="N446" s="130">
        <v>160</v>
      </c>
      <c r="O446" s="148">
        <v>160</v>
      </c>
      <c r="P446" s="149">
        <v>0</v>
      </c>
      <c r="Q446" s="149">
        <v>0</v>
      </c>
      <c r="R446" s="150">
        <v>0</v>
      </c>
      <c r="S446" s="151">
        <v>0</v>
      </c>
      <c r="T446" s="150">
        <v>0</v>
      </c>
      <c r="U446" s="151">
        <v>0</v>
      </c>
      <c r="V446" s="152">
        <v>1</v>
      </c>
      <c r="W446" s="153">
        <f t="shared" si="425"/>
        <v>160</v>
      </c>
      <c r="X446" s="154">
        <v>1</v>
      </c>
      <c r="Y446" s="155">
        <v>160</v>
      </c>
      <c r="Z446" s="138">
        <f t="shared" si="426"/>
        <v>160</v>
      </c>
      <c r="AA446" s="152">
        <v>0</v>
      </c>
      <c r="AB446" s="228">
        <v>0</v>
      </c>
      <c r="AC446" s="231">
        <v>10</v>
      </c>
      <c r="AD446" s="269">
        <v>200</v>
      </c>
      <c r="AE446" s="230">
        <f t="shared" si="427"/>
        <v>2000</v>
      </c>
      <c r="AF446" s="231">
        <v>1</v>
      </c>
      <c r="AG446" s="269">
        <v>200</v>
      </c>
      <c r="AH446" s="230">
        <f t="shared" si="428"/>
        <v>200</v>
      </c>
      <c r="AI446" s="437">
        <f t="shared" si="383"/>
        <v>0</v>
      </c>
      <c r="AJ446" s="23">
        <f t="shared" si="429"/>
        <v>0</v>
      </c>
      <c r="AK446" s="24">
        <f t="shared" si="430"/>
        <v>0</v>
      </c>
      <c r="AL446" s="23">
        <f t="shared" si="431"/>
        <v>1</v>
      </c>
      <c r="AM446" s="160">
        <f t="shared" si="384"/>
        <v>1800</v>
      </c>
      <c r="AN446" s="24"/>
      <c r="AO446" s="163">
        <f t="shared" si="432"/>
        <v>40</v>
      </c>
      <c r="AP446" s="164">
        <f t="shared" si="433"/>
        <v>0.25</v>
      </c>
      <c r="AQ446" s="487" t="s">
        <v>1079</v>
      </c>
      <c r="AR446" s="409">
        <f t="shared" si="370"/>
        <v>0.25</v>
      </c>
      <c r="AS446" s="410">
        <f t="shared" si="371"/>
        <v>0.25</v>
      </c>
      <c r="AT446" s="409" t="str">
        <f t="shared" si="356"/>
        <v/>
      </c>
      <c r="AU446" s="410" t="str">
        <f t="shared" si="357"/>
        <v/>
      </c>
      <c r="AV446" s="64" t="b">
        <f t="shared" si="372"/>
        <v>0</v>
      </c>
      <c r="AW446" s="415" t="str">
        <f t="shared" si="391"/>
        <v/>
      </c>
      <c r="AX446" s="415" t="str">
        <f t="shared" si="392"/>
        <v/>
      </c>
      <c r="AY446" s="415" t="str">
        <f t="shared" si="393"/>
        <v/>
      </c>
      <c r="AZ446" s="415">
        <f t="shared" si="376"/>
        <v>160</v>
      </c>
      <c r="BA446" s="415">
        <f t="shared" si="377"/>
        <v>200</v>
      </c>
      <c r="BB446" s="416" t="str">
        <f t="shared" si="385"/>
        <v/>
      </c>
      <c r="BC446" s="416" t="str">
        <f t="shared" si="385"/>
        <v/>
      </c>
      <c r="BD446" s="416" t="str">
        <f t="shared" si="385"/>
        <v/>
      </c>
      <c r="BE446" s="416">
        <f t="shared" si="378"/>
        <v>0.25</v>
      </c>
      <c r="BF446" s="499">
        <f t="shared" si="394"/>
        <v>0</v>
      </c>
      <c r="BG446" s="499">
        <f t="shared" si="395"/>
        <v>0</v>
      </c>
      <c r="BH446" s="499">
        <f t="shared" si="396"/>
        <v>0</v>
      </c>
      <c r="BI446" s="499">
        <f t="shared" si="397"/>
        <v>0</v>
      </c>
      <c r="BJ446" s="417">
        <f t="shared" si="360"/>
        <v>10</v>
      </c>
      <c r="BK446" s="416" t="str">
        <f t="shared" si="386"/>
        <v/>
      </c>
      <c r="BL446" s="416" t="str">
        <f t="shared" si="386"/>
        <v/>
      </c>
      <c r="BM446" s="416" t="str">
        <f t="shared" si="386"/>
        <v/>
      </c>
      <c r="BN446" s="416" t="str">
        <f t="shared" si="379"/>
        <v/>
      </c>
      <c r="BO446" s="104">
        <f t="shared" si="387"/>
        <v>160</v>
      </c>
      <c r="BP446" s="104">
        <f t="shared" si="380"/>
        <v>200</v>
      </c>
      <c r="BQ446" s="103">
        <f t="shared" si="381"/>
        <v>200</v>
      </c>
      <c r="BR446" s="419" t="s">
        <v>1071</v>
      </c>
      <c r="BS446" s="420"/>
      <c r="BU446" s="104"/>
      <c r="BV446" s="103"/>
      <c r="BW446" s="161">
        <f t="shared" si="388"/>
        <v>1600</v>
      </c>
      <c r="BX446" s="161">
        <f t="shared" si="389"/>
        <v>160</v>
      </c>
    </row>
    <row r="447" spans="1:76">
      <c r="A447" s="145" t="s">
        <v>617</v>
      </c>
      <c r="B447" s="145" t="str">
        <f t="shared" si="424"/>
        <v>A11</v>
      </c>
      <c r="C447" s="146" t="s">
        <v>973</v>
      </c>
      <c r="D447" s="172" t="s">
        <v>974</v>
      </c>
      <c r="E447" s="178" t="s">
        <v>142</v>
      </c>
      <c r="F447" s="178"/>
      <c r="G447" s="178"/>
      <c r="H447" s="129">
        <v>91</v>
      </c>
      <c r="I447" s="130">
        <v>91</v>
      </c>
      <c r="J447" s="129">
        <v>91</v>
      </c>
      <c r="K447" s="130">
        <v>91</v>
      </c>
      <c r="L447" s="130">
        <v>91</v>
      </c>
      <c r="M447" s="130">
        <v>91</v>
      </c>
      <c r="N447" s="130">
        <v>91</v>
      </c>
      <c r="O447" s="148">
        <v>91</v>
      </c>
      <c r="P447" s="149">
        <v>3491</v>
      </c>
      <c r="Q447" s="149">
        <v>317681</v>
      </c>
      <c r="R447" s="150">
        <v>2997</v>
      </c>
      <c r="S447" s="151">
        <v>272727</v>
      </c>
      <c r="T447" s="150">
        <v>2305</v>
      </c>
      <c r="U447" s="151">
        <v>209755</v>
      </c>
      <c r="V447" s="152">
        <v>2997</v>
      </c>
      <c r="W447" s="153">
        <f t="shared" si="425"/>
        <v>272727</v>
      </c>
      <c r="X447" s="154">
        <v>2997</v>
      </c>
      <c r="Y447" s="155">
        <v>91</v>
      </c>
      <c r="Z447" s="138">
        <f t="shared" si="426"/>
        <v>272727</v>
      </c>
      <c r="AA447" s="152">
        <v>1653</v>
      </c>
      <c r="AB447" s="228">
        <v>150423</v>
      </c>
      <c r="AC447" s="231">
        <v>3129</v>
      </c>
      <c r="AD447" s="464">
        <v>180</v>
      </c>
      <c r="AE447" s="230">
        <f t="shared" si="427"/>
        <v>563220</v>
      </c>
      <c r="AF447" s="231">
        <v>3129</v>
      </c>
      <c r="AG447" s="269">
        <v>200</v>
      </c>
      <c r="AH447" s="230">
        <f t="shared" si="428"/>
        <v>625800</v>
      </c>
      <c r="AI447" s="437">
        <f t="shared" si="383"/>
        <v>-20</v>
      </c>
      <c r="AJ447" s="23">
        <f t="shared" si="429"/>
        <v>132</v>
      </c>
      <c r="AK447" s="24">
        <f t="shared" si="430"/>
        <v>4.4044044044044044E-2</v>
      </c>
      <c r="AL447" s="23">
        <f t="shared" si="431"/>
        <v>1476</v>
      </c>
      <c r="AM447" s="160">
        <f t="shared" si="384"/>
        <v>-62580</v>
      </c>
      <c r="AN447" s="24">
        <f t="shared" ref="AN447:AN459" si="435">+AL447/AA447</f>
        <v>0.89292196007259528</v>
      </c>
      <c r="AO447" s="163">
        <f t="shared" si="432"/>
        <v>109</v>
      </c>
      <c r="AP447" s="164">
        <f t="shared" si="433"/>
        <v>1.1978021978021978</v>
      </c>
      <c r="AQ447" s="487"/>
      <c r="AR447" s="409">
        <f t="shared" si="370"/>
        <v>1.197802197802198</v>
      </c>
      <c r="AS447" s="410">
        <f t="shared" si="371"/>
        <v>0.9780219780219781</v>
      </c>
      <c r="AT447" s="409">
        <f t="shared" si="356"/>
        <v>0.89292196007259528</v>
      </c>
      <c r="AU447" s="410">
        <f t="shared" si="357"/>
        <v>0.89292196007259528</v>
      </c>
      <c r="AV447" s="64" t="b">
        <f t="shared" si="372"/>
        <v>0</v>
      </c>
      <c r="AW447" s="415">
        <f t="shared" si="391"/>
        <v>91</v>
      </c>
      <c r="AX447" s="415">
        <f t="shared" si="392"/>
        <v>91</v>
      </c>
      <c r="AY447" s="415">
        <f t="shared" si="393"/>
        <v>91</v>
      </c>
      <c r="AZ447" s="415">
        <f t="shared" si="376"/>
        <v>91</v>
      </c>
      <c r="BA447" s="415">
        <f t="shared" si="377"/>
        <v>180</v>
      </c>
      <c r="BB447" s="416">
        <f t="shared" si="385"/>
        <v>0</v>
      </c>
      <c r="BC447" s="416">
        <f t="shared" si="385"/>
        <v>0</v>
      </c>
      <c r="BD447" s="416">
        <f t="shared" si="385"/>
        <v>0</v>
      </c>
      <c r="BE447" s="416">
        <f t="shared" si="378"/>
        <v>0.9780219780219781</v>
      </c>
      <c r="BF447" s="499">
        <f t="shared" si="394"/>
        <v>3491</v>
      </c>
      <c r="BG447" s="499">
        <f t="shared" si="395"/>
        <v>2997</v>
      </c>
      <c r="BH447" s="499">
        <f t="shared" si="396"/>
        <v>2305</v>
      </c>
      <c r="BI447" s="499">
        <f t="shared" si="397"/>
        <v>1653</v>
      </c>
      <c r="BJ447" s="506">
        <f t="shared" si="360"/>
        <v>3129</v>
      </c>
      <c r="BK447" s="416">
        <f t="shared" si="386"/>
        <v>-0.1415067315955314</v>
      </c>
      <c r="BL447" s="416">
        <f t="shared" si="386"/>
        <v>-0.23089756423089758</v>
      </c>
      <c r="BM447" s="416">
        <f t="shared" si="386"/>
        <v>-0.28286334056399132</v>
      </c>
      <c r="BN447" s="416">
        <f t="shared" si="379"/>
        <v>0.89292196007259528</v>
      </c>
      <c r="BO447" s="104">
        <f t="shared" si="387"/>
        <v>272727</v>
      </c>
      <c r="BP447" s="104">
        <f t="shared" si="380"/>
        <v>539460</v>
      </c>
      <c r="BQ447" s="103">
        <f t="shared" si="381"/>
        <v>599400</v>
      </c>
      <c r="BR447" s="419"/>
      <c r="BS447" s="420"/>
      <c r="BU447" s="104"/>
      <c r="BV447" s="103"/>
      <c r="BW447" s="161">
        <f t="shared" si="388"/>
        <v>284739</v>
      </c>
      <c r="BX447" s="161">
        <f t="shared" si="389"/>
        <v>284739</v>
      </c>
    </row>
    <row r="448" spans="1:76" ht="24">
      <c r="A448" s="145" t="s">
        <v>617</v>
      </c>
      <c r="B448" s="145" t="str">
        <f t="shared" si="424"/>
        <v>A12</v>
      </c>
      <c r="C448" s="146" t="s">
        <v>23</v>
      </c>
      <c r="D448" s="172" t="s">
        <v>975</v>
      </c>
      <c r="E448" s="178" t="s">
        <v>142</v>
      </c>
      <c r="F448" s="178"/>
      <c r="G448" s="178"/>
      <c r="H448" s="129">
        <v>266</v>
      </c>
      <c r="I448" s="130">
        <v>266</v>
      </c>
      <c r="J448" s="129">
        <v>266</v>
      </c>
      <c r="K448" s="130">
        <v>266</v>
      </c>
      <c r="L448" s="130">
        <v>266</v>
      </c>
      <c r="M448" s="130">
        <v>310</v>
      </c>
      <c r="N448" s="130">
        <v>310</v>
      </c>
      <c r="O448" s="148">
        <v>310</v>
      </c>
      <c r="P448" s="149">
        <v>7874</v>
      </c>
      <c r="Q448" s="149">
        <v>2094484</v>
      </c>
      <c r="R448" s="150">
        <v>7147</v>
      </c>
      <c r="S448" s="151">
        <v>1901102</v>
      </c>
      <c r="T448" s="150">
        <v>5700</v>
      </c>
      <c r="U448" s="151">
        <v>1746892</v>
      </c>
      <c r="V448" s="152">
        <v>7147</v>
      </c>
      <c r="W448" s="153">
        <f t="shared" si="425"/>
        <v>2215570</v>
      </c>
      <c r="X448" s="154">
        <v>7147</v>
      </c>
      <c r="Y448" s="155">
        <v>310</v>
      </c>
      <c r="Z448" s="138">
        <f t="shared" si="426"/>
        <v>2215570</v>
      </c>
      <c r="AA448" s="152">
        <v>5647</v>
      </c>
      <c r="AB448" s="228">
        <v>1750570</v>
      </c>
      <c r="AC448" s="231">
        <v>7498</v>
      </c>
      <c r="AD448" s="269">
        <v>420</v>
      </c>
      <c r="AE448" s="230">
        <f t="shared" si="427"/>
        <v>3149160</v>
      </c>
      <c r="AF448" s="231">
        <v>7498</v>
      </c>
      <c r="AG448" s="269">
        <v>420</v>
      </c>
      <c r="AH448" s="230">
        <f t="shared" si="428"/>
        <v>3149160</v>
      </c>
      <c r="AI448" s="437">
        <f t="shared" si="383"/>
        <v>0</v>
      </c>
      <c r="AJ448" s="23">
        <f t="shared" si="429"/>
        <v>351</v>
      </c>
      <c r="AK448" s="24">
        <f t="shared" si="430"/>
        <v>4.9111515321113755E-2</v>
      </c>
      <c r="AL448" s="23">
        <f t="shared" si="431"/>
        <v>1851</v>
      </c>
      <c r="AM448" s="160">
        <f t="shared" si="384"/>
        <v>0</v>
      </c>
      <c r="AN448" s="24">
        <f t="shared" si="435"/>
        <v>0.32778466442358772</v>
      </c>
      <c r="AO448" s="163">
        <f t="shared" si="432"/>
        <v>110</v>
      </c>
      <c r="AP448" s="164">
        <f t="shared" si="433"/>
        <v>0.35483870967741937</v>
      </c>
      <c r="AQ448" s="487" t="s">
        <v>1079</v>
      </c>
      <c r="AR448" s="409">
        <f t="shared" si="370"/>
        <v>0.35483870967741926</v>
      </c>
      <c r="AS448" s="410">
        <f t="shared" si="371"/>
        <v>0.35483870967741926</v>
      </c>
      <c r="AT448" s="409">
        <f t="shared" si="356"/>
        <v>0.32778466442358778</v>
      </c>
      <c r="AU448" s="410">
        <f t="shared" si="357"/>
        <v>0.32778466442358778</v>
      </c>
      <c r="AV448" s="64" t="b">
        <f t="shared" si="372"/>
        <v>0</v>
      </c>
      <c r="AW448" s="415">
        <f t="shared" si="391"/>
        <v>266</v>
      </c>
      <c r="AX448" s="415">
        <f t="shared" si="392"/>
        <v>266</v>
      </c>
      <c r="AY448" s="415">
        <f t="shared" si="393"/>
        <v>306.47228070175441</v>
      </c>
      <c r="AZ448" s="415">
        <f t="shared" si="376"/>
        <v>310</v>
      </c>
      <c r="BA448" s="415">
        <f t="shared" si="377"/>
        <v>420</v>
      </c>
      <c r="BB448" s="416">
        <f t="shared" si="385"/>
        <v>0</v>
      </c>
      <c r="BC448" s="416">
        <f t="shared" si="385"/>
        <v>0.15215143120960306</v>
      </c>
      <c r="BD448" s="416">
        <f t="shared" si="385"/>
        <v>1.1510728768578726E-2</v>
      </c>
      <c r="BE448" s="416">
        <f t="shared" si="378"/>
        <v>0.35483870967741926</v>
      </c>
      <c r="BF448" s="499">
        <f t="shared" si="394"/>
        <v>7874</v>
      </c>
      <c r="BG448" s="499">
        <f t="shared" si="395"/>
        <v>7147</v>
      </c>
      <c r="BH448" s="499">
        <f t="shared" si="396"/>
        <v>5700</v>
      </c>
      <c r="BI448" s="499">
        <f t="shared" si="397"/>
        <v>5647</v>
      </c>
      <c r="BJ448" s="417">
        <f t="shared" si="360"/>
        <v>7498</v>
      </c>
      <c r="BK448" s="416">
        <f t="shared" si="386"/>
        <v>-9.2329184658369368E-2</v>
      </c>
      <c r="BL448" s="416">
        <f t="shared" si="386"/>
        <v>-0.20246257170840909</v>
      </c>
      <c r="BM448" s="416">
        <f t="shared" si="386"/>
        <v>-9.2982456140351388E-3</v>
      </c>
      <c r="BN448" s="416">
        <f t="shared" si="379"/>
        <v>0.32778466442358778</v>
      </c>
      <c r="BO448" s="104">
        <f t="shared" si="387"/>
        <v>2215570</v>
      </c>
      <c r="BP448" s="104">
        <f t="shared" si="380"/>
        <v>3001740</v>
      </c>
      <c r="BQ448" s="103">
        <f t="shared" si="381"/>
        <v>3001740</v>
      </c>
      <c r="BR448" s="419"/>
      <c r="BS448" s="420" t="s">
        <v>1070</v>
      </c>
      <c r="BU448" s="104"/>
      <c r="BV448" s="103"/>
      <c r="BW448" s="161">
        <f t="shared" si="388"/>
        <v>2324380</v>
      </c>
      <c r="BX448" s="161">
        <f t="shared" si="389"/>
        <v>2324380</v>
      </c>
    </row>
    <row r="449" spans="1:76" ht="24">
      <c r="A449" s="145" t="s">
        <v>408</v>
      </c>
      <c r="B449" s="145" t="str">
        <f t="shared" si="424"/>
        <v>A13</v>
      </c>
      <c r="C449" s="146" t="s">
        <v>976</v>
      </c>
      <c r="D449" s="172" t="s">
        <v>977</v>
      </c>
      <c r="E449" s="178" t="s">
        <v>142</v>
      </c>
      <c r="F449" s="178"/>
      <c r="G449" s="178"/>
      <c r="H449" s="129">
        <v>154</v>
      </c>
      <c r="I449" s="130">
        <v>154</v>
      </c>
      <c r="J449" s="129">
        <v>154</v>
      </c>
      <c r="K449" s="130">
        <v>154</v>
      </c>
      <c r="L449" s="130">
        <v>154</v>
      </c>
      <c r="M449" s="130">
        <v>154</v>
      </c>
      <c r="N449" s="130">
        <v>154</v>
      </c>
      <c r="O449" s="148">
        <v>154</v>
      </c>
      <c r="P449" s="149">
        <v>3262</v>
      </c>
      <c r="Q449" s="149">
        <v>502348</v>
      </c>
      <c r="R449" s="150">
        <v>4319</v>
      </c>
      <c r="S449" s="151">
        <v>665126</v>
      </c>
      <c r="T449" s="150">
        <v>3774</v>
      </c>
      <c r="U449" s="151">
        <v>581196</v>
      </c>
      <c r="V449" s="152">
        <v>4319</v>
      </c>
      <c r="W449" s="153">
        <f t="shared" si="425"/>
        <v>665126</v>
      </c>
      <c r="X449" s="154">
        <v>4319</v>
      </c>
      <c r="Y449" s="155">
        <v>154</v>
      </c>
      <c r="Z449" s="138">
        <f t="shared" si="426"/>
        <v>665126</v>
      </c>
      <c r="AA449" s="152">
        <v>4435</v>
      </c>
      <c r="AB449" s="228">
        <v>682990</v>
      </c>
      <c r="AC449" s="229">
        <v>5500</v>
      </c>
      <c r="AD449" s="465">
        <v>200</v>
      </c>
      <c r="AE449" s="230">
        <f t="shared" si="427"/>
        <v>1100000</v>
      </c>
      <c r="AF449" s="231">
        <v>4439</v>
      </c>
      <c r="AG449" s="269">
        <v>200</v>
      </c>
      <c r="AH449" s="230">
        <f t="shared" si="428"/>
        <v>887800</v>
      </c>
      <c r="AI449" s="437">
        <f t="shared" si="383"/>
        <v>0</v>
      </c>
      <c r="AJ449" s="23">
        <f t="shared" si="429"/>
        <v>120</v>
      </c>
      <c r="AK449" s="24">
        <f t="shared" si="430"/>
        <v>2.7784209307710118E-2</v>
      </c>
      <c r="AL449" s="23">
        <f t="shared" si="431"/>
        <v>4</v>
      </c>
      <c r="AM449" s="160">
        <f t="shared" si="384"/>
        <v>212200</v>
      </c>
      <c r="AN449" s="24">
        <f t="shared" si="435"/>
        <v>9.0191657271702366E-4</v>
      </c>
      <c r="AO449" s="163">
        <f t="shared" si="432"/>
        <v>46</v>
      </c>
      <c r="AP449" s="164">
        <f t="shared" si="433"/>
        <v>0.29870129870129869</v>
      </c>
      <c r="AQ449" s="487"/>
      <c r="AR449" s="409">
        <f t="shared" si="370"/>
        <v>0.29870129870129869</v>
      </c>
      <c r="AS449" s="410">
        <f t="shared" si="371"/>
        <v>0.29870129870129869</v>
      </c>
      <c r="AT449" s="409">
        <f t="shared" si="356"/>
        <v>9.0191657271709857E-4</v>
      </c>
      <c r="AU449" s="410">
        <f t="shared" si="357"/>
        <v>0.24013528748590751</v>
      </c>
      <c r="AV449" s="64" t="b">
        <f t="shared" si="372"/>
        <v>0</v>
      </c>
      <c r="AW449" s="415">
        <f t="shared" si="391"/>
        <v>154</v>
      </c>
      <c r="AX449" s="415">
        <f t="shared" si="392"/>
        <v>154</v>
      </c>
      <c r="AY449" s="415">
        <f t="shared" si="393"/>
        <v>154</v>
      </c>
      <c r="AZ449" s="415">
        <f t="shared" si="376"/>
        <v>154</v>
      </c>
      <c r="BA449" s="415">
        <f t="shared" si="377"/>
        <v>200</v>
      </c>
      <c r="BB449" s="416">
        <f t="shared" si="385"/>
        <v>0</v>
      </c>
      <c r="BC449" s="416">
        <f t="shared" si="385"/>
        <v>0</v>
      </c>
      <c r="BD449" s="416">
        <f t="shared" si="385"/>
        <v>0</v>
      </c>
      <c r="BE449" s="416">
        <f t="shared" si="378"/>
        <v>0.29870129870129869</v>
      </c>
      <c r="BF449" s="499">
        <f t="shared" si="394"/>
        <v>3262</v>
      </c>
      <c r="BG449" s="499">
        <f t="shared" si="395"/>
        <v>4319</v>
      </c>
      <c r="BH449" s="499">
        <f t="shared" si="396"/>
        <v>3774</v>
      </c>
      <c r="BI449" s="499">
        <f t="shared" si="397"/>
        <v>4435</v>
      </c>
      <c r="BJ449" s="506">
        <f t="shared" si="360"/>
        <v>5500</v>
      </c>
      <c r="BK449" s="416">
        <f t="shared" si="386"/>
        <v>0.32403433476394849</v>
      </c>
      <c r="BL449" s="416">
        <f t="shared" si="386"/>
        <v>-0.12618661727251679</v>
      </c>
      <c r="BM449" s="416">
        <f t="shared" si="386"/>
        <v>0.17514573396926347</v>
      </c>
      <c r="BN449" s="416">
        <f t="shared" si="379"/>
        <v>0.24013528748590751</v>
      </c>
      <c r="BO449" s="104">
        <f t="shared" si="387"/>
        <v>665126</v>
      </c>
      <c r="BP449" s="104">
        <f t="shared" si="380"/>
        <v>863800</v>
      </c>
      <c r="BQ449" s="103">
        <f t="shared" si="381"/>
        <v>863800</v>
      </c>
      <c r="BR449" s="419"/>
      <c r="BS449" s="420"/>
      <c r="BU449" s="104"/>
      <c r="BV449" s="103"/>
      <c r="BW449" s="161">
        <f t="shared" si="388"/>
        <v>847000</v>
      </c>
      <c r="BX449" s="161">
        <f t="shared" si="389"/>
        <v>683606</v>
      </c>
    </row>
    <row r="450" spans="1:76" ht="24">
      <c r="A450" s="145" t="s">
        <v>408</v>
      </c>
      <c r="B450" s="145" t="str">
        <f t="shared" si="424"/>
        <v>A14</v>
      </c>
      <c r="C450" s="146" t="s">
        <v>978</v>
      </c>
      <c r="D450" s="172" t="s">
        <v>979</v>
      </c>
      <c r="E450" s="178" t="s">
        <v>142</v>
      </c>
      <c r="F450" s="178"/>
      <c r="G450" s="178"/>
      <c r="H450" s="129">
        <v>210</v>
      </c>
      <c r="I450" s="130">
        <v>210</v>
      </c>
      <c r="J450" s="129">
        <v>210</v>
      </c>
      <c r="K450" s="130">
        <v>210</v>
      </c>
      <c r="L450" s="130">
        <v>210</v>
      </c>
      <c r="M450" s="130">
        <v>210</v>
      </c>
      <c r="N450" s="130">
        <v>210</v>
      </c>
      <c r="O450" s="148">
        <v>210</v>
      </c>
      <c r="P450" s="149">
        <v>1523</v>
      </c>
      <c r="Q450" s="149">
        <v>319830</v>
      </c>
      <c r="R450" s="150">
        <v>1616</v>
      </c>
      <c r="S450" s="151">
        <v>339360</v>
      </c>
      <c r="T450" s="150">
        <v>1417</v>
      </c>
      <c r="U450" s="151">
        <v>297570</v>
      </c>
      <c r="V450" s="152">
        <v>1616</v>
      </c>
      <c r="W450" s="153">
        <f t="shared" si="425"/>
        <v>339360</v>
      </c>
      <c r="X450" s="154">
        <v>1616</v>
      </c>
      <c r="Y450" s="155">
        <v>210</v>
      </c>
      <c r="Z450" s="138">
        <f t="shared" si="426"/>
        <v>339360</v>
      </c>
      <c r="AA450" s="152">
        <v>1503</v>
      </c>
      <c r="AB450" s="228">
        <v>315630</v>
      </c>
      <c r="AC450" s="229">
        <v>2000</v>
      </c>
      <c r="AD450" s="465">
        <v>300</v>
      </c>
      <c r="AE450" s="230">
        <f t="shared" si="427"/>
        <v>600000</v>
      </c>
      <c r="AF450" s="231">
        <v>1674</v>
      </c>
      <c r="AG450" s="269">
        <v>300</v>
      </c>
      <c r="AH450" s="230">
        <f t="shared" si="428"/>
        <v>502200</v>
      </c>
      <c r="AI450" s="437">
        <f t="shared" si="383"/>
        <v>0</v>
      </c>
      <c r="AJ450" s="23">
        <f t="shared" si="429"/>
        <v>58</v>
      </c>
      <c r="AK450" s="24">
        <f t="shared" si="430"/>
        <v>3.5891089108910888E-2</v>
      </c>
      <c r="AL450" s="23">
        <f t="shared" si="431"/>
        <v>171</v>
      </c>
      <c r="AM450" s="160">
        <f t="shared" si="384"/>
        <v>97800</v>
      </c>
      <c r="AN450" s="24">
        <f t="shared" si="435"/>
        <v>0.11377245508982035</v>
      </c>
      <c r="AO450" s="163">
        <f t="shared" si="432"/>
        <v>90</v>
      </c>
      <c r="AP450" s="164">
        <f t="shared" si="433"/>
        <v>0.42857142857142855</v>
      </c>
      <c r="AQ450" s="487"/>
      <c r="AR450" s="409">
        <f t="shared" si="370"/>
        <v>0.4285714285714286</v>
      </c>
      <c r="AS450" s="410">
        <f t="shared" si="371"/>
        <v>0.4285714285714286</v>
      </c>
      <c r="AT450" s="409">
        <f t="shared" si="356"/>
        <v>0.11377245508982026</v>
      </c>
      <c r="AU450" s="410">
        <f t="shared" si="357"/>
        <v>0.33067198935462416</v>
      </c>
      <c r="AV450" s="64" t="b">
        <f t="shared" si="372"/>
        <v>0</v>
      </c>
      <c r="AW450" s="415">
        <f t="shared" si="391"/>
        <v>210</v>
      </c>
      <c r="AX450" s="415">
        <f t="shared" si="392"/>
        <v>210</v>
      </c>
      <c r="AY450" s="415">
        <f t="shared" si="393"/>
        <v>210</v>
      </c>
      <c r="AZ450" s="415">
        <f t="shared" si="376"/>
        <v>210</v>
      </c>
      <c r="BA450" s="415">
        <f t="shared" si="377"/>
        <v>300</v>
      </c>
      <c r="BB450" s="416">
        <f t="shared" si="385"/>
        <v>0</v>
      </c>
      <c r="BC450" s="416">
        <f t="shared" si="385"/>
        <v>0</v>
      </c>
      <c r="BD450" s="416">
        <f t="shared" si="385"/>
        <v>0</v>
      </c>
      <c r="BE450" s="416">
        <f t="shared" si="378"/>
        <v>0.4285714285714286</v>
      </c>
      <c r="BF450" s="499">
        <f t="shared" si="394"/>
        <v>1523</v>
      </c>
      <c r="BG450" s="499">
        <f t="shared" si="395"/>
        <v>1616</v>
      </c>
      <c r="BH450" s="499">
        <f t="shared" si="396"/>
        <v>1417</v>
      </c>
      <c r="BI450" s="499">
        <f t="shared" si="397"/>
        <v>1503</v>
      </c>
      <c r="BJ450" s="506">
        <f t="shared" si="360"/>
        <v>2000</v>
      </c>
      <c r="BK450" s="416">
        <f t="shared" si="386"/>
        <v>6.1063690085357836E-2</v>
      </c>
      <c r="BL450" s="416">
        <f t="shared" si="386"/>
        <v>-0.1231435643564357</v>
      </c>
      <c r="BM450" s="416">
        <f t="shared" si="386"/>
        <v>6.0691601976005538E-2</v>
      </c>
      <c r="BN450" s="416">
        <f t="shared" si="379"/>
        <v>0.33067198935462416</v>
      </c>
      <c r="BO450" s="104">
        <f t="shared" si="387"/>
        <v>339360</v>
      </c>
      <c r="BP450" s="104">
        <f t="shared" si="380"/>
        <v>484800</v>
      </c>
      <c r="BQ450" s="103">
        <f t="shared" si="381"/>
        <v>484800</v>
      </c>
      <c r="BR450" s="419"/>
      <c r="BS450" s="420"/>
      <c r="BU450" s="104"/>
      <c r="BV450" s="103"/>
      <c r="BW450" s="161">
        <f t="shared" si="388"/>
        <v>420000</v>
      </c>
      <c r="BX450" s="161">
        <f t="shared" si="389"/>
        <v>351540</v>
      </c>
    </row>
    <row r="451" spans="1:76" ht="36">
      <c r="A451" s="145" t="s">
        <v>408</v>
      </c>
      <c r="B451" s="145" t="str">
        <f t="shared" si="424"/>
        <v>A15</v>
      </c>
      <c r="C451" s="146" t="s">
        <v>980</v>
      </c>
      <c r="D451" s="175" t="s">
        <v>981</v>
      </c>
      <c r="E451" s="175" t="s">
        <v>102</v>
      </c>
      <c r="F451" s="175"/>
      <c r="G451" s="175"/>
      <c r="H451" s="129">
        <v>150</v>
      </c>
      <c r="I451" s="130">
        <v>150</v>
      </c>
      <c r="J451" s="129">
        <v>150</v>
      </c>
      <c r="K451" s="130">
        <v>150</v>
      </c>
      <c r="L451" s="130">
        <v>150</v>
      </c>
      <c r="M451" s="130">
        <v>150</v>
      </c>
      <c r="N451" s="130">
        <v>150</v>
      </c>
      <c r="O451" s="148">
        <v>150</v>
      </c>
      <c r="P451" s="149">
        <v>128</v>
      </c>
      <c r="Q451" s="149">
        <v>19200</v>
      </c>
      <c r="R451" s="150">
        <v>163</v>
      </c>
      <c r="S451" s="151">
        <v>24450</v>
      </c>
      <c r="T451" s="150">
        <v>144</v>
      </c>
      <c r="U451" s="151">
        <v>21600</v>
      </c>
      <c r="V451" s="152">
        <v>163</v>
      </c>
      <c r="W451" s="153">
        <f t="shared" si="425"/>
        <v>24450</v>
      </c>
      <c r="X451" s="154">
        <v>163</v>
      </c>
      <c r="Y451" s="155">
        <v>150</v>
      </c>
      <c r="Z451" s="138">
        <f t="shared" si="426"/>
        <v>24450</v>
      </c>
      <c r="AA451" s="152">
        <v>162</v>
      </c>
      <c r="AB451" s="228">
        <v>24300</v>
      </c>
      <c r="AC451" s="229">
        <v>300</v>
      </c>
      <c r="AD451" s="464">
        <v>250</v>
      </c>
      <c r="AE451" s="230">
        <f t="shared" si="427"/>
        <v>75000</v>
      </c>
      <c r="AF451" s="231">
        <v>171</v>
      </c>
      <c r="AG451" s="269">
        <v>300</v>
      </c>
      <c r="AH451" s="230">
        <f t="shared" si="428"/>
        <v>51300</v>
      </c>
      <c r="AI451" s="437">
        <f t="shared" si="383"/>
        <v>-50</v>
      </c>
      <c r="AJ451" s="23">
        <f t="shared" si="429"/>
        <v>8</v>
      </c>
      <c r="AK451" s="24">
        <f t="shared" si="430"/>
        <v>4.9079754601226995E-2</v>
      </c>
      <c r="AL451" s="23">
        <f t="shared" si="431"/>
        <v>9</v>
      </c>
      <c r="AM451" s="160">
        <f t="shared" si="384"/>
        <v>23700</v>
      </c>
      <c r="AN451" s="24">
        <f t="shared" si="435"/>
        <v>5.5555555555555552E-2</v>
      </c>
      <c r="AO451" s="163">
        <f t="shared" si="432"/>
        <v>150</v>
      </c>
      <c r="AP451" s="164">
        <f t="shared" si="433"/>
        <v>1</v>
      </c>
      <c r="AQ451" s="487"/>
      <c r="AR451" s="409">
        <f t="shared" si="370"/>
        <v>1</v>
      </c>
      <c r="AS451" s="410">
        <f t="shared" si="371"/>
        <v>0.66666666666666674</v>
      </c>
      <c r="AT451" s="409">
        <f t="shared" si="356"/>
        <v>5.555555555555558E-2</v>
      </c>
      <c r="AU451" s="410">
        <f t="shared" si="357"/>
        <v>0.85185185185185186</v>
      </c>
      <c r="AV451" s="64" t="b">
        <f t="shared" si="372"/>
        <v>0</v>
      </c>
      <c r="AW451" s="415">
        <f t="shared" si="391"/>
        <v>150</v>
      </c>
      <c r="AX451" s="415">
        <f t="shared" si="392"/>
        <v>150</v>
      </c>
      <c r="AY451" s="415">
        <f t="shared" si="393"/>
        <v>150</v>
      </c>
      <c r="AZ451" s="415">
        <f t="shared" si="376"/>
        <v>150</v>
      </c>
      <c r="BA451" s="415">
        <f t="shared" si="377"/>
        <v>250</v>
      </c>
      <c r="BB451" s="416">
        <f t="shared" si="385"/>
        <v>0</v>
      </c>
      <c r="BC451" s="416">
        <f t="shared" si="385"/>
        <v>0</v>
      </c>
      <c r="BD451" s="416">
        <f t="shared" si="385"/>
        <v>0</v>
      </c>
      <c r="BE451" s="416">
        <f t="shared" si="378"/>
        <v>0.66666666666666674</v>
      </c>
      <c r="BF451" s="499">
        <f t="shared" si="394"/>
        <v>128</v>
      </c>
      <c r="BG451" s="499">
        <f t="shared" si="395"/>
        <v>163</v>
      </c>
      <c r="BH451" s="499">
        <f t="shared" si="396"/>
        <v>144</v>
      </c>
      <c r="BI451" s="499">
        <f t="shared" si="397"/>
        <v>162</v>
      </c>
      <c r="BJ451" s="506">
        <f t="shared" si="360"/>
        <v>300</v>
      </c>
      <c r="BK451" s="416">
        <f t="shared" si="386"/>
        <v>0.2734375</v>
      </c>
      <c r="BL451" s="416">
        <f t="shared" si="386"/>
        <v>-0.1165644171779141</v>
      </c>
      <c r="BM451" s="416">
        <f t="shared" si="386"/>
        <v>0.125</v>
      </c>
      <c r="BN451" s="416">
        <f t="shared" si="379"/>
        <v>0.85185185185185186</v>
      </c>
      <c r="BO451" s="104">
        <f t="shared" si="387"/>
        <v>24450</v>
      </c>
      <c r="BP451" s="104">
        <f t="shared" si="380"/>
        <v>40750</v>
      </c>
      <c r="BQ451" s="103">
        <f t="shared" si="381"/>
        <v>48900</v>
      </c>
      <c r="BR451" s="419"/>
      <c r="BS451" s="420"/>
      <c r="BU451" s="104"/>
      <c r="BV451" s="103"/>
      <c r="BW451" s="161">
        <f t="shared" si="388"/>
        <v>45000</v>
      </c>
      <c r="BX451" s="161">
        <f t="shared" si="389"/>
        <v>25650</v>
      </c>
    </row>
    <row r="452" spans="1:76" ht="15.6">
      <c r="A452" s="145" t="s">
        <v>489</v>
      </c>
      <c r="B452" s="145" t="str">
        <f t="shared" si="424"/>
        <v>A16</v>
      </c>
      <c r="C452" s="146" t="s">
        <v>982</v>
      </c>
      <c r="D452" s="147" t="s">
        <v>983</v>
      </c>
      <c r="E452" s="147"/>
      <c r="F452" s="147"/>
      <c r="G452" s="147"/>
      <c r="H452" s="129">
        <v>32</v>
      </c>
      <c r="I452" s="130">
        <v>32</v>
      </c>
      <c r="J452" s="129">
        <v>32</v>
      </c>
      <c r="K452" s="130">
        <v>32</v>
      </c>
      <c r="L452" s="130">
        <v>32</v>
      </c>
      <c r="M452" s="130">
        <v>32</v>
      </c>
      <c r="N452" s="130">
        <v>32</v>
      </c>
      <c r="O452" s="148">
        <v>32</v>
      </c>
      <c r="P452" s="149">
        <v>1581</v>
      </c>
      <c r="Q452" s="149">
        <v>50592</v>
      </c>
      <c r="R452" s="150">
        <v>2688</v>
      </c>
      <c r="S452" s="151">
        <v>87552</v>
      </c>
      <c r="T452" s="150">
        <v>1684</v>
      </c>
      <c r="U452" s="151">
        <v>55712</v>
      </c>
      <c r="V452" s="152">
        <v>2688</v>
      </c>
      <c r="W452" s="153">
        <f t="shared" si="425"/>
        <v>86016</v>
      </c>
      <c r="X452" s="154">
        <v>2688</v>
      </c>
      <c r="Y452" s="155">
        <v>32</v>
      </c>
      <c r="Z452" s="138">
        <f t="shared" si="426"/>
        <v>86016</v>
      </c>
      <c r="AA452" s="152">
        <v>1247</v>
      </c>
      <c r="AB452" s="228">
        <v>39904</v>
      </c>
      <c r="AC452" s="231">
        <v>2776</v>
      </c>
      <c r="AD452" s="269">
        <v>50</v>
      </c>
      <c r="AE452" s="230">
        <f t="shared" si="427"/>
        <v>138800</v>
      </c>
      <c r="AF452" s="231">
        <v>2776</v>
      </c>
      <c r="AG452" s="269">
        <v>50</v>
      </c>
      <c r="AH452" s="230">
        <f t="shared" si="428"/>
        <v>138800</v>
      </c>
      <c r="AI452" s="437">
        <f t="shared" si="383"/>
        <v>0</v>
      </c>
      <c r="AJ452" s="23">
        <f t="shared" si="429"/>
        <v>88</v>
      </c>
      <c r="AK452" s="24">
        <f t="shared" si="430"/>
        <v>3.273809523809524E-2</v>
      </c>
      <c r="AL452" s="23">
        <f t="shared" si="431"/>
        <v>1529</v>
      </c>
      <c r="AM452" s="160">
        <f t="shared" si="384"/>
        <v>0</v>
      </c>
      <c r="AN452" s="24">
        <f t="shared" si="435"/>
        <v>1.2261427425821974</v>
      </c>
      <c r="AO452" s="163">
        <f t="shared" si="432"/>
        <v>18</v>
      </c>
      <c r="AP452" s="164">
        <f t="shared" si="433"/>
        <v>0.5625</v>
      </c>
      <c r="AQ452" s="487" t="s">
        <v>1079</v>
      </c>
      <c r="AR452" s="409">
        <f t="shared" si="370"/>
        <v>0.5625</v>
      </c>
      <c r="AS452" s="410">
        <f t="shared" si="371"/>
        <v>0.5625</v>
      </c>
      <c r="AT452" s="409">
        <f t="shared" si="356"/>
        <v>1.2261427425821974</v>
      </c>
      <c r="AU452" s="410">
        <f t="shared" si="357"/>
        <v>1.2261427425821974</v>
      </c>
      <c r="AV452" s="64" t="b">
        <f t="shared" si="372"/>
        <v>0</v>
      </c>
      <c r="AW452" s="415">
        <f t="shared" si="391"/>
        <v>32</v>
      </c>
      <c r="AX452" s="415">
        <f t="shared" si="392"/>
        <v>32.571428571428569</v>
      </c>
      <c r="AY452" s="415">
        <f t="shared" si="393"/>
        <v>33.083135391923989</v>
      </c>
      <c r="AZ452" s="415">
        <f t="shared" si="376"/>
        <v>32</v>
      </c>
      <c r="BA452" s="415">
        <f t="shared" si="377"/>
        <v>50</v>
      </c>
      <c r="BB452" s="416">
        <f t="shared" si="385"/>
        <v>1.7857142857142794E-2</v>
      </c>
      <c r="BC452" s="416">
        <f t="shared" si="385"/>
        <v>1.5710297120473449E-2</v>
      </c>
      <c r="BD452" s="416">
        <f t="shared" si="385"/>
        <v>-3.273980470993676E-2</v>
      </c>
      <c r="BE452" s="416">
        <f t="shared" si="378"/>
        <v>0.5625</v>
      </c>
      <c r="BF452" s="499">
        <f t="shared" si="394"/>
        <v>1581</v>
      </c>
      <c r="BG452" s="499">
        <f t="shared" si="395"/>
        <v>2688</v>
      </c>
      <c r="BH452" s="499">
        <f t="shared" si="396"/>
        <v>1684</v>
      </c>
      <c r="BI452" s="499">
        <f t="shared" si="397"/>
        <v>1247</v>
      </c>
      <c r="BJ452" s="417">
        <f t="shared" si="360"/>
        <v>2776</v>
      </c>
      <c r="BK452" s="416">
        <f t="shared" si="386"/>
        <v>0.70018975332068312</v>
      </c>
      <c r="BL452" s="416">
        <f t="shared" si="386"/>
        <v>-0.37351190476190477</v>
      </c>
      <c r="BM452" s="416">
        <f t="shared" si="386"/>
        <v>-0.25950118764845609</v>
      </c>
      <c r="BN452" s="416">
        <f t="shared" si="379"/>
        <v>1.2261427425821974</v>
      </c>
      <c r="BO452" s="104">
        <f t="shared" si="387"/>
        <v>86016</v>
      </c>
      <c r="BP452" s="104">
        <f t="shared" si="380"/>
        <v>134400</v>
      </c>
      <c r="BQ452" s="103">
        <f t="shared" si="381"/>
        <v>134400</v>
      </c>
      <c r="BR452" s="419"/>
      <c r="BS452" s="420" t="s">
        <v>1070</v>
      </c>
      <c r="BU452" s="104"/>
      <c r="BV452" s="103"/>
      <c r="BW452" s="161">
        <f t="shared" si="388"/>
        <v>88832</v>
      </c>
      <c r="BX452" s="161">
        <f t="shared" si="389"/>
        <v>88832</v>
      </c>
    </row>
    <row r="453" spans="1:76" ht="15.6">
      <c r="A453" s="145" t="s">
        <v>489</v>
      </c>
      <c r="B453" s="145" t="str">
        <f t="shared" si="424"/>
        <v>A17</v>
      </c>
      <c r="C453" s="146" t="s">
        <v>984</v>
      </c>
      <c r="D453" s="147" t="s">
        <v>985</v>
      </c>
      <c r="E453" s="147"/>
      <c r="F453" s="147"/>
      <c r="G453" s="147"/>
      <c r="H453" s="129">
        <v>26</v>
      </c>
      <c r="I453" s="130">
        <v>26</v>
      </c>
      <c r="J453" s="129">
        <v>26</v>
      </c>
      <c r="K453" s="130">
        <v>26</v>
      </c>
      <c r="L453" s="130">
        <v>26</v>
      </c>
      <c r="M453" s="130">
        <v>26</v>
      </c>
      <c r="N453" s="130">
        <v>26</v>
      </c>
      <c r="O453" s="148">
        <v>26</v>
      </c>
      <c r="P453" s="149">
        <v>1776</v>
      </c>
      <c r="Q453" s="149">
        <v>46176</v>
      </c>
      <c r="R453" s="150">
        <v>2082</v>
      </c>
      <c r="S453" s="151">
        <v>56160</v>
      </c>
      <c r="T453" s="150">
        <v>749</v>
      </c>
      <c r="U453" s="151">
        <v>20410</v>
      </c>
      <c r="V453" s="152">
        <v>2082</v>
      </c>
      <c r="W453" s="153">
        <f t="shared" si="425"/>
        <v>54132</v>
      </c>
      <c r="X453" s="154">
        <v>2082</v>
      </c>
      <c r="Y453" s="155">
        <v>26</v>
      </c>
      <c r="Z453" s="138">
        <f t="shared" si="426"/>
        <v>54132</v>
      </c>
      <c r="AA453" s="152">
        <v>625</v>
      </c>
      <c r="AB453" s="228">
        <v>16250</v>
      </c>
      <c r="AC453" s="231">
        <v>2155</v>
      </c>
      <c r="AD453" s="269">
        <v>50</v>
      </c>
      <c r="AE453" s="230">
        <f t="shared" si="427"/>
        <v>107750</v>
      </c>
      <c r="AF453" s="231">
        <v>2155</v>
      </c>
      <c r="AG453" s="269">
        <v>50</v>
      </c>
      <c r="AH453" s="230">
        <f t="shared" si="428"/>
        <v>107750</v>
      </c>
      <c r="AI453" s="437">
        <f t="shared" si="383"/>
        <v>0</v>
      </c>
      <c r="AJ453" s="23">
        <f t="shared" si="429"/>
        <v>73</v>
      </c>
      <c r="AK453" s="24">
        <f t="shared" si="430"/>
        <v>3.506243996157541E-2</v>
      </c>
      <c r="AL453" s="23">
        <f t="shared" si="431"/>
        <v>1530</v>
      </c>
      <c r="AM453" s="160">
        <f t="shared" si="384"/>
        <v>0</v>
      </c>
      <c r="AN453" s="24">
        <f t="shared" si="435"/>
        <v>2.448</v>
      </c>
      <c r="AO453" s="163">
        <f t="shared" si="432"/>
        <v>24</v>
      </c>
      <c r="AP453" s="164">
        <f t="shared" si="433"/>
        <v>0.92307692307692313</v>
      </c>
      <c r="AQ453" s="487" t="s">
        <v>1079</v>
      </c>
      <c r="AR453" s="409">
        <f t="shared" si="370"/>
        <v>0.92307692307692313</v>
      </c>
      <c r="AS453" s="410">
        <f t="shared" si="371"/>
        <v>0.92307692307692313</v>
      </c>
      <c r="AT453" s="409">
        <f t="shared" si="356"/>
        <v>2.448</v>
      </c>
      <c r="AU453" s="410">
        <f t="shared" si="357"/>
        <v>2.448</v>
      </c>
      <c r="AV453" s="64" t="b">
        <f t="shared" si="372"/>
        <v>0</v>
      </c>
      <c r="AW453" s="415">
        <f t="shared" si="391"/>
        <v>26</v>
      </c>
      <c r="AX453" s="415">
        <f t="shared" si="392"/>
        <v>26.97406340057637</v>
      </c>
      <c r="AY453" s="415">
        <f t="shared" si="393"/>
        <v>27.249666221628839</v>
      </c>
      <c r="AZ453" s="415">
        <f t="shared" si="376"/>
        <v>26</v>
      </c>
      <c r="BA453" s="415">
        <f t="shared" si="377"/>
        <v>50</v>
      </c>
      <c r="BB453" s="416">
        <f t="shared" si="385"/>
        <v>3.7463976945244948E-2</v>
      </c>
      <c r="BC453" s="416">
        <f t="shared" si="385"/>
        <v>1.021732680611187E-2</v>
      </c>
      <c r="BD453" s="416">
        <f t="shared" si="385"/>
        <v>-4.5859872611464958E-2</v>
      </c>
      <c r="BE453" s="416">
        <f t="shared" si="378"/>
        <v>0.92307692307692313</v>
      </c>
      <c r="BF453" s="499">
        <f t="shared" si="394"/>
        <v>1776</v>
      </c>
      <c r="BG453" s="499">
        <f t="shared" si="395"/>
        <v>2082</v>
      </c>
      <c r="BH453" s="499">
        <f t="shared" si="396"/>
        <v>749</v>
      </c>
      <c r="BI453" s="499">
        <f t="shared" si="397"/>
        <v>625</v>
      </c>
      <c r="BJ453" s="417">
        <f t="shared" si="360"/>
        <v>2155</v>
      </c>
      <c r="BK453" s="416">
        <f t="shared" si="386"/>
        <v>0.17229729729729737</v>
      </c>
      <c r="BL453" s="416">
        <f t="shared" si="386"/>
        <v>-0.64024975984630161</v>
      </c>
      <c r="BM453" s="416">
        <f t="shared" si="386"/>
        <v>-0.16555407209612816</v>
      </c>
      <c r="BN453" s="416">
        <f t="shared" si="379"/>
        <v>2.448</v>
      </c>
      <c r="BO453" s="104">
        <f t="shared" si="387"/>
        <v>54132</v>
      </c>
      <c r="BP453" s="104">
        <f t="shared" si="380"/>
        <v>104100</v>
      </c>
      <c r="BQ453" s="103">
        <f t="shared" si="381"/>
        <v>104100</v>
      </c>
      <c r="BR453" s="419"/>
      <c r="BS453" s="420" t="s">
        <v>1070</v>
      </c>
      <c r="BU453" s="104"/>
      <c r="BV453" s="103"/>
      <c r="BW453" s="161">
        <f t="shared" si="388"/>
        <v>56030</v>
      </c>
      <c r="BX453" s="161">
        <f t="shared" si="389"/>
        <v>56030</v>
      </c>
    </row>
    <row r="454" spans="1:76" ht="24">
      <c r="A454" s="145" t="s">
        <v>545</v>
      </c>
      <c r="B454" s="145" t="str">
        <f t="shared" si="424"/>
        <v>A18</v>
      </c>
      <c r="C454" s="146" t="s">
        <v>986</v>
      </c>
      <c r="D454" s="147" t="s">
        <v>987</v>
      </c>
      <c r="E454" s="147"/>
      <c r="F454" s="147"/>
      <c r="G454" s="147"/>
      <c r="H454" s="129">
        <v>250</v>
      </c>
      <c r="I454" s="130">
        <v>250</v>
      </c>
      <c r="J454" s="129">
        <v>250</v>
      </c>
      <c r="K454" s="130">
        <v>250</v>
      </c>
      <c r="L454" s="130">
        <v>250</v>
      </c>
      <c r="M454" s="130">
        <v>250</v>
      </c>
      <c r="N454" s="130">
        <v>250</v>
      </c>
      <c r="O454" s="148">
        <v>250</v>
      </c>
      <c r="P454" s="149">
        <v>7602</v>
      </c>
      <c r="Q454" s="149">
        <v>1900500</v>
      </c>
      <c r="R454" s="150">
        <v>8091</v>
      </c>
      <c r="S454" s="151">
        <v>2022750</v>
      </c>
      <c r="T454" s="150">
        <v>6575</v>
      </c>
      <c r="U454" s="151">
        <v>1643750</v>
      </c>
      <c r="V454" s="152">
        <v>8091</v>
      </c>
      <c r="W454" s="153">
        <f t="shared" si="425"/>
        <v>2022750</v>
      </c>
      <c r="X454" s="154">
        <v>8091</v>
      </c>
      <c r="Y454" s="155">
        <v>250</v>
      </c>
      <c r="Z454" s="138">
        <f t="shared" si="426"/>
        <v>2022750</v>
      </c>
      <c r="AA454" s="152">
        <v>6290</v>
      </c>
      <c r="AB454" s="228">
        <v>1572500</v>
      </c>
      <c r="AC454" s="231">
        <v>8347</v>
      </c>
      <c r="AD454" s="269">
        <v>280</v>
      </c>
      <c r="AE454" s="230">
        <f t="shared" si="427"/>
        <v>2337160</v>
      </c>
      <c r="AF454" s="231">
        <v>8347</v>
      </c>
      <c r="AG454" s="269">
        <v>280</v>
      </c>
      <c r="AH454" s="230">
        <f t="shared" si="428"/>
        <v>2337160</v>
      </c>
      <c r="AI454" s="437">
        <f t="shared" si="383"/>
        <v>0</v>
      </c>
      <c r="AJ454" s="23">
        <f t="shared" si="429"/>
        <v>256</v>
      </c>
      <c r="AK454" s="24">
        <f t="shared" si="430"/>
        <v>3.1640093931528862E-2</v>
      </c>
      <c r="AL454" s="23">
        <f t="shared" si="431"/>
        <v>2057</v>
      </c>
      <c r="AM454" s="160">
        <f t="shared" si="384"/>
        <v>0</v>
      </c>
      <c r="AN454" s="24">
        <f t="shared" si="435"/>
        <v>0.32702702702702702</v>
      </c>
      <c r="AO454" s="163">
        <f t="shared" si="432"/>
        <v>30</v>
      </c>
      <c r="AP454" s="164">
        <f t="shared" si="433"/>
        <v>0.12</v>
      </c>
      <c r="AQ454" s="487" t="s">
        <v>1079</v>
      </c>
      <c r="AR454" s="409">
        <f t="shared" si="370"/>
        <v>0.12000000000000011</v>
      </c>
      <c r="AS454" s="410">
        <f t="shared" si="371"/>
        <v>0.12000000000000011</v>
      </c>
      <c r="AT454" s="409">
        <f t="shared" si="356"/>
        <v>0.32702702702702702</v>
      </c>
      <c r="AU454" s="410">
        <f t="shared" si="357"/>
        <v>0.32702702702702702</v>
      </c>
      <c r="AV454" s="64" t="b">
        <f t="shared" si="372"/>
        <v>0</v>
      </c>
      <c r="AW454" s="415">
        <f t="shared" si="391"/>
        <v>250</v>
      </c>
      <c r="AX454" s="415">
        <f t="shared" si="392"/>
        <v>250</v>
      </c>
      <c r="AY454" s="415">
        <f t="shared" si="393"/>
        <v>250</v>
      </c>
      <c r="AZ454" s="415">
        <f t="shared" si="376"/>
        <v>250</v>
      </c>
      <c r="BA454" s="415">
        <f t="shared" si="377"/>
        <v>280</v>
      </c>
      <c r="BB454" s="416">
        <f t="shared" si="385"/>
        <v>0</v>
      </c>
      <c r="BC454" s="416">
        <f t="shared" si="385"/>
        <v>0</v>
      </c>
      <c r="BD454" s="416">
        <f t="shared" si="385"/>
        <v>0</v>
      </c>
      <c r="BE454" s="416">
        <f t="shared" si="378"/>
        <v>0.12000000000000011</v>
      </c>
      <c r="BF454" s="499">
        <f t="shared" si="394"/>
        <v>7602</v>
      </c>
      <c r="BG454" s="499">
        <f t="shared" si="395"/>
        <v>8091</v>
      </c>
      <c r="BH454" s="499">
        <f t="shared" si="396"/>
        <v>6575</v>
      </c>
      <c r="BI454" s="499">
        <f t="shared" si="397"/>
        <v>6290</v>
      </c>
      <c r="BJ454" s="417">
        <f t="shared" si="360"/>
        <v>8347</v>
      </c>
      <c r="BK454" s="416">
        <f t="shared" si="386"/>
        <v>6.4325177584846127E-2</v>
      </c>
      <c r="BL454" s="416">
        <f t="shared" si="386"/>
        <v>-0.18736868125077244</v>
      </c>
      <c r="BM454" s="416">
        <f t="shared" si="386"/>
        <v>-4.3346007604562753E-2</v>
      </c>
      <c r="BN454" s="416">
        <f t="shared" si="379"/>
        <v>0.32702702702702702</v>
      </c>
      <c r="BO454" s="104">
        <f t="shared" si="387"/>
        <v>2022750</v>
      </c>
      <c r="BP454" s="104">
        <f t="shared" si="380"/>
        <v>2265480</v>
      </c>
      <c r="BQ454" s="103">
        <f t="shared" si="381"/>
        <v>2265480</v>
      </c>
      <c r="BR454" s="419"/>
      <c r="BS454" s="420" t="s">
        <v>1070</v>
      </c>
      <c r="BU454" s="104"/>
      <c r="BV454" s="103"/>
      <c r="BW454" s="161">
        <f t="shared" si="388"/>
        <v>2086750</v>
      </c>
      <c r="BX454" s="161">
        <f t="shared" si="389"/>
        <v>2086750</v>
      </c>
    </row>
    <row r="455" spans="1:76" ht="15.6">
      <c r="A455" s="145" t="s">
        <v>590</v>
      </c>
      <c r="B455" s="145" t="str">
        <f t="shared" si="424"/>
        <v>A19</v>
      </c>
      <c r="C455" s="146" t="s">
        <v>988</v>
      </c>
      <c r="D455" s="147" t="s">
        <v>989</v>
      </c>
      <c r="E455" s="147"/>
      <c r="F455" s="147"/>
      <c r="G455" s="147"/>
      <c r="H455" s="129">
        <v>360</v>
      </c>
      <c r="I455" s="130">
        <v>380</v>
      </c>
      <c r="J455" s="129">
        <v>380</v>
      </c>
      <c r="K455" s="130">
        <v>380</v>
      </c>
      <c r="L455" s="130">
        <v>380</v>
      </c>
      <c r="M455" s="130">
        <v>380</v>
      </c>
      <c r="N455" s="130">
        <v>380</v>
      </c>
      <c r="O455" s="148">
        <v>380</v>
      </c>
      <c r="P455" s="149">
        <v>43169</v>
      </c>
      <c r="Q455" s="149">
        <v>16123260</v>
      </c>
      <c r="R455" s="150">
        <v>46057</v>
      </c>
      <c r="S455" s="151">
        <v>17501660</v>
      </c>
      <c r="T455" s="150">
        <v>34678</v>
      </c>
      <c r="U455" s="151">
        <v>13177640</v>
      </c>
      <c r="V455" s="152">
        <v>46057</v>
      </c>
      <c r="W455" s="153">
        <f t="shared" si="425"/>
        <v>17501660</v>
      </c>
      <c r="X455" s="154">
        <v>46057</v>
      </c>
      <c r="Y455" s="155">
        <v>380</v>
      </c>
      <c r="Z455" s="138">
        <f t="shared" si="426"/>
        <v>17501660</v>
      </c>
      <c r="AA455" s="152">
        <v>37975</v>
      </c>
      <c r="AB455" s="228">
        <v>14430500</v>
      </c>
      <c r="AC455" s="231">
        <v>47821</v>
      </c>
      <c r="AD455" s="269">
        <v>495</v>
      </c>
      <c r="AE455" s="230">
        <f t="shared" si="427"/>
        <v>23671395</v>
      </c>
      <c r="AF455" s="231">
        <v>47821</v>
      </c>
      <c r="AG455" s="269">
        <v>495</v>
      </c>
      <c r="AH455" s="230">
        <f t="shared" si="428"/>
        <v>23671395</v>
      </c>
      <c r="AI455" s="437">
        <f t="shared" si="383"/>
        <v>0</v>
      </c>
      <c r="AJ455" s="23">
        <f t="shared" si="429"/>
        <v>1764</v>
      </c>
      <c r="AK455" s="24">
        <f t="shared" si="430"/>
        <v>3.8300366936622011E-2</v>
      </c>
      <c r="AL455" s="23">
        <f t="shared" si="431"/>
        <v>9846</v>
      </c>
      <c r="AM455" s="160">
        <f t="shared" si="384"/>
        <v>0</v>
      </c>
      <c r="AN455" s="24">
        <f t="shared" si="435"/>
        <v>0.25927583936800525</v>
      </c>
      <c r="AO455" s="163">
        <f t="shared" si="432"/>
        <v>115</v>
      </c>
      <c r="AP455" s="164">
        <f t="shared" si="433"/>
        <v>0.30263157894736842</v>
      </c>
      <c r="AQ455" s="487" t="s">
        <v>1079</v>
      </c>
      <c r="AR455" s="409">
        <f t="shared" si="370"/>
        <v>0.30263157894736836</v>
      </c>
      <c r="AS455" s="410">
        <f t="shared" si="371"/>
        <v>0.30263157894736836</v>
      </c>
      <c r="AT455" s="409">
        <f t="shared" ref="AT455:AT485" si="436">IFERROR(AF455/AA455-1,"")</f>
        <v>0.25927583936800525</v>
      </c>
      <c r="AU455" s="410">
        <f t="shared" ref="AU455:AU485" si="437">IFERROR(AC455/AA455-1,"")</f>
        <v>0.25927583936800525</v>
      </c>
      <c r="AV455" s="64" t="b">
        <f t="shared" si="372"/>
        <v>0</v>
      </c>
      <c r="AW455" s="415">
        <f t="shared" si="391"/>
        <v>373.49162593527763</v>
      </c>
      <c r="AX455" s="415">
        <f t="shared" si="392"/>
        <v>380</v>
      </c>
      <c r="AY455" s="415">
        <f t="shared" si="393"/>
        <v>380</v>
      </c>
      <c r="AZ455" s="415">
        <f t="shared" si="376"/>
        <v>380</v>
      </c>
      <c r="BA455" s="415">
        <f t="shared" si="377"/>
        <v>495</v>
      </c>
      <c r="BB455" s="416">
        <f t="shared" si="385"/>
        <v>1.7425756329675357E-2</v>
      </c>
      <c r="BC455" s="416">
        <f t="shared" si="385"/>
        <v>0</v>
      </c>
      <c r="BD455" s="416">
        <f t="shared" si="385"/>
        <v>0</v>
      </c>
      <c r="BE455" s="416">
        <f t="shared" si="378"/>
        <v>0.30263157894736836</v>
      </c>
      <c r="BF455" s="499">
        <f t="shared" si="394"/>
        <v>43169</v>
      </c>
      <c r="BG455" s="499">
        <f t="shared" si="395"/>
        <v>46057</v>
      </c>
      <c r="BH455" s="499">
        <f t="shared" si="396"/>
        <v>34678</v>
      </c>
      <c r="BI455" s="499">
        <f t="shared" si="397"/>
        <v>37975</v>
      </c>
      <c r="BJ455" s="417">
        <f t="shared" ref="BJ455:BJ492" si="438">AC455</f>
        <v>47821</v>
      </c>
      <c r="BK455" s="416">
        <f t="shared" si="386"/>
        <v>6.6899858694896785E-2</v>
      </c>
      <c r="BL455" s="416">
        <f t="shared" si="386"/>
        <v>-0.24706342141259741</v>
      </c>
      <c r="BM455" s="416">
        <f t="shared" si="386"/>
        <v>9.5074687121518009E-2</v>
      </c>
      <c r="BN455" s="416">
        <f t="shared" si="379"/>
        <v>0.25927583936800525</v>
      </c>
      <c r="BO455" s="104">
        <f t="shared" si="387"/>
        <v>17501660</v>
      </c>
      <c r="BP455" s="104">
        <f t="shared" si="380"/>
        <v>22798215</v>
      </c>
      <c r="BQ455" s="103">
        <f t="shared" si="381"/>
        <v>22798215</v>
      </c>
      <c r="BR455" s="419"/>
      <c r="BS455" s="420" t="s">
        <v>1070</v>
      </c>
      <c r="BU455" s="104"/>
      <c r="BV455" s="103"/>
      <c r="BW455" s="161">
        <f t="shared" si="388"/>
        <v>18171980</v>
      </c>
      <c r="BX455" s="161">
        <f t="shared" si="389"/>
        <v>18171980</v>
      </c>
    </row>
    <row r="456" spans="1:76">
      <c r="A456" s="145" t="s">
        <v>590</v>
      </c>
      <c r="B456" s="145" t="str">
        <f t="shared" si="424"/>
        <v>A20</v>
      </c>
      <c r="C456" s="146" t="s">
        <v>990</v>
      </c>
      <c r="D456" s="147" t="s">
        <v>991</v>
      </c>
      <c r="E456" s="147"/>
      <c r="F456" s="147"/>
      <c r="G456" s="147"/>
      <c r="H456" s="129">
        <v>390</v>
      </c>
      <c r="I456" s="130">
        <v>390</v>
      </c>
      <c r="J456" s="129">
        <v>390</v>
      </c>
      <c r="K456" s="130">
        <v>390</v>
      </c>
      <c r="L456" s="130">
        <v>390</v>
      </c>
      <c r="M456" s="130">
        <v>400</v>
      </c>
      <c r="N456" s="130">
        <v>400</v>
      </c>
      <c r="O456" s="148">
        <v>400</v>
      </c>
      <c r="P456" s="149">
        <v>1701</v>
      </c>
      <c r="Q456" s="149">
        <v>663390</v>
      </c>
      <c r="R456" s="150">
        <v>1653</v>
      </c>
      <c r="S456" s="151">
        <v>644670</v>
      </c>
      <c r="T456" s="150">
        <v>1579</v>
      </c>
      <c r="U456" s="151">
        <v>630390</v>
      </c>
      <c r="V456" s="152">
        <v>1653</v>
      </c>
      <c r="W456" s="153">
        <f t="shared" si="425"/>
        <v>661200</v>
      </c>
      <c r="X456" s="154">
        <v>1653</v>
      </c>
      <c r="Y456" s="155">
        <v>400</v>
      </c>
      <c r="Z456" s="138">
        <f t="shared" si="426"/>
        <v>661200</v>
      </c>
      <c r="AA456" s="152">
        <v>1580</v>
      </c>
      <c r="AB456" s="228">
        <v>632000</v>
      </c>
      <c r="AC456" s="229">
        <v>2000</v>
      </c>
      <c r="AD456" s="464">
        <v>520</v>
      </c>
      <c r="AE456" s="230">
        <f t="shared" si="427"/>
        <v>1040000</v>
      </c>
      <c r="AF456" s="231">
        <v>1716</v>
      </c>
      <c r="AG456" s="269">
        <v>550</v>
      </c>
      <c r="AH456" s="230">
        <f t="shared" si="428"/>
        <v>943800</v>
      </c>
      <c r="AI456" s="437">
        <f t="shared" si="383"/>
        <v>-30</v>
      </c>
      <c r="AJ456" s="23">
        <f t="shared" si="429"/>
        <v>63</v>
      </c>
      <c r="AK456" s="24">
        <f t="shared" si="430"/>
        <v>3.8112522686025406E-2</v>
      </c>
      <c r="AL456" s="23">
        <f t="shared" si="431"/>
        <v>136</v>
      </c>
      <c r="AM456" s="160">
        <f t="shared" si="384"/>
        <v>96200</v>
      </c>
      <c r="AN456" s="24">
        <f t="shared" si="435"/>
        <v>8.6075949367088608E-2</v>
      </c>
      <c r="AO456" s="163">
        <f t="shared" si="432"/>
        <v>150</v>
      </c>
      <c r="AP456" s="164">
        <f t="shared" si="433"/>
        <v>0.375</v>
      </c>
      <c r="AQ456" s="487"/>
      <c r="AR456" s="409">
        <f t="shared" si="370"/>
        <v>0.375</v>
      </c>
      <c r="AS456" s="410">
        <f t="shared" si="371"/>
        <v>0.30000000000000004</v>
      </c>
      <c r="AT456" s="409">
        <f t="shared" si="436"/>
        <v>8.6075949367088622E-2</v>
      </c>
      <c r="AU456" s="410">
        <f t="shared" si="437"/>
        <v>0.26582278481012667</v>
      </c>
      <c r="AV456" s="64" t="b">
        <f t="shared" si="372"/>
        <v>0</v>
      </c>
      <c r="AW456" s="415">
        <f t="shared" si="391"/>
        <v>390</v>
      </c>
      <c r="AX456" s="415">
        <f t="shared" si="392"/>
        <v>390</v>
      </c>
      <c r="AY456" s="415">
        <f t="shared" si="393"/>
        <v>399.23369221025968</v>
      </c>
      <c r="AZ456" s="415">
        <f t="shared" si="376"/>
        <v>400</v>
      </c>
      <c r="BA456" s="415">
        <f t="shared" si="377"/>
        <v>520</v>
      </c>
      <c r="BB456" s="416">
        <f t="shared" si="385"/>
        <v>0</v>
      </c>
      <c r="BC456" s="416">
        <f t="shared" si="385"/>
        <v>2.3676133872460703E-2</v>
      </c>
      <c r="BD456" s="416">
        <f t="shared" si="385"/>
        <v>1.9194466917304975E-3</v>
      </c>
      <c r="BE456" s="416">
        <f t="shared" si="378"/>
        <v>0.30000000000000004</v>
      </c>
      <c r="BF456" s="499">
        <f t="shared" si="394"/>
        <v>1701</v>
      </c>
      <c r="BG456" s="499">
        <f t="shared" si="395"/>
        <v>1653</v>
      </c>
      <c r="BH456" s="499">
        <f t="shared" si="396"/>
        <v>1579</v>
      </c>
      <c r="BI456" s="499">
        <f t="shared" si="397"/>
        <v>1580</v>
      </c>
      <c r="BJ456" s="506">
        <f t="shared" si="438"/>
        <v>2000</v>
      </c>
      <c r="BK456" s="416">
        <f t="shared" si="386"/>
        <v>-2.821869488536155E-2</v>
      </c>
      <c r="BL456" s="416">
        <f t="shared" si="386"/>
        <v>-4.476709013914093E-2</v>
      </c>
      <c r="BM456" s="416">
        <f t="shared" si="386"/>
        <v>6.3331222292584144E-4</v>
      </c>
      <c r="BN456" s="416">
        <f t="shared" si="379"/>
        <v>0.26582278481012667</v>
      </c>
      <c r="BO456" s="104">
        <f t="shared" si="387"/>
        <v>661200</v>
      </c>
      <c r="BP456" s="104">
        <f t="shared" si="380"/>
        <v>859560</v>
      </c>
      <c r="BQ456" s="103">
        <f t="shared" si="381"/>
        <v>909150</v>
      </c>
      <c r="BR456" s="419"/>
      <c r="BS456" s="420"/>
      <c r="BU456" s="104"/>
      <c r="BV456" s="103"/>
      <c r="BW456" s="161">
        <f t="shared" si="388"/>
        <v>800000</v>
      </c>
      <c r="BX456" s="161">
        <f t="shared" si="389"/>
        <v>686400</v>
      </c>
    </row>
    <row r="457" spans="1:76" ht="24">
      <c r="A457" s="145" t="s">
        <v>590</v>
      </c>
      <c r="B457" s="145" t="str">
        <f t="shared" si="424"/>
        <v>A21</v>
      </c>
      <c r="C457" s="146" t="s">
        <v>992</v>
      </c>
      <c r="D457" s="147" t="s">
        <v>993</v>
      </c>
      <c r="E457" s="147"/>
      <c r="F457" s="147"/>
      <c r="G457" s="147"/>
      <c r="H457" s="129">
        <v>150</v>
      </c>
      <c r="I457" s="130">
        <v>150</v>
      </c>
      <c r="J457" s="129">
        <v>150</v>
      </c>
      <c r="K457" s="130">
        <v>150</v>
      </c>
      <c r="L457" s="130">
        <v>150</v>
      </c>
      <c r="M457" s="130">
        <v>150</v>
      </c>
      <c r="N457" s="130">
        <v>150</v>
      </c>
      <c r="O457" s="148">
        <v>150</v>
      </c>
      <c r="P457" s="149">
        <v>17620</v>
      </c>
      <c r="Q457" s="149">
        <v>2643000</v>
      </c>
      <c r="R457" s="150">
        <v>19353</v>
      </c>
      <c r="S457" s="151">
        <v>2902950</v>
      </c>
      <c r="T457" s="150">
        <v>17531</v>
      </c>
      <c r="U457" s="151">
        <v>2629650</v>
      </c>
      <c r="V457" s="152">
        <v>19353</v>
      </c>
      <c r="W457" s="153">
        <f t="shared" si="425"/>
        <v>2902950</v>
      </c>
      <c r="X457" s="154">
        <v>19353</v>
      </c>
      <c r="Y457" s="155">
        <v>150</v>
      </c>
      <c r="Z457" s="138">
        <f t="shared" si="426"/>
        <v>2902950</v>
      </c>
      <c r="AA457" s="152">
        <v>19712</v>
      </c>
      <c r="AB457" s="228">
        <v>2956800</v>
      </c>
      <c r="AC457" s="231">
        <v>20335</v>
      </c>
      <c r="AD457" s="269">
        <v>181</v>
      </c>
      <c r="AE457" s="230">
        <f t="shared" si="427"/>
        <v>3680635</v>
      </c>
      <c r="AF457" s="231">
        <v>20335</v>
      </c>
      <c r="AG457" s="269">
        <v>181</v>
      </c>
      <c r="AH457" s="230">
        <f t="shared" si="428"/>
        <v>3680635</v>
      </c>
      <c r="AI457" s="437">
        <f t="shared" si="383"/>
        <v>0</v>
      </c>
      <c r="AJ457" s="23">
        <f t="shared" si="429"/>
        <v>982</v>
      </c>
      <c r="AK457" s="24">
        <f t="shared" si="430"/>
        <v>5.0741487107941921E-2</v>
      </c>
      <c r="AL457" s="23">
        <f t="shared" si="431"/>
        <v>623</v>
      </c>
      <c r="AM457" s="160">
        <f t="shared" si="384"/>
        <v>0</v>
      </c>
      <c r="AN457" s="24">
        <f t="shared" si="435"/>
        <v>3.160511363636364E-2</v>
      </c>
      <c r="AO457" s="163">
        <f t="shared" si="432"/>
        <v>31</v>
      </c>
      <c r="AP457" s="164">
        <f t="shared" si="433"/>
        <v>0.20666666666666667</v>
      </c>
      <c r="AQ457" s="487" t="s">
        <v>1079</v>
      </c>
      <c r="AR457" s="409">
        <f t="shared" si="370"/>
        <v>0.20666666666666678</v>
      </c>
      <c r="AS457" s="410">
        <f t="shared" si="371"/>
        <v>0.20666666666666678</v>
      </c>
      <c r="AT457" s="409">
        <f t="shared" si="436"/>
        <v>3.1605113636363535E-2</v>
      </c>
      <c r="AU457" s="410">
        <f t="shared" si="437"/>
        <v>3.1605113636363535E-2</v>
      </c>
      <c r="AV457" s="64" t="b">
        <f t="shared" ref="AV457:AV495" si="439">AC457=AA457</f>
        <v>0</v>
      </c>
      <c r="AW457" s="415">
        <f t="shared" si="391"/>
        <v>150</v>
      </c>
      <c r="AX457" s="415">
        <f t="shared" si="392"/>
        <v>150</v>
      </c>
      <c r="AY457" s="415">
        <f t="shared" si="393"/>
        <v>150</v>
      </c>
      <c r="AZ457" s="415">
        <f t="shared" ref="AZ457:AZ486" si="440">Y457</f>
        <v>150</v>
      </c>
      <c r="BA457" s="415">
        <f t="shared" ref="BA457:BA492" si="441">AD457</f>
        <v>181</v>
      </c>
      <c r="BB457" s="416">
        <f t="shared" si="385"/>
        <v>0</v>
      </c>
      <c r="BC457" s="416">
        <f t="shared" si="385"/>
        <v>0</v>
      </c>
      <c r="BD457" s="416">
        <f t="shared" si="385"/>
        <v>0</v>
      </c>
      <c r="BE457" s="416">
        <f t="shared" si="385"/>
        <v>0.20666666666666678</v>
      </c>
      <c r="BF457" s="499">
        <f t="shared" si="394"/>
        <v>17620</v>
      </c>
      <c r="BG457" s="499">
        <f t="shared" si="395"/>
        <v>19353</v>
      </c>
      <c r="BH457" s="499">
        <f t="shared" si="396"/>
        <v>17531</v>
      </c>
      <c r="BI457" s="499">
        <f t="shared" si="397"/>
        <v>19712</v>
      </c>
      <c r="BJ457" s="417">
        <f t="shared" si="438"/>
        <v>20335</v>
      </c>
      <c r="BK457" s="416">
        <f t="shared" si="386"/>
        <v>9.8354143019296236E-2</v>
      </c>
      <c r="BL457" s="416">
        <f t="shared" si="386"/>
        <v>-9.414561049966419E-2</v>
      </c>
      <c r="BM457" s="416">
        <f t="shared" si="386"/>
        <v>0.12440819120415259</v>
      </c>
      <c r="BN457" s="416">
        <f t="shared" si="386"/>
        <v>3.1605113636363535E-2</v>
      </c>
      <c r="BO457" s="104">
        <f t="shared" si="387"/>
        <v>2902950</v>
      </c>
      <c r="BP457" s="104">
        <f t="shared" ref="BP457:BP484" si="442">X457*AD457</f>
        <v>3502893</v>
      </c>
      <c r="BQ457" s="103">
        <f t="shared" ref="BQ457:BQ484" si="443">X457*AG457</f>
        <v>3502893</v>
      </c>
      <c r="BR457" s="419"/>
      <c r="BS457" s="420" t="s">
        <v>1070</v>
      </c>
      <c r="BU457" s="104"/>
      <c r="BV457" s="103"/>
      <c r="BW457" s="161">
        <f t="shared" si="388"/>
        <v>3050250</v>
      </c>
      <c r="BX457" s="161">
        <f t="shared" si="389"/>
        <v>3050250</v>
      </c>
    </row>
    <row r="458" spans="1:76" ht="15.6">
      <c r="A458" s="145" t="s">
        <v>655</v>
      </c>
      <c r="B458" s="145" t="str">
        <f t="shared" si="424"/>
        <v>A22</v>
      </c>
      <c r="C458" s="146" t="s">
        <v>994</v>
      </c>
      <c r="D458" s="172" t="s">
        <v>995</v>
      </c>
      <c r="E458" s="178" t="s">
        <v>142</v>
      </c>
      <c r="F458" s="178"/>
      <c r="G458" s="178"/>
      <c r="H458" s="129">
        <v>193</v>
      </c>
      <c r="I458" s="130">
        <v>193</v>
      </c>
      <c r="J458" s="129">
        <v>193</v>
      </c>
      <c r="K458" s="130">
        <v>193</v>
      </c>
      <c r="L458" s="130">
        <v>193</v>
      </c>
      <c r="M458" s="130">
        <v>193</v>
      </c>
      <c r="N458" s="130">
        <v>193</v>
      </c>
      <c r="O458" s="148">
        <v>193</v>
      </c>
      <c r="P458" s="149">
        <v>11389</v>
      </c>
      <c r="Q458" s="149">
        <v>2198077</v>
      </c>
      <c r="R458" s="150">
        <v>9732</v>
      </c>
      <c r="S458" s="151">
        <v>1877890</v>
      </c>
      <c r="T458" s="150">
        <v>9098</v>
      </c>
      <c r="U458" s="151">
        <v>1755914</v>
      </c>
      <c r="V458" s="152">
        <v>9732</v>
      </c>
      <c r="W458" s="153">
        <f t="shared" si="425"/>
        <v>1878276</v>
      </c>
      <c r="X458" s="154">
        <v>9732</v>
      </c>
      <c r="Y458" s="155">
        <v>193</v>
      </c>
      <c r="Z458" s="138">
        <f t="shared" si="426"/>
        <v>1878276</v>
      </c>
      <c r="AA458" s="152">
        <v>7657</v>
      </c>
      <c r="AB458" s="228">
        <v>1477801</v>
      </c>
      <c r="AC458" s="231">
        <v>10232</v>
      </c>
      <c r="AD458" s="269">
        <v>256</v>
      </c>
      <c r="AE458" s="230">
        <f t="shared" si="427"/>
        <v>2619392</v>
      </c>
      <c r="AF458" s="231">
        <v>10232</v>
      </c>
      <c r="AG458" s="269">
        <v>256</v>
      </c>
      <c r="AH458" s="230">
        <f t="shared" si="428"/>
        <v>2619392</v>
      </c>
      <c r="AI458" s="437">
        <f t="shared" ref="AI458:AI485" si="444">AD458-AG458</f>
        <v>0</v>
      </c>
      <c r="AJ458" s="23">
        <f t="shared" si="429"/>
        <v>500</v>
      </c>
      <c r="AK458" s="24">
        <f t="shared" si="430"/>
        <v>5.137690094533498E-2</v>
      </c>
      <c r="AL458" s="23">
        <f t="shared" si="431"/>
        <v>2575</v>
      </c>
      <c r="AM458" s="160">
        <f t="shared" ref="AM458:AM495" si="445">AE458-AH458</f>
        <v>0</v>
      </c>
      <c r="AN458" s="24">
        <f t="shared" si="435"/>
        <v>0.33629358756693223</v>
      </c>
      <c r="AO458" s="163">
        <f t="shared" si="432"/>
        <v>63</v>
      </c>
      <c r="AP458" s="164">
        <f t="shared" si="433"/>
        <v>0.32642487046632124</v>
      </c>
      <c r="AQ458" s="487" t="s">
        <v>1079</v>
      </c>
      <c r="AR458" s="409">
        <f t="shared" si="370"/>
        <v>0.32642487046632129</v>
      </c>
      <c r="AS458" s="410">
        <f t="shared" si="371"/>
        <v>0.32642487046632129</v>
      </c>
      <c r="AT458" s="409">
        <f t="shared" si="436"/>
        <v>0.33629358756693217</v>
      </c>
      <c r="AU458" s="410">
        <f t="shared" si="437"/>
        <v>0.33629358756693217</v>
      </c>
      <c r="AV458" s="64" t="b">
        <f t="shared" si="439"/>
        <v>0</v>
      </c>
      <c r="AW458" s="415">
        <f t="shared" si="391"/>
        <v>193</v>
      </c>
      <c r="AX458" s="415">
        <f t="shared" si="392"/>
        <v>192.96033703247019</v>
      </c>
      <c r="AY458" s="415">
        <f t="shared" si="393"/>
        <v>193</v>
      </c>
      <c r="AZ458" s="415">
        <f t="shared" si="440"/>
        <v>193</v>
      </c>
      <c r="BA458" s="415">
        <f t="shared" si="441"/>
        <v>256</v>
      </c>
      <c r="BB458" s="416">
        <f t="shared" si="385"/>
        <v>-2.0550760378135191E-4</v>
      </c>
      <c r="BC458" s="416">
        <f t="shared" si="385"/>
        <v>2.0554984583776026E-4</v>
      </c>
      <c r="BD458" s="416">
        <f t="shared" si="385"/>
        <v>0</v>
      </c>
      <c r="BE458" s="416">
        <f t="shared" si="385"/>
        <v>0.32642487046632129</v>
      </c>
      <c r="BF458" s="499">
        <f t="shared" si="394"/>
        <v>11389</v>
      </c>
      <c r="BG458" s="499">
        <f t="shared" si="395"/>
        <v>9732</v>
      </c>
      <c r="BH458" s="499">
        <f t="shared" si="396"/>
        <v>9098</v>
      </c>
      <c r="BI458" s="499">
        <f t="shared" si="397"/>
        <v>7657</v>
      </c>
      <c r="BJ458" s="417">
        <f t="shared" si="438"/>
        <v>10232</v>
      </c>
      <c r="BK458" s="416">
        <f t="shared" si="386"/>
        <v>-0.1454912634998683</v>
      </c>
      <c r="BL458" s="416">
        <f t="shared" si="386"/>
        <v>-6.5145910398684781E-2</v>
      </c>
      <c r="BM458" s="416">
        <f t="shared" si="386"/>
        <v>-0.15838645856232136</v>
      </c>
      <c r="BN458" s="416">
        <f t="shared" si="386"/>
        <v>0.33629358756693217</v>
      </c>
      <c r="BO458" s="104">
        <f t="shared" ref="BO458:BO491" si="446">IFERROR(X458*Y458,"")</f>
        <v>1878276</v>
      </c>
      <c r="BP458" s="104">
        <f t="shared" si="442"/>
        <v>2491392</v>
      </c>
      <c r="BQ458" s="103">
        <f t="shared" si="443"/>
        <v>2491392</v>
      </c>
      <c r="BR458" s="419"/>
      <c r="BS458" s="420" t="s">
        <v>1070</v>
      </c>
      <c r="BU458" s="104"/>
      <c r="BV458" s="103"/>
      <c r="BW458" s="161">
        <f t="shared" ref="BW458:BW485" si="447">AC458*Y458</f>
        <v>1974776</v>
      </c>
      <c r="BX458" s="161">
        <f t="shared" ref="BX458:BX482" si="448">AF458*Y458</f>
        <v>1974776</v>
      </c>
    </row>
    <row r="459" spans="1:76">
      <c r="A459" s="145" t="s">
        <v>655</v>
      </c>
      <c r="B459" s="145" t="str">
        <f t="shared" si="424"/>
        <v>A23</v>
      </c>
      <c r="C459" s="146" t="s">
        <v>996</v>
      </c>
      <c r="D459" s="172" t="s">
        <v>997</v>
      </c>
      <c r="E459" s="178" t="s">
        <v>142</v>
      </c>
      <c r="F459" s="178"/>
      <c r="G459" s="178"/>
      <c r="H459" s="129">
        <v>256</v>
      </c>
      <c r="I459" s="130">
        <v>256</v>
      </c>
      <c r="J459" s="129">
        <v>256</v>
      </c>
      <c r="K459" s="130">
        <v>256</v>
      </c>
      <c r="L459" s="130">
        <v>256</v>
      </c>
      <c r="M459" s="130">
        <v>256</v>
      </c>
      <c r="N459" s="130">
        <v>256</v>
      </c>
      <c r="O459" s="148">
        <v>256</v>
      </c>
      <c r="P459" s="149">
        <v>1585</v>
      </c>
      <c r="Q459" s="149">
        <v>405760</v>
      </c>
      <c r="R459" s="150">
        <v>1016</v>
      </c>
      <c r="S459" s="151">
        <v>260096</v>
      </c>
      <c r="T459" s="150">
        <v>1197</v>
      </c>
      <c r="U459" s="151">
        <v>306432</v>
      </c>
      <c r="V459" s="152">
        <v>1303</v>
      </c>
      <c r="W459" s="153">
        <f t="shared" si="425"/>
        <v>333568</v>
      </c>
      <c r="X459" s="154">
        <v>1303</v>
      </c>
      <c r="Y459" s="155">
        <v>256</v>
      </c>
      <c r="Z459" s="138">
        <f t="shared" si="426"/>
        <v>333568</v>
      </c>
      <c r="AA459" s="152">
        <v>923</v>
      </c>
      <c r="AB459" s="228">
        <v>236288</v>
      </c>
      <c r="AC459" s="229">
        <v>1200</v>
      </c>
      <c r="AD459" s="269">
        <v>340</v>
      </c>
      <c r="AE459" s="230">
        <f t="shared" si="427"/>
        <v>408000</v>
      </c>
      <c r="AF459" s="231">
        <v>1065</v>
      </c>
      <c r="AG459" s="269">
        <v>340</v>
      </c>
      <c r="AH459" s="230">
        <f t="shared" si="428"/>
        <v>362100</v>
      </c>
      <c r="AI459" s="437">
        <f t="shared" si="444"/>
        <v>0</v>
      </c>
      <c r="AJ459" s="23">
        <f t="shared" si="429"/>
        <v>-238</v>
      </c>
      <c r="AK459" s="24">
        <f t="shared" si="430"/>
        <v>-0.18265541059094398</v>
      </c>
      <c r="AL459" s="23">
        <f t="shared" si="431"/>
        <v>142</v>
      </c>
      <c r="AM459" s="160">
        <f t="shared" si="445"/>
        <v>45900</v>
      </c>
      <c r="AN459" s="24">
        <f t="shared" si="435"/>
        <v>0.15384615384615385</v>
      </c>
      <c r="AO459" s="163">
        <f t="shared" si="432"/>
        <v>84</v>
      </c>
      <c r="AP459" s="164">
        <f t="shared" si="433"/>
        <v>0.328125</v>
      </c>
      <c r="AQ459" s="487"/>
      <c r="AR459" s="409">
        <f t="shared" si="370"/>
        <v>0.328125</v>
      </c>
      <c r="AS459" s="410">
        <f t="shared" si="371"/>
        <v>0.328125</v>
      </c>
      <c r="AT459" s="409">
        <f t="shared" si="436"/>
        <v>0.15384615384615374</v>
      </c>
      <c r="AU459" s="410">
        <f t="shared" si="437"/>
        <v>0.30010834236186357</v>
      </c>
      <c r="AV459" s="64" t="b">
        <f t="shared" si="439"/>
        <v>0</v>
      </c>
      <c r="AW459" s="415">
        <f t="shared" si="391"/>
        <v>256</v>
      </c>
      <c r="AX459" s="415">
        <f t="shared" si="392"/>
        <v>256</v>
      </c>
      <c r="AY459" s="415">
        <f t="shared" si="393"/>
        <v>256</v>
      </c>
      <c r="AZ459" s="415">
        <f t="shared" si="440"/>
        <v>256</v>
      </c>
      <c r="BA459" s="415">
        <f t="shared" si="441"/>
        <v>340</v>
      </c>
      <c r="BB459" s="416">
        <f t="shared" ref="BB459:BE492" si="449">IFERROR(AX459/AW459-1,"")</f>
        <v>0</v>
      </c>
      <c r="BC459" s="416">
        <f t="shared" si="449"/>
        <v>0</v>
      </c>
      <c r="BD459" s="416">
        <f t="shared" si="449"/>
        <v>0</v>
      </c>
      <c r="BE459" s="416">
        <f t="shared" si="449"/>
        <v>0.328125</v>
      </c>
      <c r="BF459" s="499">
        <f t="shared" si="394"/>
        <v>1585</v>
      </c>
      <c r="BG459" s="499">
        <f t="shared" si="395"/>
        <v>1016</v>
      </c>
      <c r="BH459" s="499">
        <f t="shared" si="396"/>
        <v>1197</v>
      </c>
      <c r="BI459" s="499">
        <f t="shared" si="397"/>
        <v>923</v>
      </c>
      <c r="BJ459" s="506">
        <f t="shared" si="438"/>
        <v>1200</v>
      </c>
      <c r="BK459" s="416">
        <f t="shared" ref="BK459:BN492" si="450">IFERROR(BG459/BF459-1,"")</f>
        <v>-0.35899053627760258</v>
      </c>
      <c r="BL459" s="416">
        <f t="shared" si="450"/>
        <v>0.1781496062992125</v>
      </c>
      <c r="BM459" s="416">
        <f t="shared" si="450"/>
        <v>-0.22890559732664995</v>
      </c>
      <c r="BN459" s="416">
        <f t="shared" si="450"/>
        <v>0.30010834236186357</v>
      </c>
      <c r="BO459" s="104">
        <f t="shared" si="446"/>
        <v>333568</v>
      </c>
      <c r="BP459" s="104">
        <f t="shared" si="442"/>
        <v>443020</v>
      </c>
      <c r="BQ459" s="103">
        <f t="shared" si="443"/>
        <v>443020</v>
      </c>
      <c r="BR459" s="419" t="s">
        <v>1071</v>
      </c>
      <c r="BS459" s="420"/>
      <c r="BU459" s="104"/>
      <c r="BV459" s="103"/>
      <c r="BW459" s="161">
        <f t="shared" si="447"/>
        <v>307200</v>
      </c>
      <c r="BX459" s="161">
        <f t="shared" si="448"/>
        <v>272640</v>
      </c>
    </row>
    <row r="460" spans="1:76" ht="24" hidden="1">
      <c r="A460" s="145" t="s">
        <v>655</v>
      </c>
      <c r="B460" s="145" t="str">
        <f t="shared" si="424"/>
        <v>A24</v>
      </c>
      <c r="C460" s="146" t="s">
        <v>998</v>
      </c>
      <c r="D460" s="147" t="s">
        <v>999</v>
      </c>
      <c r="E460" s="147"/>
      <c r="F460" s="147"/>
      <c r="G460" s="147"/>
      <c r="H460" s="129">
        <v>144</v>
      </c>
      <c r="I460" s="130">
        <v>144</v>
      </c>
      <c r="J460" s="129">
        <v>144</v>
      </c>
      <c r="K460" s="130">
        <v>144</v>
      </c>
      <c r="L460" s="130">
        <v>144</v>
      </c>
      <c r="M460" s="130">
        <v>144</v>
      </c>
      <c r="N460" s="130">
        <v>144</v>
      </c>
      <c r="O460" s="148">
        <v>144</v>
      </c>
      <c r="P460" s="149">
        <v>3</v>
      </c>
      <c r="Q460" s="149">
        <v>432</v>
      </c>
      <c r="R460" s="150">
        <v>1</v>
      </c>
      <c r="S460" s="151">
        <v>144</v>
      </c>
      <c r="T460" s="150">
        <v>0</v>
      </c>
      <c r="U460" s="151">
        <v>0</v>
      </c>
      <c r="V460" s="152">
        <v>1</v>
      </c>
      <c r="W460" s="153">
        <f t="shared" si="425"/>
        <v>144</v>
      </c>
      <c r="X460" s="154">
        <v>1</v>
      </c>
      <c r="Y460" s="155">
        <v>144</v>
      </c>
      <c r="Z460" s="138">
        <f t="shared" si="426"/>
        <v>144</v>
      </c>
      <c r="AA460" s="152">
        <v>0</v>
      </c>
      <c r="AB460" s="228">
        <v>0</v>
      </c>
      <c r="AC460" s="229">
        <v>50</v>
      </c>
      <c r="AD460" s="269">
        <v>195</v>
      </c>
      <c r="AE460" s="230">
        <f t="shared" si="427"/>
        <v>9750</v>
      </c>
      <c r="AF460" s="231">
        <v>1</v>
      </c>
      <c r="AG460" s="269">
        <v>195</v>
      </c>
      <c r="AH460" s="230">
        <f t="shared" si="428"/>
        <v>195</v>
      </c>
      <c r="AI460" s="437">
        <f t="shared" si="444"/>
        <v>0</v>
      </c>
      <c r="AJ460" s="23">
        <f t="shared" si="429"/>
        <v>0</v>
      </c>
      <c r="AK460" s="24">
        <f t="shared" si="430"/>
        <v>0</v>
      </c>
      <c r="AL460" s="23">
        <f t="shared" si="431"/>
        <v>1</v>
      </c>
      <c r="AM460" s="160">
        <f t="shared" si="445"/>
        <v>9555</v>
      </c>
      <c r="AN460" s="24"/>
      <c r="AO460" s="163">
        <f t="shared" si="432"/>
        <v>51</v>
      </c>
      <c r="AP460" s="164">
        <f t="shared" si="433"/>
        <v>0.35416666666666669</v>
      </c>
      <c r="AQ460" s="487"/>
      <c r="AR460" s="409">
        <f t="shared" ref="AR460:AR485" si="451">IFERROR(AG460/Y460-1,"")</f>
        <v>0.35416666666666674</v>
      </c>
      <c r="AS460" s="410">
        <f t="shared" ref="AS460:AS485" si="452">IFERROR(AD460/Y460-1,"")</f>
        <v>0.35416666666666674</v>
      </c>
      <c r="AT460" s="409" t="str">
        <f t="shared" si="436"/>
        <v/>
      </c>
      <c r="AU460" s="410" t="str">
        <f t="shared" si="437"/>
        <v/>
      </c>
      <c r="AV460" s="64" t="b">
        <f t="shared" si="439"/>
        <v>0</v>
      </c>
      <c r="AW460" s="415">
        <f t="shared" si="391"/>
        <v>144</v>
      </c>
      <c r="AX460" s="415">
        <f t="shared" si="392"/>
        <v>144</v>
      </c>
      <c r="AY460" s="415" t="str">
        <f t="shared" si="393"/>
        <v/>
      </c>
      <c r="AZ460" s="415">
        <f t="shared" si="440"/>
        <v>144</v>
      </c>
      <c r="BA460" s="415">
        <f t="shared" si="441"/>
        <v>195</v>
      </c>
      <c r="BB460" s="416">
        <f t="shared" si="449"/>
        <v>0</v>
      </c>
      <c r="BC460" s="416" t="str">
        <f t="shared" si="449"/>
        <v/>
      </c>
      <c r="BD460" s="416" t="str">
        <f t="shared" si="449"/>
        <v/>
      </c>
      <c r="BE460" s="416">
        <f t="shared" si="449"/>
        <v>0.35416666666666674</v>
      </c>
      <c r="BF460" s="499">
        <f t="shared" si="394"/>
        <v>3</v>
      </c>
      <c r="BG460" s="499">
        <f t="shared" si="395"/>
        <v>1</v>
      </c>
      <c r="BH460" s="499">
        <f t="shared" si="396"/>
        <v>0</v>
      </c>
      <c r="BI460" s="499">
        <f t="shared" si="397"/>
        <v>0</v>
      </c>
      <c r="BJ460" s="506">
        <f t="shared" si="438"/>
        <v>50</v>
      </c>
      <c r="BK460" s="416">
        <f t="shared" si="450"/>
        <v>-0.66666666666666674</v>
      </c>
      <c r="BL460" s="416">
        <f t="shared" si="450"/>
        <v>-1</v>
      </c>
      <c r="BM460" s="416" t="str">
        <f t="shared" si="450"/>
        <v/>
      </c>
      <c r="BN460" s="416" t="str">
        <f t="shared" si="450"/>
        <v/>
      </c>
      <c r="BO460" s="104">
        <f t="shared" si="446"/>
        <v>144</v>
      </c>
      <c r="BP460" s="104">
        <f t="shared" si="442"/>
        <v>195</v>
      </c>
      <c r="BQ460" s="103">
        <f t="shared" si="443"/>
        <v>195</v>
      </c>
      <c r="BR460" s="419" t="s">
        <v>1071</v>
      </c>
      <c r="BS460" s="420"/>
      <c r="BU460" s="104"/>
      <c r="BV460" s="103"/>
      <c r="BW460" s="161">
        <f t="shared" si="447"/>
        <v>7200</v>
      </c>
      <c r="BX460" s="161">
        <f t="shared" si="448"/>
        <v>144</v>
      </c>
    </row>
    <row r="461" spans="1:76" ht="15.6">
      <c r="A461" s="145" t="s">
        <v>617</v>
      </c>
      <c r="B461" s="145" t="str">
        <f t="shared" si="424"/>
        <v>A25</v>
      </c>
      <c r="C461" s="146" t="s">
        <v>1000</v>
      </c>
      <c r="D461" s="172" t="s">
        <v>1001</v>
      </c>
      <c r="E461" s="178" t="s">
        <v>142</v>
      </c>
      <c r="F461" s="178"/>
      <c r="G461" s="178"/>
      <c r="H461" s="129">
        <v>58</v>
      </c>
      <c r="I461" s="130">
        <v>58</v>
      </c>
      <c r="J461" s="129">
        <v>58</v>
      </c>
      <c r="K461" s="130">
        <v>58</v>
      </c>
      <c r="L461" s="130">
        <v>58</v>
      </c>
      <c r="M461" s="130">
        <v>58</v>
      </c>
      <c r="N461" s="130">
        <v>58</v>
      </c>
      <c r="O461" s="148">
        <v>58</v>
      </c>
      <c r="P461" s="149">
        <v>157</v>
      </c>
      <c r="Q461" s="149">
        <v>9106</v>
      </c>
      <c r="R461" s="150">
        <v>198</v>
      </c>
      <c r="S461" s="151">
        <v>11484</v>
      </c>
      <c r="T461" s="150">
        <v>210</v>
      </c>
      <c r="U461" s="151">
        <v>12180</v>
      </c>
      <c r="V461" s="152">
        <v>222</v>
      </c>
      <c r="W461" s="153">
        <f t="shared" si="425"/>
        <v>12876</v>
      </c>
      <c r="X461" s="154">
        <v>222</v>
      </c>
      <c r="Y461" s="155">
        <v>58</v>
      </c>
      <c r="Z461" s="138">
        <f t="shared" si="426"/>
        <v>12876</v>
      </c>
      <c r="AA461" s="152">
        <v>205</v>
      </c>
      <c r="AB461" s="228">
        <v>11890</v>
      </c>
      <c r="AC461" s="231">
        <v>208</v>
      </c>
      <c r="AD461" s="269">
        <v>100</v>
      </c>
      <c r="AE461" s="230">
        <f t="shared" si="427"/>
        <v>20800</v>
      </c>
      <c r="AF461" s="231">
        <v>208</v>
      </c>
      <c r="AG461" s="269">
        <v>100</v>
      </c>
      <c r="AH461" s="230">
        <f t="shared" si="428"/>
        <v>20800</v>
      </c>
      <c r="AI461" s="437">
        <f t="shared" si="444"/>
        <v>0</v>
      </c>
      <c r="AJ461" s="23">
        <f t="shared" si="429"/>
        <v>-14</v>
      </c>
      <c r="AK461" s="24">
        <f t="shared" si="430"/>
        <v>-6.3063063063063057E-2</v>
      </c>
      <c r="AL461" s="23">
        <f t="shared" si="431"/>
        <v>3</v>
      </c>
      <c r="AM461" s="160">
        <f t="shared" si="445"/>
        <v>0</v>
      </c>
      <c r="AN461" s="24">
        <f>+AL461/AA461</f>
        <v>1.4634146341463415E-2</v>
      </c>
      <c r="AO461" s="163">
        <f t="shared" si="432"/>
        <v>42</v>
      </c>
      <c r="AP461" s="164">
        <f t="shared" si="433"/>
        <v>0.72413793103448276</v>
      </c>
      <c r="AQ461" s="487" t="s">
        <v>1079</v>
      </c>
      <c r="AR461" s="409">
        <f t="shared" si="451"/>
        <v>0.72413793103448265</v>
      </c>
      <c r="AS461" s="410">
        <f t="shared" si="452"/>
        <v>0.72413793103448265</v>
      </c>
      <c r="AT461" s="409">
        <f t="shared" si="436"/>
        <v>1.4634146341463428E-2</v>
      </c>
      <c r="AU461" s="410">
        <f t="shared" si="437"/>
        <v>1.4634146341463428E-2</v>
      </c>
      <c r="AV461" s="64" t="b">
        <f t="shared" si="439"/>
        <v>0</v>
      </c>
      <c r="AW461" s="415">
        <f t="shared" si="391"/>
        <v>58</v>
      </c>
      <c r="AX461" s="415">
        <f t="shared" si="392"/>
        <v>58</v>
      </c>
      <c r="AY461" s="415">
        <f t="shared" si="393"/>
        <v>58</v>
      </c>
      <c r="AZ461" s="415">
        <f t="shared" si="440"/>
        <v>58</v>
      </c>
      <c r="BA461" s="415">
        <f t="shared" si="441"/>
        <v>100</v>
      </c>
      <c r="BB461" s="416">
        <f t="shared" si="449"/>
        <v>0</v>
      </c>
      <c r="BC461" s="416">
        <f t="shared" si="449"/>
        <v>0</v>
      </c>
      <c r="BD461" s="416">
        <f t="shared" si="449"/>
        <v>0</v>
      </c>
      <c r="BE461" s="416">
        <f t="shared" si="449"/>
        <v>0.72413793103448265</v>
      </c>
      <c r="BF461" s="499">
        <f t="shared" si="394"/>
        <v>157</v>
      </c>
      <c r="BG461" s="499">
        <f t="shared" si="395"/>
        <v>198</v>
      </c>
      <c r="BH461" s="499">
        <f t="shared" si="396"/>
        <v>210</v>
      </c>
      <c r="BI461" s="499">
        <f t="shared" si="397"/>
        <v>205</v>
      </c>
      <c r="BJ461" s="417">
        <f t="shared" si="438"/>
        <v>208</v>
      </c>
      <c r="BK461" s="416">
        <f t="shared" si="450"/>
        <v>0.26114649681528657</v>
      </c>
      <c r="BL461" s="416">
        <f t="shared" si="450"/>
        <v>6.0606060606060552E-2</v>
      </c>
      <c r="BM461" s="416">
        <f t="shared" si="450"/>
        <v>-2.3809523809523836E-2</v>
      </c>
      <c r="BN461" s="416">
        <f t="shared" si="450"/>
        <v>1.4634146341463428E-2</v>
      </c>
      <c r="BO461" s="104">
        <f t="shared" si="446"/>
        <v>12876</v>
      </c>
      <c r="BP461" s="104">
        <f t="shared" si="442"/>
        <v>22200</v>
      </c>
      <c r="BQ461" s="103">
        <f t="shared" si="443"/>
        <v>22200</v>
      </c>
      <c r="BR461" s="419"/>
      <c r="BS461" s="420" t="s">
        <v>1070</v>
      </c>
      <c r="BU461" s="104"/>
      <c r="BV461" s="103"/>
      <c r="BW461" s="161">
        <f t="shared" si="447"/>
        <v>12064</v>
      </c>
      <c r="BX461" s="161">
        <f t="shared" si="448"/>
        <v>12064</v>
      </c>
    </row>
    <row r="462" spans="1:76">
      <c r="A462" s="145" t="s">
        <v>655</v>
      </c>
      <c r="B462" s="145" t="str">
        <f t="shared" si="424"/>
        <v>A26</v>
      </c>
      <c r="C462" s="146" t="s">
        <v>1002</v>
      </c>
      <c r="D462" s="172" t="s">
        <v>1003</v>
      </c>
      <c r="E462" s="178" t="s">
        <v>142</v>
      </c>
      <c r="F462" s="178"/>
      <c r="G462" s="178"/>
      <c r="H462" s="129">
        <v>90</v>
      </c>
      <c r="I462" s="130">
        <v>90</v>
      </c>
      <c r="J462" s="129">
        <v>90</v>
      </c>
      <c r="K462" s="130">
        <v>90</v>
      </c>
      <c r="L462" s="130">
        <v>90</v>
      </c>
      <c r="M462" s="130">
        <v>90</v>
      </c>
      <c r="N462" s="130">
        <v>90</v>
      </c>
      <c r="O462" s="148">
        <v>90</v>
      </c>
      <c r="P462" s="149">
        <v>39308</v>
      </c>
      <c r="Q462" s="149">
        <v>3537720</v>
      </c>
      <c r="R462" s="150">
        <v>51254</v>
      </c>
      <c r="S462" s="151">
        <v>4612320</v>
      </c>
      <c r="T462" s="150">
        <v>47096</v>
      </c>
      <c r="U462" s="151">
        <v>4238640</v>
      </c>
      <c r="V462" s="152">
        <v>51254</v>
      </c>
      <c r="W462" s="153">
        <f t="shared" si="425"/>
        <v>4612860</v>
      </c>
      <c r="X462" s="154">
        <v>51254</v>
      </c>
      <c r="Y462" s="155">
        <v>90</v>
      </c>
      <c r="Z462" s="138">
        <f t="shared" si="426"/>
        <v>4612860</v>
      </c>
      <c r="AA462" s="152">
        <v>43235</v>
      </c>
      <c r="AB462" s="228">
        <v>3891150</v>
      </c>
      <c r="AC462" s="231">
        <v>53857</v>
      </c>
      <c r="AD462" s="464">
        <v>150</v>
      </c>
      <c r="AE462" s="230">
        <f t="shared" si="427"/>
        <v>8078550</v>
      </c>
      <c r="AF462" s="231">
        <v>53857</v>
      </c>
      <c r="AG462" s="269">
        <v>200</v>
      </c>
      <c r="AH462" s="230">
        <f t="shared" si="428"/>
        <v>10771400</v>
      </c>
      <c r="AI462" s="437">
        <f t="shared" si="444"/>
        <v>-50</v>
      </c>
      <c r="AJ462" s="23">
        <f t="shared" si="429"/>
        <v>2603</v>
      </c>
      <c r="AK462" s="24">
        <f t="shared" si="430"/>
        <v>5.0786280095212084E-2</v>
      </c>
      <c r="AL462" s="23">
        <f t="shared" si="431"/>
        <v>10622</v>
      </c>
      <c r="AM462" s="160">
        <f t="shared" si="445"/>
        <v>-2692850</v>
      </c>
      <c r="AN462" s="24">
        <f>+AL462/AA462</f>
        <v>0.24568058286110789</v>
      </c>
      <c r="AO462" s="163">
        <f t="shared" si="432"/>
        <v>110</v>
      </c>
      <c r="AP462" s="164">
        <f t="shared" si="433"/>
        <v>1.2222222222222223</v>
      </c>
      <c r="AQ462" s="487"/>
      <c r="AR462" s="409">
        <f t="shared" si="451"/>
        <v>1.2222222222222223</v>
      </c>
      <c r="AS462" s="410">
        <f t="shared" si="452"/>
        <v>0.66666666666666674</v>
      </c>
      <c r="AT462" s="409">
        <f t="shared" si="436"/>
        <v>0.24568058286110794</v>
      </c>
      <c r="AU462" s="410">
        <f t="shared" si="437"/>
        <v>0.24568058286110794</v>
      </c>
      <c r="AV462" s="64" t="b">
        <f t="shared" si="439"/>
        <v>0</v>
      </c>
      <c r="AW462" s="415">
        <f t="shared" si="391"/>
        <v>90</v>
      </c>
      <c r="AX462" s="415">
        <f t="shared" si="392"/>
        <v>89.989464236937607</v>
      </c>
      <c r="AY462" s="415">
        <f t="shared" si="393"/>
        <v>90</v>
      </c>
      <c r="AZ462" s="415">
        <f t="shared" si="440"/>
        <v>90</v>
      </c>
      <c r="BA462" s="415">
        <f t="shared" si="441"/>
        <v>150</v>
      </c>
      <c r="BB462" s="416">
        <f t="shared" si="449"/>
        <v>-1.170640340265594E-4</v>
      </c>
      <c r="BC462" s="416">
        <f t="shared" si="449"/>
        <v>1.1707773961910917E-4</v>
      </c>
      <c r="BD462" s="416">
        <f t="shared" si="449"/>
        <v>0</v>
      </c>
      <c r="BE462" s="416">
        <f t="shared" si="449"/>
        <v>0.66666666666666674</v>
      </c>
      <c r="BF462" s="499">
        <f t="shared" si="394"/>
        <v>39308</v>
      </c>
      <c r="BG462" s="499">
        <f t="shared" si="395"/>
        <v>51254</v>
      </c>
      <c r="BH462" s="499">
        <f t="shared" si="396"/>
        <v>47096</v>
      </c>
      <c r="BI462" s="499">
        <f t="shared" si="397"/>
        <v>43235</v>
      </c>
      <c r="BJ462" s="506">
        <f t="shared" si="438"/>
        <v>53857</v>
      </c>
      <c r="BK462" s="416">
        <f t="shared" si="450"/>
        <v>0.30390760150605467</v>
      </c>
      <c r="BL462" s="416">
        <f t="shared" si="450"/>
        <v>-8.1125375580442527E-2</v>
      </c>
      <c r="BM462" s="416">
        <f t="shared" si="450"/>
        <v>-8.1981484627144607E-2</v>
      </c>
      <c r="BN462" s="416">
        <f t="shared" si="450"/>
        <v>0.24568058286110794</v>
      </c>
      <c r="BO462" s="104">
        <f t="shared" si="446"/>
        <v>4612860</v>
      </c>
      <c r="BP462" s="104">
        <f t="shared" si="442"/>
        <v>7688100</v>
      </c>
      <c r="BQ462" s="103">
        <f t="shared" si="443"/>
        <v>10250800</v>
      </c>
      <c r="BR462" s="419"/>
      <c r="BS462" s="420"/>
      <c r="BU462" s="104"/>
      <c r="BV462" s="103"/>
      <c r="BW462" s="161">
        <f t="shared" si="447"/>
        <v>4847130</v>
      </c>
      <c r="BX462" s="161">
        <f t="shared" si="448"/>
        <v>4847130</v>
      </c>
    </row>
    <row r="463" spans="1:76" hidden="1">
      <c r="A463" s="145" t="s">
        <v>22</v>
      </c>
      <c r="B463" s="145" t="str">
        <f t="shared" si="424"/>
        <v>A27</v>
      </c>
      <c r="C463" s="146" t="s">
        <v>1004</v>
      </c>
      <c r="D463" s="172" t="s">
        <v>1005</v>
      </c>
      <c r="E463" s="178" t="s">
        <v>142</v>
      </c>
      <c r="F463" s="178"/>
      <c r="G463" s="178"/>
      <c r="H463" s="129">
        <v>250</v>
      </c>
      <c r="I463" s="130">
        <v>250</v>
      </c>
      <c r="J463" s="129">
        <v>250</v>
      </c>
      <c r="K463" s="130">
        <v>250</v>
      </c>
      <c r="L463" s="130">
        <v>250</v>
      </c>
      <c r="M463" s="130">
        <v>250</v>
      </c>
      <c r="N463" s="130">
        <v>250</v>
      </c>
      <c r="O463" s="148">
        <v>250</v>
      </c>
      <c r="P463" s="149">
        <v>4712</v>
      </c>
      <c r="Q463" s="149">
        <v>1178000</v>
      </c>
      <c r="R463" s="150">
        <v>6039</v>
      </c>
      <c r="S463" s="151">
        <v>1509750</v>
      </c>
      <c r="T463" s="150">
        <v>5826</v>
      </c>
      <c r="U463" s="151">
        <v>1456500</v>
      </c>
      <c r="V463" s="152">
        <v>6039</v>
      </c>
      <c r="W463" s="153">
        <f t="shared" si="425"/>
        <v>1509750</v>
      </c>
      <c r="X463" s="154">
        <v>6039</v>
      </c>
      <c r="Y463" s="155">
        <v>250</v>
      </c>
      <c r="Z463" s="138">
        <f t="shared" si="426"/>
        <v>1509750</v>
      </c>
      <c r="AA463" s="152">
        <v>6629</v>
      </c>
      <c r="AB463" s="228">
        <v>1657250</v>
      </c>
      <c r="AC463" s="229">
        <v>8500</v>
      </c>
      <c r="AD463" s="464">
        <v>340</v>
      </c>
      <c r="AE463" s="230">
        <f t="shared" si="427"/>
        <v>2890000</v>
      </c>
      <c r="AF463" s="231">
        <v>6342</v>
      </c>
      <c r="AG463" s="269">
        <v>380</v>
      </c>
      <c r="AH463" s="230">
        <f t="shared" si="428"/>
        <v>2409960</v>
      </c>
      <c r="AI463" s="437">
        <f t="shared" si="444"/>
        <v>-40</v>
      </c>
      <c r="AJ463" s="23">
        <f t="shared" si="429"/>
        <v>303</v>
      </c>
      <c r="AK463" s="24">
        <f t="shared" si="430"/>
        <v>5.0173869846000994E-2</v>
      </c>
      <c r="AL463" s="23">
        <f t="shared" si="431"/>
        <v>-287</v>
      </c>
      <c r="AM463" s="160">
        <f t="shared" si="445"/>
        <v>480040</v>
      </c>
      <c r="AN463" s="24">
        <f>+AL463/AA463</f>
        <v>-4.3294614572333683E-2</v>
      </c>
      <c r="AO463" s="163">
        <f t="shared" si="432"/>
        <v>130</v>
      </c>
      <c r="AP463" s="164">
        <f t="shared" si="433"/>
        <v>0.52</v>
      </c>
      <c r="AQ463" s="487"/>
      <c r="AR463" s="409">
        <f t="shared" si="451"/>
        <v>0.52</v>
      </c>
      <c r="AS463" s="410">
        <f t="shared" si="452"/>
        <v>0.3600000000000001</v>
      </c>
      <c r="AT463" s="409">
        <f t="shared" si="436"/>
        <v>-4.3294614572333634E-2</v>
      </c>
      <c r="AU463" s="410">
        <f t="shared" si="437"/>
        <v>0.28224468245587575</v>
      </c>
      <c r="AV463" s="64" t="b">
        <f t="shared" si="439"/>
        <v>0</v>
      </c>
      <c r="AW463" s="415">
        <f t="shared" si="391"/>
        <v>250</v>
      </c>
      <c r="AX463" s="415">
        <f t="shared" si="392"/>
        <v>250</v>
      </c>
      <c r="AY463" s="415">
        <f t="shared" si="393"/>
        <v>250</v>
      </c>
      <c r="AZ463" s="415">
        <f t="shared" si="440"/>
        <v>250</v>
      </c>
      <c r="BA463" s="415">
        <f t="shared" si="441"/>
        <v>340</v>
      </c>
      <c r="BB463" s="416">
        <f t="shared" si="449"/>
        <v>0</v>
      </c>
      <c r="BC463" s="416">
        <f t="shared" si="449"/>
        <v>0</v>
      </c>
      <c r="BD463" s="416">
        <f t="shared" si="449"/>
        <v>0</v>
      </c>
      <c r="BE463" s="416">
        <f t="shared" si="449"/>
        <v>0.3600000000000001</v>
      </c>
      <c r="BF463" s="499">
        <f t="shared" si="394"/>
        <v>4712</v>
      </c>
      <c r="BG463" s="499">
        <f t="shared" si="395"/>
        <v>6039</v>
      </c>
      <c r="BH463" s="499">
        <f t="shared" si="396"/>
        <v>5826</v>
      </c>
      <c r="BI463" s="499">
        <f t="shared" si="397"/>
        <v>6629</v>
      </c>
      <c r="BJ463" s="506">
        <f t="shared" si="438"/>
        <v>8500</v>
      </c>
      <c r="BK463" s="416">
        <f t="shared" si="450"/>
        <v>0.2816213921901527</v>
      </c>
      <c r="BL463" s="416">
        <f t="shared" si="450"/>
        <v>-3.5270740188772964E-2</v>
      </c>
      <c r="BM463" s="416">
        <f t="shared" si="450"/>
        <v>0.13783041537933394</v>
      </c>
      <c r="BN463" s="416">
        <f t="shared" si="450"/>
        <v>0.28224468245587575</v>
      </c>
      <c r="BO463" s="104">
        <f t="shared" si="446"/>
        <v>1509750</v>
      </c>
      <c r="BP463" s="104">
        <f t="shared" si="442"/>
        <v>2053260</v>
      </c>
      <c r="BQ463" s="103">
        <f t="shared" si="443"/>
        <v>2294820</v>
      </c>
      <c r="BR463" s="419"/>
      <c r="BS463" s="420"/>
      <c r="BU463" s="104"/>
      <c r="BV463" s="103"/>
      <c r="BW463" s="161">
        <f t="shared" si="447"/>
        <v>2125000</v>
      </c>
      <c r="BX463" s="161">
        <f t="shared" si="448"/>
        <v>1585500</v>
      </c>
    </row>
    <row r="464" spans="1:76" hidden="1">
      <c r="A464" s="145" t="s">
        <v>552</v>
      </c>
      <c r="B464" s="145" t="str">
        <f t="shared" si="424"/>
        <v>A28</v>
      </c>
      <c r="C464" s="146" t="s">
        <v>1006</v>
      </c>
      <c r="D464" s="147" t="s">
        <v>1007</v>
      </c>
      <c r="E464" s="147"/>
      <c r="F464" s="147"/>
      <c r="G464" s="147"/>
      <c r="H464" s="129">
        <v>25</v>
      </c>
      <c r="I464" s="130">
        <v>25</v>
      </c>
      <c r="J464" s="129">
        <v>25</v>
      </c>
      <c r="K464" s="130">
        <v>25</v>
      </c>
      <c r="L464" s="130">
        <v>25</v>
      </c>
      <c r="M464" s="130">
        <v>25</v>
      </c>
      <c r="N464" s="130">
        <v>25</v>
      </c>
      <c r="O464" s="148">
        <v>25</v>
      </c>
      <c r="P464" s="149">
        <v>1</v>
      </c>
      <c r="Q464" s="149">
        <v>25</v>
      </c>
      <c r="R464" s="150">
        <v>0</v>
      </c>
      <c r="S464" s="151">
        <v>0</v>
      </c>
      <c r="T464" s="150">
        <v>5</v>
      </c>
      <c r="U464" s="151">
        <v>125</v>
      </c>
      <c r="V464" s="152">
        <v>7</v>
      </c>
      <c r="W464" s="153">
        <f t="shared" si="425"/>
        <v>175</v>
      </c>
      <c r="X464" s="154">
        <v>7</v>
      </c>
      <c r="Y464" s="155">
        <v>25</v>
      </c>
      <c r="Z464" s="138">
        <f t="shared" si="426"/>
        <v>175</v>
      </c>
      <c r="AA464" s="152">
        <v>5</v>
      </c>
      <c r="AB464" s="228">
        <v>125</v>
      </c>
      <c r="AC464" s="231">
        <v>1</v>
      </c>
      <c r="AD464" s="464">
        <v>80</v>
      </c>
      <c r="AE464" s="230">
        <f t="shared" si="427"/>
        <v>80</v>
      </c>
      <c r="AF464" s="231">
        <v>1</v>
      </c>
      <c r="AG464" s="269">
        <v>100</v>
      </c>
      <c r="AH464" s="230">
        <f t="shared" si="428"/>
        <v>100</v>
      </c>
      <c r="AI464" s="437">
        <f t="shared" si="444"/>
        <v>-20</v>
      </c>
      <c r="AJ464" s="23">
        <f t="shared" si="429"/>
        <v>-6</v>
      </c>
      <c r="AK464" s="24">
        <f t="shared" si="430"/>
        <v>-0.8571428571428571</v>
      </c>
      <c r="AL464" s="23">
        <f t="shared" si="431"/>
        <v>-4</v>
      </c>
      <c r="AM464" s="160">
        <f t="shared" si="445"/>
        <v>-20</v>
      </c>
      <c r="AN464" s="24">
        <f>+AL464/AA464</f>
        <v>-0.8</v>
      </c>
      <c r="AO464" s="163">
        <f t="shared" si="432"/>
        <v>75</v>
      </c>
      <c r="AP464" s="164">
        <f t="shared" si="433"/>
        <v>3</v>
      </c>
      <c r="AQ464" s="487"/>
      <c r="AR464" s="409">
        <f t="shared" si="451"/>
        <v>3</v>
      </c>
      <c r="AS464" s="410">
        <f t="shared" si="452"/>
        <v>2.2000000000000002</v>
      </c>
      <c r="AT464" s="409">
        <f t="shared" si="436"/>
        <v>-0.8</v>
      </c>
      <c r="AU464" s="410">
        <f t="shared" si="437"/>
        <v>-0.8</v>
      </c>
      <c r="AV464" s="64" t="b">
        <f t="shared" si="439"/>
        <v>0</v>
      </c>
      <c r="AW464" s="415">
        <f t="shared" si="391"/>
        <v>25</v>
      </c>
      <c r="AX464" s="415" t="str">
        <f t="shared" si="392"/>
        <v/>
      </c>
      <c r="AY464" s="415">
        <f t="shared" si="393"/>
        <v>25</v>
      </c>
      <c r="AZ464" s="415">
        <f t="shared" si="440"/>
        <v>25</v>
      </c>
      <c r="BA464" s="415">
        <f t="shared" si="441"/>
        <v>80</v>
      </c>
      <c r="BB464" s="416" t="str">
        <f t="shared" si="449"/>
        <v/>
      </c>
      <c r="BC464" s="416" t="str">
        <f t="shared" si="449"/>
        <v/>
      </c>
      <c r="BD464" s="416">
        <f t="shared" si="449"/>
        <v>0</v>
      </c>
      <c r="BE464" s="416">
        <f t="shared" si="449"/>
        <v>2.2000000000000002</v>
      </c>
      <c r="BF464" s="499">
        <f t="shared" si="394"/>
        <v>1</v>
      </c>
      <c r="BG464" s="499">
        <f t="shared" si="395"/>
        <v>0</v>
      </c>
      <c r="BH464" s="499">
        <f t="shared" si="396"/>
        <v>5</v>
      </c>
      <c r="BI464" s="499">
        <f t="shared" si="397"/>
        <v>5</v>
      </c>
      <c r="BJ464" s="506">
        <f t="shared" si="438"/>
        <v>1</v>
      </c>
      <c r="BK464" s="416">
        <f t="shared" si="450"/>
        <v>-1</v>
      </c>
      <c r="BL464" s="416" t="str">
        <f t="shared" si="450"/>
        <v/>
      </c>
      <c r="BM464" s="416">
        <f t="shared" si="450"/>
        <v>0</v>
      </c>
      <c r="BN464" s="416">
        <f t="shared" si="450"/>
        <v>-0.8</v>
      </c>
      <c r="BO464" s="104">
        <f t="shared" si="446"/>
        <v>175</v>
      </c>
      <c r="BP464" s="104">
        <f t="shared" si="442"/>
        <v>560</v>
      </c>
      <c r="BQ464" s="103">
        <f t="shared" si="443"/>
        <v>700</v>
      </c>
      <c r="BR464" s="419"/>
      <c r="BS464" s="420"/>
      <c r="BU464" s="104"/>
      <c r="BV464" s="103"/>
      <c r="BW464" s="161">
        <f t="shared" si="447"/>
        <v>25</v>
      </c>
      <c r="BX464" s="161">
        <f t="shared" si="448"/>
        <v>25</v>
      </c>
    </row>
    <row r="465" spans="1:76" hidden="1">
      <c r="A465" s="145" t="s">
        <v>920</v>
      </c>
      <c r="B465" s="145" t="str">
        <f t="shared" si="424"/>
        <v>A29</v>
      </c>
      <c r="C465" s="146" t="s">
        <v>1008</v>
      </c>
      <c r="D465" s="147" t="s">
        <v>1009</v>
      </c>
      <c r="E465" s="147"/>
      <c r="F465" s="147"/>
      <c r="G465" s="147"/>
      <c r="H465" s="129">
        <v>100</v>
      </c>
      <c r="I465" s="130">
        <v>100</v>
      </c>
      <c r="J465" s="129">
        <v>100</v>
      </c>
      <c r="K465" s="130">
        <v>100</v>
      </c>
      <c r="L465" s="130">
        <v>100</v>
      </c>
      <c r="M465" s="130">
        <v>100</v>
      </c>
      <c r="N465" s="130">
        <v>100</v>
      </c>
      <c r="O465" s="148">
        <v>100</v>
      </c>
      <c r="P465" s="149">
        <v>2604</v>
      </c>
      <c r="Q465" s="149">
        <v>260400</v>
      </c>
      <c r="R465" s="150">
        <v>3792</v>
      </c>
      <c r="S465" s="151">
        <v>379200</v>
      </c>
      <c r="T465" s="150">
        <v>4551</v>
      </c>
      <c r="U465" s="151">
        <v>454900</v>
      </c>
      <c r="V465" s="152">
        <v>4826</v>
      </c>
      <c r="W465" s="153">
        <f t="shared" si="425"/>
        <v>482600</v>
      </c>
      <c r="X465" s="154">
        <v>4826</v>
      </c>
      <c r="Y465" s="155">
        <v>100</v>
      </c>
      <c r="Z465" s="138">
        <f t="shared" si="426"/>
        <v>482600</v>
      </c>
      <c r="AA465" s="152">
        <v>5319</v>
      </c>
      <c r="AB465" s="228">
        <v>531900</v>
      </c>
      <c r="AC465" s="229">
        <v>9000</v>
      </c>
      <c r="AD465" s="464">
        <v>150</v>
      </c>
      <c r="AE465" s="230">
        <f t="shared" si="427"/>
        <v>1350000</v>
      </c>
      <c r="AF465" s="231">
        <v>3968</v>
      </c>
      <c r="AG465" s="269">
        <v>250</v>
      </c>
      <c r="AH465" s="230">
        <f t="shared" si="428"/>
        <v>992000</v>
      </c>
      <c r="AI465" s="437">
        <f t="shared" si="444"/>
        <v>-100</v>
      </c>
      <c r="AJ465" s="23">
        <f t="shared" si="429"/>
        <v>-858</v>
      </c>
      <c r="AK465" s="24">
        <f t="shared" si="430"/>
        <v>-0.17778698715292168</v>
      </c>
      <c r="AL465" s="23">
        <f t="shared" si="431"/>
        <v>-1351</v>
      </c>
      <c r="AM465" s="160">
        <f t="shared" si="445"/>
        <v>358000</v>
      </c>
      <c r="AN465" s="24">
        <f>+AL465/AA465</f>
        <v>-0.25399511186313217</v>
      </c>
      <c r="AO465" s="163">
        <f t="shared" si="432"/>
        <v>150</v>
      </c>
      <c r="AP465" s="164">
        <f t="shared" si="433"/>
        <v>1.5</v>
      </c>
      <c r="AQ465" s="501"/>
      <c r="AR465" s="409">
        <f t="shared" si="451"/>
        <v>1.5</v>
      </c>
      <c r="AS465" s="410">
        <f t="shared" si="452"/>
        <v>0.5</v>
      </c>
      <c r="AT465" s="409">
        <f t="shared" si="436"/>
        <v>-0.25399511186313217</v>
      </c>
      <c r="AU465" s="410">
        <f t="shared" si="437"/>
        <v>0.69204737732656518</v>
      </c>
      <c r="AV465" s="64" t="b">
        <f t="shared" si="439"/>
        <v>0</v>
      </c>
      <c r="AW465" s="415">
        <f t="shared" si="391"/>
        <v>100</v>
      </c>
      <c r="AX465" s="415">
        <f t="shared" si="392"/>
        <v>100</v>
      </c>
      <c r="AY465" s="415">
        <f t="shared" si="393"/>
        <v>99.956053614590203</v>
      </c>
      <c r="AZ465" s="415">
        <f t="shared" si="440"/>
        <v>100</v>
      </c>
      <c r="BA465" s="415">
        <f t="shared" si="441"/>
        <v>150</v>
      </c>
      <c r="BB465" s="416">
        <f t="shared" si="449"/>
        <v>0</v>
      </c>
      <c r="BC465" s="416">
        <f t="shared" si="449"/>
        <v>-4.3946385409798783E-4</v>
      </c>
      <c r="BD465" s="416">
        <f t="shared" si="449"/>
        <v>4.3965706748738675E-4</v>
      </c>
      <c r="BE465" s="416">
        <f t="shared" si="449"/>
        <v>0.5</v>
      </c>
      <c r="BF465" s="499">
        <f t="shared" si="394"/>
        <v>2604</v>
      </c>
      <c r="BG465" s="499">
        <f t="shared" si="395"/>
        <v>3792</v>
      </c>
      <c r="BH465" s="499">
        <f t="shared" si="396"/>
        <v>4551</v>
      </c>
      <c r="BI465" s="499">
        <f t="shared" si="397"/>
        <v>5319</v>
      </c>
      <c r="BJ465" s="506">
        <f t="shared" si="438"/>
        <v>9000</v>
      </c>
      <c r="BK465" s="416">
        <f t="shared" si="450"/>
        <v>0.45622119815668194</v>
      </c>
      <c r="BL465" s="416">
        <f t="shared" si="450"/>
        <v>0.20015822784810133</v>
      </c>
      <c r="BM465" s="416">
        <f t="shared" si="450"/>
        <v>0.16875411997363221</v>
      </c>
      <c r="BN465" s="416">
        <f t="shared" si="450"/>
        <v>0.69204737732656518</v>
      </c>
      <c r="BO465" s="104">
        <f t="shared" si="446"/>
        <v>482600</v>
      </c>
      <c r="BP465" s="104">
        <f t="shared" si="442"/>
        <v>723900</v>
      </c>
      <c r="BQ465" s="103">
        <f t="shared" si="443"/>
        <v>1206500</v>
      </c>
      <c r="BR465" s="419"/>
      <c r="BS465" s="420"/>
      <c r="BU465" s="104"/>
      <c r="BV465" s="103"/>
      <c r="BW465" s="161">
        <f t="shared" si="447"/>
        <v>900000</v>
      </c>
      <c r="BX465" s="161">
        <f t="shared" si="448"/>
        <v>396800</v>
      </c>
    </row>
    <row r="466" spans="1:76" ht="15.6" hidden="1">
      <c r="A466" s="145" t="s">
        <v>655</v>
      </c>
      <c r="B466" s="145" t="str">
        <f t="shared" si="424"/>
        <v>A30</v>
      </c>
      <c r="C466" s="146" t="s">
        <v>1010</v>
      </c>
      <c r="D466" s="147" t="s">
        <v>1011</v>
      </c>
      <c r="E466" s="147"/>
      <c r="F466" s="147"/>
      <c r="G466" s="147"/>
      <c r="H466" s="129">
        <v>24</v>
      </c>
      <c r="I466" s="130">
        <v>24</v>
      </c>
      <c r="J466" s="129">
        <v>24</v>
      </c>
      <c r="K466" s="130">
        <v>24</v>
      </c>
      <c r="L466" s="130">
        <v>24</v>
      </c>
      <c r="M466" s="130">
        <v>24</v>
      </c>
      <c r="N466" s="130">
        <v>24</v>
      </c>
      <c r="O466" s="148">
        <v>24</v>
      </c>
      <c r="P466" s="149">
        <v>0</v>
      </c>
      <c r="Q466" s="149">
        <v>0</v>
      </c>
      <c r="R466" s="150">
        <v>0</v>
      </c>
      <c r="S466" s="151">
        <v>0</v>
      </c>
      <c r="T466" s="150">
        <v>0</v>
      </c>
      <c r="U466" s="151">
        <v>0</v>
      </c>
      <c r="V466" s="152">
        <v>1</v>
      </c>
      <c r="W466" s="153">
        <f t="shared" si="425"/>
        <v>24</v>
      </c>
      <c r="X466" s="154">
        <v>1</v>
      </c>
      <c r="Y466" s="155">
        <v>24</v>
      </c>
      <c r="Z466" s="138">
        <f t="shared" si="426"/>
        <v>24</v>
      </c>
      <c r="AA466" s="152">
        <v>0</v>
      </c>
      <c r="AB466" s="228">
        <v>0</v>
      </c>
      <c r="AC466" s="231">
        <v>1</v>
      </c>
      <c r="AD466" s="464">
        <v>100</v>
      </c>
      <c r="AE466" s="230">
        <f t="shared" si="427"/>
        <v>100</v>
      </c>
      <c r="AF466" s="231">
        <v>1</v>
      </c>
      <c r="AG466" s="269">
        <v>100</v>
      </c>
      <c r="AH466" s="230">
        <f t="shared" si="428"/>
        <v>100</v>
      </c>
      <c r="AI466" s="437">
        <f t="shared" si="444"/>
        <v>0</v>
      </c>
      <c r="AJ466" s="23">
        <f t="shared" si="429"/>
        <v>0</v>
      </c>
      <c r="AK466" s="24">
        <f t="shared" si="430"/>
        <v>0</v>
      </c>
      <c r="AL466" s="23">
        <f t="shared" si="431"/>
        <v>1</v>
      </c>
      <c r="AM466" s="160">
        <f t="shared" si="445"/>
        <v>0</v>
      </c>
      <c r="AN466" s="24"/>
      <c r="AO466" s="163">
        <f t="shared" si="432"/>
        <v>76</v>
      </c>
      <c r="AP466" s="164">
        <f t="shared" si="433"/>
        <v>3.1666666666666665</v>
      </c>
      <c r="AQ466" s="487" t="s">
        <v>1079</v>
      </c>
      <c r="AR466" s="409">
        <f t="shared" si="451"/>
        <v>3.166666666666667</v>
      </c>
      <c r="AS466" s="410">
        <f t="shared" si="452"/>
        <v>3.166666666666667</v>
      </c>
      <c r="AT466" s="409" t="str">
        <f t="shared" si="436"/>
        <v/>
      </c>
      <c r="AU466" s="410" t="str">
        <f t="shared" si="437"/>
        <v/>
      </c>
      <c r="AV466" s="64" t="b">
        <f t="shared" si="439"/>
        <v>0</v>
      </c>
      <c r="AW466" s="415" t="str">
        <f t="shared" si="391"/>
        <v/>
      </c>
      <c r="AX466" s="415" t="str">
        <f t="shared" si="392"/>
        <v/>
      </c>
      <c r="AY466" s="415" t="str">
        <f t="shared" si="393"/>
        <v/>
      </c>
      <c r="AZ466" s="415">
        <f t="shared" si="440"/>
        <v>24</v>
      </c>
      <c r="BA466" s="415">
        <f t="shared" si="441"/>
        <v>100</v>
      </c>
      <c r="BB466" s="416" t="str">
        <f t="shared" si="449"/>
        <v/>
      </c>
      <c r="BC466" s="416" t="str">
        <f t="shared" si="449"/>
        <v/>
      </c>
      <c r="BD466" s="416" t="str">
        <f t="shared" si="449"/>
        <v/>
      </c>
      <c r="BE466" s="416">
        <f t="shared" si="449"/>
        <v>3.166666666666667</v>
      </c>
      <c r="BF466" s="499">
        <f t="shared" si="394"/>
        <v>0</v>
      </c>
      <c r="BG466" s="499">
        <f t="shared" si="395"/>
        <v>0</v>
      </c>
      <c r="BH466" s="499">
        <f t="shared" si="396"/>
        <v>0</v>
      </c>
      <c r="BI466" s="499">
        <f t="shared" si="397"/>
        <v>0</v>
      </c>
      <c r="BJ466" s="417">
        <f t="shared" si="438"/>
        <v>1</v>
      </c>
      <c r="BK466" s="416" t="str">
        <f t="shared" si="450"/>
        <v/>
      </c>
      <c r="BL466" s="416" t="str">
        <f t="shared" si="450"/>
        <v/>
      </c>
      <c r="BM466" s="416" t="str">
        <f t="shared" si="450"/>
        <v/>
      </c>
      <c r="BN466" s="416" t="str">
        <f t="shared" si="450"/>
        <v/>
      </c>
      <c r="BO466" s="104">
        <f t="shared" si="446"/>
        <v>24</v>
      </c>
      <c r="BP466" s="104">
        <f t="shared" si="442"/>
        <v>100</v>
      </c>
      <c r="BQ466" s="103">
        <f t="shared" si="443"/>
        <v>100</v>
      </c>
      <c r="BR466" s="419"/>
      <c r="BS466" s="420"/>
      <c r="BU466" s="104"/>
      <c r="BV466" s="103"/>
      <c r="BW466" s="161">
        <f t="shared" si="447"/>
        <v>24</v>
      </c>
      <c r="BX466" s="161">
        <f t="shared" si="448"/>
        <v>24</v>
      </c>
    </row>
    <row r="467" spans="1:76" ht="24">
      <c r="A467" s="145" t="s">
        <v>545</v>
      </c>
      <c r="B467" s="145" t="str">
        <f t="shared" si="424"/>
        <v>A31</v>
      </c>
      <c r="C467" s="146" t="s">
        <v>1012</v>
      </c>
      <c r="D467" s="147" t="s">
        <v>1013</v>
      </c>
      <c r="E467" s="147"/>
      <c r="F467" s="147"/>
      <c r="G467" s="147"/>
      <c r="H467" s="129">
        <v>50</v>
      </c>
      <c r="I467" s="130">
        <v>50</v>
      </c>
      <c r="J467" s="129">
        <v>50</v>
      </c>
      <c r="K467" s="130">
        <v>50</v>
      </c>
      <c r="L467" s="130">
        <v>50</v>
      </c>
      <c r="M467" s="130">
        <v>50</v>
      </c>
      <c r="N467" s="130">
        <v>50</v>
      </c>
      <c r="O467" s="148">
        <v>50</v>
      </c>
      <c r="P467" s="149">
        <v>43</v>
      </c>
      <c r="Q467" s="149">
        <v>2150</v>
      </c>
      <c r="R467" s="150">
        <v>72</v>
      </c>
      <c r="S467" s="151">
        <v>3600</v>
      </c>
      <c r="T467" s="150">
        <v>55</v>
      </c>
      <c r="U467" s="151">
        <v>2750</v>
      </c>
      <c r="V467" s="152">
        <v>72</v>
      </c>
      <c r="W467" s="153">
        <f t="shared" si="425"/>
        <v>3600</v>
      </c>
      <c r="X467" s="154">
        <v>72</v>
      </c>
      <c r="Y467" s="155">
        <v>50</v>
      </c>
      <c r="Z467" s="138">
        <f t="shared" si="426"/>
        <v>3600</v>
      </c>
      <c r="AA467" s="152">
        <v>44</v>
      </c>
      <c r="AB467" s="228">
        <v>2200</v>
      </c>
      <c r="AC467" s="231">
        <v>72</v>
      </c>
      <c r="AD467" s="465">
        <v>65</v>
      </c>
      <c r="AE467" s="230">
        <f t="shared" si="427"/>
        <v>4680</v>
      </c>
      <c r="AF467" s="231">
        <v>72</v>
      </c>
      <c r="AG467" s="269">
        <v>65</v>
      </c>
      <c r="AH467" s="230">
        <f t="shared" si="428"/>
        <v>4680</v>
      </c>
      <c r="AI467" s="437">
        <f t="shared" si="444"/>
        <v>0</v>
      </c>
      <c r="AJ467" s="23">
        <f t="shared" si="429"/>
        <v>0</v>
      </c>
      <c r="AK467" s="24">
        <f t="shared" si="430"/>
        <v>0</v>
      </c>
      <c r="AL467" s="23">
        <f t="shared" si="431"/>
        <v>28</v>
      </c>
      <c r="AM467" s="160">
        <f t="shared" si="445"/>
        <v>0</v>
      </c>
      <c r="AN467" s="24">
        <f>+AL467/AA467</f>
        <v>0.63636363636363635</v>
      </c>
      <c r="AO467" s="163">
        <f t="shared" si="432"/>
        <v>15</v>
      </c>
      <c r="AP467" s="164">
        <f t="shared" si="433"/>
        <v>0.3</v>
      </c>
      <c r="AQ467" s="487"/>
      <c r="AR467" s="409">
        <f t="shared" si="451"/>
        <v>0.30000000000000004</v>
      </c>
      <c r="AS467" s="410">
        <f t="shared" si="452"/>
        <v>0.30000000000000004</v>
      </c>
      <c r="AT467" s="409">
        <f t="shared" si="436"/>
        <v>0.63636363636363646</v>
      </c>
      <c r="AU467" s="410">
        <f t="shared" si="437"/>
        <v>0.63636363636363646</v>
      </c>
      <c r="AV467" s="64" t="b">
        <f t="shared" si="439"/>
        <v>0</v>
      </c>
      <c r="AW467" s="415">
        <f t="shared" si="391"/>
        <v>50</v>
      </c>
      <c r="AX467" s="415">
        <f t="shared" si="392"/>
        <v>50</v>
      </c>
      <c r="AY467" s="415">
        <f t="shared" si="393"/>
        <v>50</v>
      </c>
      <c r="AZ467" s="415">
        <f t="shared" si="440"/>
        <v>50</v>
      </c>
      <c r="BA467" s="415">
        <f t="shared" si="441"/>
        <v>65</v>
      </c>
      <c r="BB467" s="416">
        <f t="shared" si="449"/>
        <v>0</v>
      </c>
      <c r="BC467" s="416">
        <f t="shared" si="449"/>
        <v>0</v>
      </c>
      <c r="BD467" s="416">
        <f t="shared" si="449"/>
        <v>0</v>
      </c>
      <c r="BE467" s="416">
        <f t="shared" si="449"/>
        <v>0.30000000000000004</v>
      </c>
      <c r="BF467" s="499">
        <f t="shared" si="394"/>
        <v>43</v>
      </c>
      <c r="BG467" s="499">
        <f t="shared" si="395"/>
        <v>72</v>
      </c>
      <c r="BH467" s="499">
        <f t="shared" si="396"/>
        <v>55</v>
      </c>
      <c r="BI467" s="499">
        <f t="shared" si="397"/>
        <v>44</v>
      </c>
      <c r="BJ467" s="506">
        <f t="shared" si="438"/>
        <v>72</v>
      </c>
      <c r="BK467" s="416">
        <f t="shared" si="450"/>
        <v>0.67441860465116288</v>
      </c>
      <c r="BL467" s="416">
        <f t="shared" si="450"/>
        <v>-0.23611111111111116</v>
      </c>
      <c r="BM467" s="416">
        <f t="shared" si="450"/>
        <v>-0.19999999999999996</v>
      </c>
      <c r="BN467" s="416">
        <f t="shared" si="450"/>
        <v>0.63636363636363646</v>
      </c>
      <c r="BO467" s="104">
        <f t="shared" si="446"/>
        <v>3600</v>
      </c>
      <c r="BP467" s="104">
        <f t="shared" si="442"/>
        <v>4680</v>
      </c>
      <c r="BQ467" s="103">
        <f t="shared" si="443"/>
        <v>4680</v>
      </c>
      <c r="BR467" s="419"/>
      <c r="BS467" s="420"/>
      <c r="BU467" s="104"/>
      <c r="BV467" s="103"/>
      <c r="BW467" s="161">
        <f t="shared" si="447"/>
        <v>3600</v>
      </c>
      <c r="BX467" s="161">
        <f t="shared" si="448"/>
        <v>3600</v>
      </c>
    </row>
    <row r="468" spans="1:76" ht="24" hidden="1">
      <c r="A468" s="145" t="s">
        <v>125</v>
      </c>
      <c r="B468" s="145" t="str">
        <f t="shared" si="424"/>
        <v>A32</v>
      </c>
      <c r="C468" s="146" t="s">
        <v>1014</v>
      </c>
      <c r="D468" s="147" t="s">
        <v>1015</v>
      </c>
      <c r="E468" s="147"/>
      <c r="F468" s="147"/>
      <c r="G468" s="147"/>
      <c r="H468" s="129">
        <v>50</v>
      </c>
      <c r="I468" s="130">
        <v>50</v>
      </c>
      <c r="J468" s="129">
        <v>50</v>
      </c>
      <c r="K468" s="130">
        <v>50</v>
      </c>
      <c r="L468" s="130">
        <v>50</v>
      </c>
      <c r="M468" s="130">
        <v>50</v>
      </c>
      <c r="N468" s="130">
        <v>50</v>
      </c>
      <c r="O468" s="148">
        <v>50</v>
      </c>
      <c r="P468" s="149">
        <v>2305</v>
      </c>
      <c r="Q468" s="149">
        <v>115250</v>
      </c>
      <c r="R468" s="150">
        <v>2228</v>
      </c>
      <c r="S468" s="151">
        <v>111400</v>
      </c>
      <c r="T468" s="150">
        <v>2865</v>
      </c>
      <c r="U468" s="151">
        <v>143250</v>
      </c>
      <c r="V468" s="152">
        <v>3028</v>
      </c>
      <c r="W468" s="153">
        <f t="shared" si="425"/>
        <v>151400</v>
      </c>
      <c r="X468" s="154">
        <v>3028</v>
      </c>
      <c r="Y468" s="155">
        <v>50</v>
      </c>
      <c r="Z468" s="138">
        <f t="shared" si="426"/>
        <v>151400</v>
      </c>
      <c r="AA468" s="152">
        <v>2630</v>
      </c>
      <c r="AB468" s="228">
        <v>131500</v>
      </c>
      <c r="AC468" s="229">
        <v>3000</v>
      </c>
      <c r="AD468" s="269">
        <v>65</v>
      </c>
      <c r="AE468" s="230">
        <f t="shared" si="427"/>
        <v>195000</v>
      </c>
      <c r="AF468" s="231">
        <v>2465</v>
      </c>
      <c r="AG468" s="269">
        <v>65</v>
      </c>
      <c r="AH468" s="230">
        <f t="shared" si="428"/>
        <v>160225</v>
      </c>
      <c r="AI468" s="437">
        <f t="shared" si="444"/>
        <v>0</v>
      </c>
      <c r="AJ468" s="23">
        <f t="shared" si="429"/>
        <v>-563</v>
      </c>
      <c r="AK468" s="24">
        <f t="shared" si="430"/>
        <v>-0.18593130779392339</v>
      </c>
      <c r="AL468" s="23">
        <f t="shared" si="431"/>
        <v>-165</v>
      </c>
      <c r="AM468" s="160">
        <f t="shared" si="445"/>
        <v>34775</v>
      </c>
      <c r="AN468" s="24">
        <f>+AL468/AA468</f>
        <v>-6.2737642585551326E-2</v>
      </c>
      <c r="AO468" s="163">
        <f t="shared" si="432"/>
        <v>15</v>
      </c>
      <c r="AP468" s="164">
        <f t="shared" si="433"/>
        <v>0.3</v>
      </c>
      <c r="AQ468" s="487"/>
      <c r="AR468" s="409">
        <f t="shared" si="451"/>
        <v>0.30000000000000004</v>
      </c>
      <c r="AS468" s="410">
        <f t="shared" si="452"/>
        <v>0.30000000000000004</v>
      </c>
      <c r="AT468" s="409">
        <f t="shared" si="436"/>
        <v>-6.2737642585551368E-2</v>
      </c>
      <c r="AU468" s="410">
        <f t="shared" si="437"/>
        <v>0.14068441064638781</v>
      </c>
      <c r="AV468" s="64" t="b">
        <f t="shared" si="439"/>
        <v>0</v>
      </c>
      <c r="AW468" s="415">
        <f t="shared" ref="AW468:AW492" si="453">IFERROR(Q468/P468,"")</f>
        <v>50</v>
      </c>
      <c r="AX468" s="415">
        <f t="shared" ref="AX468:AX492" si="454">IFERROR(S468/R468,"")</f>
        <v>50</v>
      </c>
      <c r="AY468" s="415">
        <f t="shared" ref="AY468:AY492" si="455">IFERROR(U468/T468,"")</f>
        <v>50</v>
      </c>
      <c r="AZ468" s="415">
        <f t="shared" si="440"/>
        <v>50</v>
      </c>
      <c r="BA468" s="415">
        <f t="shared" si="441"/>
        <v>65</v>
      </c>
      <c r="BB468" s="416">
        <f t="shared" si="449"/>
        <v>0</v>
      </c>
      <c r="BC468" s="416">
        <f t="shared" si="449"/>
        <v>0</v>
      </c>
      <c r="BD468" s="416">
        <f t="shared" si="449"/>
        <v>0</v>
      </c>
      <c r="BE468" s="416">
        <f t="shared" si="449"/>
        <v>0.30000000000000004</v>
      </c>
      <c r="BF468" s="499">
        <f t="shared" ref="BF468:BF492" si="456">P468</f>
        <v>2305</v>
      </c>
      <c r="BG468" s="499">
        <f t="shared" ref="BG468:BG492" si="457">R468</f>
        <v>2228</v>
      </c>
      <c r="BH468" s="499">
        <f t="shared" ref="BH468:BH492" si="458">T468</f>
        <v>2865</v>
      </c>
      <c r="BI468" s="499">
        <f t="shared" ref="BI468:BI492" si="459">AA468</f>
        <v>2630</v>
      </c>
      <c r="BJ468" s="506">
        <f t="shared" si="438"/>
        <v>3000</v>
      </c>
      <c r="BK468" s="416">
        <f t="shared" si="450"/>
        <v>-3.3405639913232088E-2</v>
      </c>
      <c r="BL468" s="416">
        <f t="shared" si="450"/>
        <v>0.28590664272890476</v>
      </c>
      <c r="BM468" s="416">
        <f t="shared" si="450"/>
        <v>-8.2024432809773118E-2</v>
      </c>
      <c r="BN468" s="416">
        <f t="shared" si="450"/>
        <v>0.14068441064638781</v>
      </c>
      <c r="BO468" s="104">
        <f t="shared" si="446"/>
        <v>151400</v>
      </c>
      <c r="BP468" s="104">
        <f t="shared" si="442"/>
        <v>196820</v>
      </c>
      <c r="BQ468" s="103">
        <f t="shared" si="443"/>
        <v>196820</v>
      </c>
      <c r="BR468" s="419" t="s">
        <v>1071</v>
      </c>
      <c r="BS468" s="420"/>
      <c r="BU468" s="104"/>
      <c r="BV468" s="103"/>
      <c r="BW468" s="161">
        <f t="shared" si="447"/>
        <v>150000</v>
      </c>
      <c r="BX468" s="161">
        <f t="shared" si="448"/>
        <v>123250</v>
      </c>
    </row>
    <row r="469" spans="1:76" ht="24" hidden="1">
      <c r="A469" s="145" t="s">
        <v>88</v>
      </c>
      <c r="B469" s="145" t="str">
        <f t="shared" si="424"/>
        <v>A33</v>
      </c>
      <c r="C469" s="146" t="s">
        <v>1016</v>
      </c>
      <c r="D469" s="147" t="s">
        <v>1017</v>
      </c>
      <c r="E469" s="147"/>
      <c r="F469" s="147"/>
      <c r="G469" s="147"/>
      <c r="H469" s="129">
        <v>12</v>
      </c>
      <c r="I469" s="130">
        <v>12</v>
      </c>
      <c r="J469" s="129">
        <v>12</v>
      </c>
      <c r="K469" s="130">
        <v>12</v>
      </c>
      <c r="L469" s="130"/>
      <c r="M469" s="130"/>
      <c r="N469" s="130"/>
      <c r="O469" s="148" t="s">
        <v>88</v>
      </c>
      <c r="P469" s="149">
        <v>1590</v>
      </c>
      <c r="Q469" s="149">
        <v>19080</v>
      </c>
      <c r="R469" s="150"/>
      <c r="S469" s="151"/>
      <c r="T469" s="150"/>
      <c r="U469" s="151"/>
      <c r="V469" s="152"/>
      <c r="W469" s="153"/>
      <c r="X469" s="166"/>
      <c r="Y469" s="155" t="s">
        <v>88</v>
      </c>
      <c r="Z469" s="167"/>
      <c r="AA469" s="166"/>
      <c r="AB469" s="234"/>
      <c r="AC469" s="235"/>
      <c r="AD469" s="451"/>
      <c r="AE469" s="236"/>
      <c r="AF469" s="235"/>
      <c r="AG469" s="451"/>
      <c r="AH469" s="236"/>
      <c r="AI469" s="437">
        <f t="shared" si="444"/>
        <v>0</v>
      </c>
      <c r="AJ469" s="23"/>
      <c r="AK469" s="24"/>
      <c r="AL469" s="23"/>
      <c r="AM469" s="160">
        <f t="shared" si="445"/>
        <v>0</v>
      </c>
      <c r="AN469" s="24"/>
      <c r="AO469" s="163"/>
      <c r="AP469" s="164"/>
      <c r="AQ469" s="487"/>
      <c r="AR469" s="409" t="str">
        <f t="shared" si="451"/>
        <v/>
      </c>
      <c r="AS469" s="410" t="str">
        <f t="shared" si="452"/>
        <v/>
      </c>
      <c r="AT469" s="409" t="str">
        <f t="shared" si="436"/>
        <v/>
      </c>
      <c r="AU469" s="410" t="str">
        <f t="shared" si="437"/>
        <v/>
      </c>
      <c r="AV469" s="64" t="b">
        <f t="shared" si="439"/>
        <v>1</v>
      </c>
      <c r="AW469" s="415">
        <f t="shared" si="453"/>
        <v>12</v>
      </c>
      <c r="AX469" s="415" t="str">
        <f t="shared" si="454"/>
        <v/>
      </c>
      <c r="AY469" s="415" t="str">
        <f t="shared" si="455"/>
        <v/>
      </c>
      <c r="AZ469" s="415" t="str">
        <f t="shared" si="440"/>
        <v/>
      </c>
      <c r="BA469" s="415">
        <f t="shared" si="441"/>
        <v>0</v>
      </c>
      <c r="BB469" s="416" t="str">
        <f t="shared" si="449"/>
        <v/>
      </c>
      <c r="BC469" s="416" t="str">
        <f t="shared" si="449"/>
        <v/>
      </c>
      <c r="BD469" s="416" t="str">
        <f t="shared" si="449"/>
        <v/>
      </c>
      <c r="BE469" s="416" t="str">
        <f t="shared" si="449"/>
        <v/>
      </c>
      <c r="BF469" s="499">
        <f t="shared" si="456"/>
        <v>1590</v>
      </c>
      <c r="BG469" s="499">
        <f t="shared" si="457"/>
        <v>0</v>
      </c>
      <c r="BH469" s="499">
        <f t="shared" si="458"/>
        <v>0</v>
      </c>
      <c r="BI469" s="499">
        <f t="shared" si="459"/>
        <v>0</v>
      </c>
      <c r="BJ469" s="506">
        <f t="shared" si="438"/>
        <v>0</v>
      </c>
      <c r="BK469" s="416">
        <f t="shared" si="450"/>
        <v>-1</v>
      </c>
      <c r="BL469" s="416" t="str">
        <f t="shared" si="450"/>
        <v/>
      </c>
      <c r="BM469" s="416" t="str">
        <f t="shared" si="450"/>
        <v/>
      </c>
      <c r="BN469" s="416" t="str">
        <f t="shared" si="450"/>
        <v/>
      </c>
      <c r="BO469" s="104" t="str">
        <f t="shared" si="446"/>
        <v/>
      </c>
      <c r="BP469" s="104">
        <f t="shared" si="442"/>
        <v>0</v>
      </c>
      <c r="BQ469" s="103">
        <f t="shared" si="443"/>
        <v>0</v>
      </c>
      <c r="BR469" s="419"/>
      <c r="BS469" s="420"/>
      <c r="BU469" s="104"/>
      <c r="BV469" s="103"/>
      <c r="BW469" s="161"/>
      <c r="BX469" s="161"/>
    </row>
    <row r="470" spans="1:76" ht="24" hidden="1">
      <c r="A470" s="145"/>
      <c r="B470" s="145" t="str">
        <f t="shared" si="424"/>
        <v>A33.1</v>
      </c>
      <c r="C470" s="146" t="s">
        <v>1018</v>
      </c>
      <c r="D470" s="147" t="s">
        <v>1017</v>
      </c>
      <c r="E470" s="147"/>
      <c r="F470" s="147"/>
      <c r="G470" s="147"/>
      <c r="H470" s="129">
        <v>12</v>
      </c>
      <c r="I470" s="130">
        <v>12</v>
      </c>
      <c r="J470" s="129"/>
      <c r="K470" s="130"/>
      <c r="L470" s="130">
        <v>12</v>
      </c>
      <c r="M470" s="130">
        <v>12</v>
      </c>
      <c r="N470" s="130">
        <v>12</v>
      </c>
      <c r="O470" s="148">
        <v>12</v>
      </c>
      <c r="P470" s="149">
        <v>1590</v>
      </c>
      <c r="Q470" s="149">
        <v>19080</v>
      </c>
      <c r="R470" s="150">
        <v>2423</v>
      </c>
      <c r="S470" s="151">
        <v>29076</v>
      </c>
      <c r="T470" s="150">
        <v>2490</v>
      </c>
      <c r="U470" s="151">
        <v>29880</v>
      </c>
      <c r="V470" s="152">
        <v>2542</v>
      </c>
      <c r="W470" s="153">
        <f t="shared" ref="W470:W482" si="460">V470*O470</f>
        <v>30504</v>
      </c>
      <c r="X470" s="154">
        <v>2542</v>
      </c>
      <c r="Y470" s="155">
        <v>12</v>
      </c>
      <c r="Z470" s="138">
        <f t="shared" ref="Z470:Z482" si="461">X470*Y470</f>
        <v>30504</v>
      </c>
      <c r="AA470" s="152">
        <v>2832</v>
      </c>
      <c r="AB470" s="228">
        <v>33984</v>
      </c>
      <c r="AC470" s="229">
        <v>3000</v>
      </c>
      <c r="AD470" s="269">
        <v>30</v>
      </c>
      <c r="AE470" s="230">
        <f t="shared" ref="AE470:AE485" si="462">AC470*AD470</f>
        <v>90000</v>
      </c>
      <c r="AF470" s="231">
        <v>2533</v>
      </c>
      <c r="AG470" s="269">
        <v>30</v>
      </c>
      <c r="AH470" s="230">
        <f t="shared" si="428"/>
        <v>75990</v>
      </c>
      <c r="AI470" s="437">
        <f t="shared" si="444"/>
        <v>0</v>
      </c>
      <c r="AJ470" s="23">
        <f t="shared" ref="AJ470:AJ482" si="463">+AF470-X470</f>
        <v>-9</v>
      </c>
      <c r="AK470" s="24">
        <f t="shared" ref="AK470:AK482" si="464">+AJ470/X470</f>
        <v>-3.5405192761605035E-3</v>
      </c>
      <c r="AL470" s="23">
        <f t="shared" ref="AL470:AL482" si="465">+AF470-AA470</f>
        <v>-299</v>
      </c>
      <c r="AM470" s="160">
        <f t="shared" si="445"/>
        <v>14010</v>
      </c>
      <c r="AN470" s="24">
        <f t="shared" ref="AN470:AN477" si="466">+AL470/AA470</f>
        <v>-0.10557909604519775</v>
      </c>
      <c r="AO470" s="163">
        <f t="shared" ref="AO470:AO482" si="467">+AG470-Y470</f>
        <v>18</v>
      </c>
      <c r="AP470" s="164">
        <f t="shared" ref="AP470:AP482" si="468">+AO470/Y470</f>
        <v>1.5</v>
      </c>
      <c r="AQ470" s="487"/>
      <c r="AR470" s="409">
        <f t="shared" si="451"/>
        <v>1.5</v>
      </c>
      <c r="AS470" s="410">
        <f t="shared" si="452"/>
        <v>1.5</v>
      </c>
      <c r="AT470" s="409">
        <f t="shared" si="436"/>
        <v>-0.10557909604519777</v>
      </c>
      <c r="AU470" s="410">
        <f t="shared" si="437"/>
        <v>5.9322033898305149E-2</v>
      </c>
      <c r="AV470" s="64" t="b">
        <f t="shared" si="439"/>
        <v>0</v>
      </c>
      <c r="AW470" s="415">
        <f t="shared" si="453"/>
        <v>12</v>
      </c>
      <c r="AX470" s="415">
        <f t="shared" si="454"/>
        <v>12</v>
      </c>
      <c r="AY470" s="415">
        <f t="shared" si="455"/>
        <v>12</v>
      </c>
      <c r="AZ470" s="415">
        <f t="shared" si="440"/>
        <v>12</v>
      </c>
      <c r="BA470" s="415">
        <f t="shared" si="441"/>
        <v>30</v>
      </c>
      <c r="BB470" s="416">
        <f t="shared" si="449"/>
        <v>0</v>
      </c>
      <c r="BC470" s="416">
        <f t="shared" si="449"/>
        <v>0</v>
      </c>
      <c r="BD470" s="416">
        <f t="shared" si="449"/>
        <v>0</v>
      </c>
      <c r="BE470" s="416">
        <f t="shared" si="449"/>
        <v>1.5</v>
      </c>
      <c r="BF470" s="499">
        <f t="shared" si="456"/>
        <v>1590</v>
      </c>
      <c r="BG470" s="499">
        <f t="shared" si="457"/>
        <v>2423</v>
      </c>
      <c r="BH470" s="499">
        <f t="shared" si="458"/>
        <v>2490</v>
      </c>
      <c r="BI470" s="499">
        <f t="shared" si="459"/>
        <v>2832</v>
      </c>
      <c r="BJ470" s="506">
        <f t="shared" si="438"/>
        <v>3000</v>
      </c>
      <c r="BK470" s="416">
        <f t="shared" si="450"/>
        <v>0.52389937106918238</v>
      </c>
      <c r="BL470" s="416">
        <f t="shared" si="450"/>
        <v>2.7651671481634388E-2</v>
      </c>
      <c r="BM470" s="416">
        <f t="shared" si="450"/>
        <v>0.13734939759036147</v>
      </c>
      <c r="BN470" s="416">
        <f t="shared" si="450"/>
        <v>5.9322033898305149E-2</v>
      </c>
      <c r="BO470" s="104">
        <f t="shared" si="446"/>
        <v>30504</v>
      </c>
      <c r="BP470" s="104">
        <f t="shared" si="442"/>
        <v>76260</v>
      </c>
      <c r="BQ470" s="103">
        <f t="shared" si="443"/>
        <v>76260</v>
      </c>
      <c r="BR470" s="419" t="s">
        <v>1071</v>
      </c>
      <c r="BS470" s="420"/>
      <c r="BU470" s="104"/>
      <c r="BV470" s="103"/>
      <c r="BW470" s="161">
        <f t="shared" si="447"/>
        <v>36000</v>
      </c>
      <c r="BX470" s="161">
        <f t="shared" si="448"/>
        <v>30396</v>
      </c>
    </row>
    <row r="471" spans="1:76" ht="24" hidden="1">
      <c r="A471" s="145"/>
      <c r="B471" s="145" t="str">
        <f t="shared" si="424"/>
        <v>A33.2</v>
      </c>
      <c r="C471" s="146" t="s">
        <v>1019</v>
      </c>
      <c r="D471" s="147" t="s">
        <v>1020</v>
      </c>
      <c r="E471" s="147"/>
      <c r="F471" s="147"/>
      <c r="G471" s="147"/>
      <c r="H471" s="129">
        <v>0</v>
      </c>
      <c r="I471" s="130">
        <v>0</v>
      </c>
      <c r="J471" s="288"/>
      <c r="K471" s="130"/>
      <c r="L471" s="130">
        <v>980</v>
      </c>
      <c r="M471" s="130">
        <v>980</v>
      </c>
      <c r="N471" s="130">
        <v>980</v>
      </c>
      <c r="O471" s="148">
        <v>980</v>
      </c>
      <c r="P471" s="149">
        <v>0</v>
      </c>
      <c r="Q471" s="149">
        <v>0</v>
      </c>
      <c r="R471" s="150">
        <v>5</v>
      </c>
      <c r="S471" s="151">
        <v>4900</v>
      </c>
      <c r="T471" s="150">
        <v>23</v>
      </c>
      <c r="U471" s="151">
        <v>22540</v>
      </c>
      <c r="V471" s="152">
        <v>23</v>
      </c>
      <c r="W471" s="153">
        <f t="shared" si="460"/>
        <v>22540</v>
      </c>
      <c r="X471" s="154">
        <v>23</v>
      </c>
      <c r="Y471" s="155">
        <v>980</v>
      </c>
      <c r="Z471" s="138">
        <f t="shared" si="461"/>
        <v>22540</v>
      </c>
      <c r="AA471" s="152">
        <v>24</v>
      </c>
      <c r="AB471" s="228">
        <v>23520</v>
      </c>
      <c r="AC471" s="229">
        <v>30</v>
      </c>
      <c r="AD471" s="269">
        <v>1200</v>
      </c>
      <c r="AE471" s="230">
        <f t="shared" si="462"/>
        <v>36000</v>
      </c>
      <c r="AF471" s="231">
        <v>12</v>
      </c>
      <c r="AG471" s="269">
        <v>1200</v>
      </c>
      <c r="AH471" s="230">
        <f t="shared" si="428"/>
        <v>14400</v>
      </c>
      <c r="AI471" s="437">
        <f t="shared" si="444"/>
        <v>0</v>
      </c>
      <c r="AJ471" s="23">
        <f t="shared" si="463"/>
        <v>-11</v>
      </c>
      <c r="AK471" s="24">
        <f t="shared" si="464"/>
        <v>-0.47826086956521741</v>
      </c>
      <c r="AL471" s="23">
        <f t="shared" si="465"/>
        <v>-12</v>
      </c>
      <c r="AM471" s="160">
        <f t="shared" si="445"/>
        <v>21600</v>
      </c>
      <c r="AN471" s="24">
        <f t="shared" si="466"/>
        <v>-0.5</v>
      </c>
      <c r="AO471" s="163">
        <f t="shared" si="467"/>
        <v>220</v>
      </c>
      <c r="AP471" s="164">
        <f t="shared" si="468"/>
        <v>0.22448979591836735</v>
      </c>
      <c r="AQ471" s="487"/>
      <c r="AR471" s="409">
        <f t="shared" si="451"/>
        <v>0.22448979591836737</v>
      </c>
      <c r="AS471" s="410">
        <f t="shared" si="452"/>
        <v>0.22448979591836737</v>
      </c>
      <c r="AT471" s="409">
        <f t="shared" si="436"/>
        <v>-0.5</v>
      </c>
      <c r="AU471" s="410">
        <f t="shared" si="437"/>
        <v>0.25</v>
      </c>
      <c r="AV471" s="64" t="b">
        <f t="shared" si="439"/>
        <v>0</v>
      </c>
      <c r="AW471" s="415" t="str">
        <f t="shared" si="453"/>
        <v/>
      </c>
      <c r="AX471" s="415">
        <f t="shared" si="454"/>
        <v>980</v>
      </c>
      <c r="AY471" s="415">
        <f t="shared" si="455"/>
        <v>980</v>
      </c>
      <c r="AZ471" s="415">
        <f t="shared" si="440"/>
        <v>980</v>
      </c>
      <c r="BA471" s="415">
        <f t="shared" si="441"/>
        <v>1200</v>
      </c>
      <c r="BB471" s="416" t="str">
        <f t="shared" si="449"/>
        <v/>
      </c>
      <c r="BC471" s="416">
        <f t="shared" si="449"/>
        <v>0</v>
      </c>
      <c r="BD471" s="416">
        <f t="shared" si="449"/>
        <v>0</v>
      </c>
      <c r="BE471" s="416">
        <f t="shared" si="449"/>
        <v>0.22448979591836737</v>
      </c>
      <c r="BF471" s="499">
        <f t="shared" si="456"/>
        <v>0</v>
      </c>
      <c r="BG471" s="499">
        <f t="shared" si="457"/>
        <v>5</v>
      </c>
      <c r="BH471" s="499">
        <f t="shared" si="458"/>
        <v>23</v>
      </c>
      <c r="BI471" s="499">
        <f t="shared" si="459"/>
        <v>24</v>
      </c>
      <c r="BJ471" s="506">
        <f t="shared" si="438"/>
        <v>30</v>
      </c>
      <c r="BK471" s="416" t="str">
        <f t="shared" si="450"/>
        <v/>
      </c>
      <c r="BL471" s="416">
        <f t="shared" si="450"/>
        <v>3.5999999999999996</v>
      </c>
      <c r="BM471" s="416">
        <f t="shared" si="450"/>
        <v>4.3478260869565188E-2</v>
      </c>
      <c r="BN471" s="416">
        <f t="shared" si="450"/>
        <v>0.25</v>
      </c>
      <c r="BO471" s="104">
        <f t="shared" si="446"/>
        <v>22540</v>
      </c>
      <c r="BP471" s="104">
        <f t="shared" si="442"/>
        <v>27600</v>
      </c>
      <c r="BQ471" s="103">
        <f t="shared" si="443"/>
        <v>27600</v>
      </c>
      <c r="BR471" s="419" t="s">
        <v>1071</v>
      </c>
      <c r="BS471" s="420"/>
      <c r="BU471" s="104"/>
      <c r="BV471" s="103"/>
      <c r="BW471" s="161">
        <f t="shared" si="447"/>
        <v>29400</v>
      </c>
      <c r="BX471" s="161">
        <f t="shared" si="448"/>
        <v>11760</v>
      </c>
    </row>
    <row r="472" spans="1:76" ht="24">
      <c r="A472" s="145" t="s">
        <v>350</v>
      </c>
      <c r="B472" s="145" t="str">
        <f t="shared" si="424"/>
        <v>A34</v>
      </c>
      <c r="C472" s="146" t="s">
        <v>1021</v>
      </c>
      <c r="D472" s="172" t="s">
        <v>1022</v>
      </c>
      <c r="E472" s="178" t="s">
        <v>142</v>
      </c>
      <c r="F472" s="178"/>
      <c r="G472" s="178"/>
      <c r="H472" s="129">
        <v>120</v>
      </c>
      <c r="I472" s="130">
        <v>120</v>
      </c>
      <c r="J472" s="129">
        <v>120</v>
      </c>
      <c r="K472" s="130">
        <v>120</v>
      </c>
      <c r="L472" s="130">
        <v>120</v>
      </c>
      <c r="M472" s="130">
        <v>120</v>
      </c>
      <c r="N472" s="130">
        <v>120</v>
      </c>
      <c r="O472" s="148">
        <v>120</v>
      </c>
      <c r="P472" s="149">
        <v>1305</v>
      </c>
      <c r="Q472" s="149">
        <v>156600</v>
      </c>
      <c r="R472" s="150">
        <v>1372</v>
      </c>
      <c r="S472" s="151">
        <v>164640</v>
      </c>
      <c r="T472" s="150">
        <v>879</v>
      </c>
      <c r="U472" s="151">
        <v>105480</v>
      </c>
      <c r="V472" s="152">
        <v>1372</v>
      </c>
      <c r="W472" s="153">
        <f t="shared" si="460"/>
        <v>164640</v>
      </c>
      <c r="X472" s="154">
        <v>1372</v>
      </c>
      <c r="Y472" s="155">
        <v>120</v>
      </c>
      <c r="Z472" s="138">
        <f t="shared" si="461"/>
        <v>164640</v>
      </c>
      <c r="AA472" s="152">
        <v>731</v>
      </c>
      <c r="AB472" s="228">
        <v>87720</v>
      </c>
      <c r="AC472" s="289">
        <v>3000</v>
      </c>
      <c r="AD472" s="466">
        <v>250</v>
      </c>
      <c r="AE472" s="230">
        <f t="shared" si="462"/>
        <v>750000</v>
      </c>
      <c r="AF472" s="231">
        <v>1454</v>
      </c>
      <c r="AG472" s="269">
        <v>300</v>
      </c>
      <c r="AH472" s="230">
        <f t="shared" si="428"/>
        <v>436200</v>
      </c>
      <c r="AI472" s="437">
        <f t="shared" si="444"/>
        <v>-50</v>
      </c>
      <c r="AJ472" s="23">
        <f t="shared" si="463"/>
        <v>82</v>
      </c>
      <c r="AK472" s="24">
        <f t="shared" si="464"/>
        <v>5.9766763848396499E-2</v>
      </c>
      <c r="AL472" s="23">
        <f t="shared" si="465"/>
        <v>723</v>
      </c>
      <c r="AM472" s="160">
        <f t="shared" si="445"/>
        <v>313800</v>
      </c>
      <c r="AN472" s="24">
        <f t="shared" si="466"/>
        <v>0.98905608755129959</v>
      </c>
      <c r="AO472" s="163">
        <f t="shared" si="467"/>
        <v>180</v>
      </c>
      <c r="AP472" s="164">
        <f t="shared" si="468"/>
        <v>1.5</v>
      </c>
      <c r="AQ472" s="487"/>
      <c r="AR472" s="409">
        <f t="shared" si="451"/>
        <v>1.5</v>
      </c>
      <c r="AS472" s="410">
        <f t="shared" si="452"/>
        <v>1.0833333333333335</v>
      </c>
      <c r="AT472" s="409">
        <f t="shared" si="436"/>
        <v>0.98905608755129948</v>
      </c>
      <c r="AU472" s="410">
        <f t="shared" si="437"/>
        <v>3.1039671682626535</v>
      </c>
      <c r="AV472" s="64" t="b">
        <f t="shared" si="439"/>
        <v>0</v>
      </c>
      <c r="AW472" s="415">
        <f t="shared" si="453"/>
        <v>120</v>
      </c>
      <c r="AX472" s="415">
        <f t="shared" si="454"/>
        <v>120</v>
      </c>
      <c r="AY472" s="415">
        <f t="shared" si="455"/>
        <v>120</v>
      </c>
      <c r="AZ472" s="415">
        <f t="shared" si="440"/>
        <v>120</v>
      </c>
      <c r="BA472" s="415">
        <f t="shared" si="441"/>
        <v>250</v>
      </c>
      <c r="BB472" s="416">
        <f t="shared" si="449"/>
        <v>0</v>
      </c>
      <c r="BC472" s="416">
        <f t="shared" si="449"/>
        <v>0</v>
      </c>
      <c r="BD472" s="416">
        <f t="shared" si="449"/>
        <v>0</v>
      </c>
      <c r="BE472" s="416">
        <f t="shared" si="449"/>
        <v>1.0833333333333335</v>
      </c>
      <c r="BF472" s="499">
        <f t="shared" si="456"/>
        <v>1305</v>
      </c>
      <c r="BG472" s="499">
        <f t="shared" si="457"/>
        <v>1372</v>
      </c>
      <c r="BH472" s="499">
        <f t="shared" si="458"/>
        <v>879</v>
      </c>
      <c r="BI472" s="499">
        <f t="shared" si="459"/>
        <v>731</v>
      </c>
      <c r="BJ472" s="506">
        <f t="shared" si="438"/>
        <v>3000</v>
      </c>
      <c r="BK472" s="416">
        <f t="shared" si="450"/>
        <v>5.1340996168582453E-2</v>
      </c>
      <c r="BL472" s="416">
        <f t="shared" si="450"/>
        <v>-0.35932944606413997</v>
      </c>
      <c r="BM472" s="416">
        <f t="shared" si="450"/>
        <v>-0.16837315130830488</v>
      </c>
      <c r="BN472" s="416">
        <f t="shared" si="450"/>
        <v>3.1039671682626535</v>
      </c>
      <c r="BO472" s="104">
        <f t="shared" si="446"/>
        <v>164640</v>
      </c>
      <c r="BP472" s="104">
        <f t="shared" si="442"/>
        <v>343000</v>
      </c>
      <c r="BQ472" s="103">
        <f t="shared" si="443"/>
        <v>411600</v>
      </c>
      <c r="BR472" s="419" t="s">
        <v>1023</v>
      </c>
      <c r="BS472" s="420"/>
      <c r="BU472" s="104"/>
      <c r="BV472" s="103"/>
      <c r="BW472" s="161">
        <f t="shared" si="447"/>
        <v>360000</v>
      </c>
      <c r="BX472" s="161">
        <f t="shared" si="448"/>
        <v>174480</v>
      </c>
    </row>
    <row r="473" spans="1:76">
      <c r="A473" s="145" t="s">
        <v>1024</v>
      </c>
      <c r="B473" s="145" t="str">
        <f t="shared" si="424"/>
        <v>A35</v>
      </c>
      <c r="C473" s="146" t="s">
        <v>1025</v>
      </c>
      <c r="D473" s="147" t="s">
        <v>1026</v>
      </c>
      <c r="E473" s="147"/>
      <c r="F473" s="147"/>
      <c r="G473" s="147"/>
      <c r="H473" s="129">
        <v>70</v>
      </c>
      <c r="I473" s="130">
        <v>70</v>
      </c>
      <c r="J473" s="129">
        <v>70</v>
      </c>
      <c r="K473" s="130">
        <v>70</v>
      </c>
      <c r="L473" s="130">
        <v>77</v>
      </c>
      <c r="M473" s="130">
        <v>77</v>
      </c>
      <c r="N473" s="130">
        <v>77</v>
      </c>
      <c r="O473" s="148">
        <v>77</v>
      </c>
      <c r="P473" s="149">
        <v>10945</v>
      </c>
      <c r="Q473" s="149">
        <v>766150</v>
      </c>
      <c r="R473" s="150">
        <v>9813</v>
      </c>
      <c r="S473" s="151">
        <v>721063</v>
      </c>
      <c r="T473" s="150">
        <v>9883</v>
      </c>
      <c r="U473" s="151">
        <v>760991</v>
      </c>
      <c r="V473" s="152">
        <v>10190</v>
      </c>
      <c r="W473" s="153">
        <f t="shared" si="460"/>
        <v>784630</v>
      </c>
      <c r="X473" s="154">
        <v>10190</v>
      </c>
      <c r="Y473" s="155">
        <v>77</v>
      </c>
      <c r="Z473" s="138">
        <f t="shared" si="461"/>
        <v>784630</v>
      </c>
      <c r="AA473" s="152">
        <v>8401</v>
      </c>
      <c r="AB473" s="228">
        <v>646877</v>
      </c>
      <c r="AC473" s="231">
        <v>10299</v>
      </c>
      <c r="AD473" s="464">
        <v>110</v>
      </c>
      <c r="AE473" s="230">
        <f t="shared" si="462"/>
        <v>1132890</v>
      </c>
      <c r="AF473" s="231">
        <v>10299</v>
      </c>
      <c r="AG473" s="269">
        <v>122</v>
      </c>
      <c r="AH473" s="230">
        <f t="shared" si="428"/>
        <v>1256478</v>
      </c>
      <c r="AI473" s="437">
        <f t="shared" si="444"/>
        <v>-12</v>
      </c>
      <c r="AJ473" s="23">
        <f t="shared" si="463"/>
        <v>109</v>
      </c>
      <c r="AK473" s="24">
        <f t="shared" si="464"/>
        <v>1.069676153091266E-2</v>
      </c>
      <c r="AL473" s="23">
        <f t="shared" si="465"/>
        <v>1898</v>
      </c>
      <c r="AM473" s="160">
        <f t="shared" si="445"/>
        <v>-123588</v>
      </c>
      <c r="AN473" s="24">
        <f t="shared" si="466"/>
        <v>0.22592548506130222</v>
      </c>
      <c r="AO473" s="163">
        <f t="shared" si="467"/>
        <v>45</v>
      </c>
      <c r="AP473" s="164">
        <f t="shared" si="468"/>
        <v>0.58441558441558439</v>
      </c>
      <c r="AQ473" s="487"/>
      <c r="AR473" s="409">
        <f t="shared" si="451"/>
        <v>0.5844155844155845</v>
      </c>
      <c r="AS473" s="410">
        <f t="shared" si="452"/>
        <v>0.4285714285714286</v>
      </c>
      <c r="AT473" s="409">
        <f t="shared" si="436"/>
        <v>0.22592548506130217</v>
      </c>
      <c r="AU473" s="410">
        <f t="shared" si="437"/>
        <v>0.22592548506130217</v>
      </c>
      <c r="AV473" s="64" t="b">
        <f t="shared" si="439"/>
        <v>0</v>
      </c>
      <c r="AW473" s="415">
        <f t="shared" si="453"/>
        <v>70</v>
      </c>
      <c r="AX473" s="415">
        <f t="shared" si="454"/>
        <v>73.480383165189039</v>
      </c>
      <c r="AY473" s="415">
        <f t="shared" si="455"/>
        <v>77</v>
      </c>
      <c r="AZ473" s="415">
        <f t="shared" si="440"/>
        <v>77</v>
      </c>
      <c r="BA473" s="415">
        <f t="shared" si="441"/>
        <v>110</v>
      </c>
      <c r="BB473" s="416">
        <f t="shared" si="449"/>
        <v>4.9719759502700578E-2</v>
      </c>
      <c r="BC473" s="416">
        <f t="shared" si="449"/>
        <v>4.7898727295673238E-2</v>
      </c>
      <c r="BD473" s="416">
        <f t="shared" si="449"/>
        <v>0</v>
      </c>
      <c r="BE473" s="416">
        <f t="shared" si="449"/>
        <v>0.4285714285714286</v>
      </c>
      <c r="BF473" s="499">
        <f t="shared" si="456"/>
        <v>10945</v>
      </c>
      <c r="BG473" s="499">
        <f t="shared" si="457"/>
        <v>9813</v>
      </c>
      <c r="BH473" s="499">
        <f t="shared" si="458"/>
        <v>9883</v>
      </c>
      <c r="BI473" s="499">
        <f t="shared" si="459"/>
        <v>8401</v>
      </c>
      <c r="BJ473" s="506">
        <f t="shared" si="438"/>
        <v>10299</v>
      </c>
      <c r="BK473" s="416">
        <f t="shared" si="450"/>
        <v>-0.10342622201918683</v>
      </c>
      <c r="BL473" s="416">
        <f t="shared" si="450"/>
        <v>7.1333944767144608E-3</v>
      </c>
      <c r="BM473" s="416">
        <f t="shared" si="450"/>
        <v>-0.14995446726702422</v>
      </c>
      <c r="BN473" s="416">
        <f t="shared" si="450"/>
        <v>0.22592548506130217</v>
      </c>
      <c r="BO473" s="104">
        <f t="shared" si="446"/>
        <v>784630</v>
      </c>
      <c r="BP473" s="104">
        <f t="shared" si="442"/>
        <v>1120900</v>
      </c>
      <c r="BQ473" s="103">
        <f t="shared" si="443"/>
        <v>1243180</v>
      </c>
      <c r="BR473" s="419"/>
      <c r="BS473" s="420"/>
      <c r="BU473" s="104"/>
      <c r="BV473" s="103"/>
      <c r="BW473" s="161">
        <f t="shared" si="447"/>
        <v>793023</v>
      </c>
      <c r="BX473" s="161">
        <f t="shared" si="448"/>
        <v>793023</v>
      </c>
    </row>
    <row r="474" spans="1:76" ht="24" hidden="1">
      <c r="A474" s="145" t="s">
        <v>1024</v>
      </c>
      <c r="B474" s="145" t="str">
        <f t="shared" si="424"/>
        <v>A36</v>
      </c>
      <c r="C474" s="146" t="s">
        <v>1027</v>
      </c>
      <c r="D474" s="147" t="s">
        <v>1028</v>
      </c>
      <c r="E474" s="147"/>
      <c r="F474" s="147"/>
      <c r="G474" s="147"/>
      <c r="H474" s="129">
        <v>2000</v>
      </c>
      <c r="I474" s="130">
        <v>2000</v>
      </c>
      <c r="J474" s="129">
        <v>1600</v>
      </c>
      <c r="K474" s="130">
        <v>1600</v>
      </c>
      <c r="L474" s="130">
        <v>1600</v>
      </c>
      <c r="M474" s="130">
        <v>1600</v>
      </c>
      <c r="N474" s="130">
        <v>1600</v>
      </c>
      <c r="O474" s="148">
        <v>1600</v>
      </c>
      <c r="P474" s="149">
        <v>15446</v>
      </c>
      <c r="Q474" s="149">
        <v>30892000</v>
      </c>
      <c r="R474" s="150">
        <v>19194</v>
      </c>
      <c r="S474" s="151">
        <v>31169600</v>
      </c>
      <c r="T474" s="150">
        <v>22807</v>
      </c>
      <c r="U474" s="151">
        <v>36490400</v>
      </c>
      <c r="V474" s="152">
        <v>22851</v>
      </c>
      <c r="W474" s="153">
        <f t="shared" si="460"/>
        <v>36561600</v>
      </c>
      <c r="X474" s="154">
        <v>22851</v>
      </c>
      <c r="Y474" s="155">
        <v>1600</v>
      </c>
      <c r="Z474" s="138">
        <f t="shared" si="461"/>
        <v>36561600</v>
      </c>
      <c r="AA474" s="152">
        <v>28378</v>
      </c>
      <c r="AB474" s="228">
        <v>45404800</v>
      </c>
      <c r="AC474" s="229">
        <f>AA474</f>
        <v>28378</v>
      </c>
      <c r="AD474" s="269">
        <v>1700</v>
      </c>
      <c r="AE474" s="230">
        <f t="shared" si="462"/>
        <v>48242600</v>
      </c>
      <c r="AF474" s="231">
        <v>20069</v>
      </c>
      <c r="AG474" s="269">
        <v>1700</v>
      </c>
      <c r="AH474" s="230">
        <f t="shared" si="428"/>
        <v>34117300</v>
      </c>
      <c r="AI474" s="437">
        <f t="shared" si="444"/>
        <v>0</v>
      </c>
      <c r="AJ474" s="23">
        <f t="shared" si="463"/>
        <v>-2782</v>
      </c>
      <c r="AK474" s="24">
        <f t="shared" si="464"/>
        <v>-0.12174521902761368</v>
      </c>
      <c r="AL474" s="23">
        <f t="shared" si="465"/>
        <v>-8309</v>
      </c>
      <c r="AM474" s="160">
        <f t="shared" si="445"/>
        <v>14125300</v>
      </c>
      <c r="AN474" s="24">
        <f t="shared" si="466"/>
        <v>-0.29279723729649726</v>
      </c>
      <c r="AO474" s="163">
        <f t="shared" si="467"/>
        <v>100</v>
      </c>
      <c r="AP474" s="164">
        <f t="shared" si="468"/>
        <v>6.25E-2</v>
      </c>
      <c r="AQ474" s="487"/>
      <c r="AR474" s="409">
        <f t="shared" si="451"/>
        <v>6.25E-2</v>
      </c>
      <c r="AS474" s="410">
        <f t="shared" si="452"/>
        <v>6.25E-2</v>
      </c>
      <c r="AT474" s="409">
        <f t="shared" si="436"/>
        <v>-0.29279723729649731</v>
      </c>
      <c r="AU474" s="410">
        <f t="shared" si="437"/>
        <v>0</v>
      </c>
      <c r="AV474" s="64" t="b">
        <f t="shared" si="439"/>
        <v>1</v>
      </c>
      <c r="AW474" s="415">
        <f t="shared" si="453"/>
        <v>2000</v>
      </c>
      <c r="AX474" s="415">
        <f t="shared" si="454"/>
        <v>1623.9241429613421</v>
      </c>
      <c r="AY474" s="415">
        <f t="shared" si="455"/>
        <v>1599.9649230499408</v>
      </c>
      <c r="AZ474" s="415">
        <f t="shared" si="440"/>
        <v>1600</v>
      </c>
      <c r="BA474" s="415">
        <f t="shared" si="441"/>
        <v>1700</v>
      </c>
      <c r="BB474" s="416">
        <f t="shared" si="449"/>
        <v>-0.18803792851932899</v>
      </c>
      <c r="BC474" s="416">
        <f t="shared" si="449"/>
        <v>-1.4753903385973377E-2</v>
      </c>
      <c r="BD474" s="416">
        <f t="shared" si="449"/>
        <v>2.1923574419657754E-5</v>
      </c>
      <c r="BE474" s="416">
        <f t="shared" si="449"/>
        <v>6.25E-2</v>
      </c>
      <c r="BF474" s="499">
        <f t="shared" si="456"/>
        <v>15446</v>
      </c>
      <c r="BG474" s="499">
        <f t="shared" si="457"/>
        <v>19194</v>
      </c>
      <c r="BH474" s="499">
        <f t="shared" si="458"/>
        <v>22807</v>
      </c>
      <c r="BI474" s="499">
        <f t="shared" si="459"/>
        <v>28378</v>
      </c>
      <c r="BJ474" s="506">
        <f t="shared" si="438"/>
        <v>28378</v>
      </c>
      <c r="BK474" s="416">
        <f t="shared" si="450"/>
        <v>0.24265181924122747</v>
      </c>
      <c r="BL474" s="416">
        <f t="shared" si="450"/>
        <v>0.18823590705428783</v>
      </c>
      <c r="BM474" s="416">
        <f t="shared" si="450"/>
        <v>0.24426711097470077</v>
      </c>
      <c r="BN474" s="416">
        <f t="shared" si="450"/>
        <v>0</v>
      </c>
      <c r="BO474" s="104">
        <f t="shared" si="446"/>
        <v>36561600</v>
      </c>
      <c r="BP474" s="104">
        <f t="shared" si="442"/>
        <v>38846700</v>
      </c>
      <c r="BQ474" s="103">
        <f t="shared" si="443"/>
        <v>38846700</v>
      </c>
      <c r="BR474" s="419" t="s">
        <v>1071</v>
      </c>
      <c r="BS474" s="420"/>
      <c r="BU474" s="104"/>
      <c r="BV474" s="103"/>
      <c r="BW474" s="161">
        <f t="shared" si="447"/>
        <v>45404800</v>
      </c>
      <c r="BX474" s="161">
        <f t="shared" si="448"/>
        <v>32110400</v>
      </c>
    </row>
    <row r="475" spans="1:76" ht="24" hidden="1">
      <c r="A475" s="145" t="s">
        <v>1024</v>
      </c>
      <c r="B475" s="145" t="str">
        <f t="shared" si="424"/>
        <v>A37</v>
      </c>
      <c r="C475" s="146" t="s">
        <v>1029</v>
      </c>
      <c r="D475" s="147" t="s">
        <v>1030</v>
      </c>
      <c r="E475" s="147"/>
      <c r="F475" s="147"/>
      <c r="G475" s="147"/>
      <c r="H475" s="129">
        <v>350</v>
      </c>
      <c r="I475" s="130">
        <v>350</v>
      </c>
      <c r="J475" s="129">
        <v>350</v>
      </c>
      <c r="K475" s="130">
        <v>350</v>
      </c>
      <c r="L475" s="130">
        <v>385</v>
      </c>
      <c r="M475" s="130">
        <v>385</v>
      </c>
      <c r="N475" s="130">
        <v>385</v>
      </c>
      <c r="O475" s="148">
        <v>385</v>
      </c>
      <c r="P475" s="149">
        <v>7279</v>
      </c>
      <c r="Q475" s="149">
        <v>2547650</v>
      </c>
      <c r="R475" s="150">
        <v>8457</v>
      </c>
      <c r="S475" s="151">
        <v>3092600</v>
      </c>
      <c r="T475" s="150">
        <v>9638</v>
      </c>
      <c r="U475" s="151">
        <v>3710630</v>
      </c>
      <c r="V475" s="152">
        <v>9853</v>
      </c>
      <c r="W475" s="153">
        <f t="shared" si="460"/>
        <v>3793405</v>
      </c>
      <c r="X475" s="154">
        <v>9853</v>
      </c>
      <c r="Y475" s="155">
        <v>385</v>
      </c>
      <c r="Z475" s="138">
        <f t="shared" si="461"/>
        <v>3793405</v>
      </c>
      <c r="AA475" s="152">
        <v>10742</v>
      </c>
      <c r="AB475" s="228">
        <v>4135670</v>
      </c>
      <c r="AC475" s="229">
        <v>11300</v>
      </c>
      <c r="AD475" s="269">
        <v>450</v>
      </c>
      <c r="AE475" s="230">
        <f t="shared" si="462"/>
        <v>5085000</v>
      </c>
      <c r="AF475" s="231">
        <v>8862</v>
      </c>
      <c r="AG475" s="269">
        <v>450</v>
      </c>
      <c r="AH475" s="230">
        <f t="shared" si="428"/>
        <v>3987900</v>
      </c>
      <c r="AI475" s="437">
        <f t="shared" si="444"/>
        <v>0</v>
      </c>
      <c r="AJ475" s="23">
        <f t="shared" si="463"/>
        <v>-991</v>
      </c>
      <c r="AK475" s="24">
        <f t="shared" si="464"/>
        <v>-0.10057850400893129</v>
      </c>
      <c r="AL475" s="23">
        <f t="shared" si="465"/>
        <v>-1880</v>
      </c>
      <c r="AM475" s="160">
        <f t="shared" si="445"/>
        <v>1097100</v>
      </c>
      <c r="AN475" s="24">
        <f t="shared" si="466"/>
        <v>-0.17501396388009682</v>
      </c>
      <c r="AO475" s="163">
        <f t="shared" si="467"/>
        <v>65</v>
      </c>
      <c r="AP475" s="164">
        <f t="shared" si="468"/>
        <v>0.16883116883116883</v>
      </c>
      <c r="AQ475" s="487"/>
      <c r="AR475" s="409">
        <f t="shared" si="451"/>
        <v>0.16883116883116878</v>
      </c>
      <c r="AS475" s="410">
        <f t="shared" si="452"/>
        <v>0.16883116883116878</v>
      </c>
      <c r="AT475" s="409">
        <f t="shared" si="436"/>
        <v>-0.17501396388009682</v>
      </c>
      <c r="AU475" s="410">
        <f t="shared" si="437"/>
        <v>5.1945633960156501E-2</v>
      </c>
      <c r="AV475" s="64" t="b">
        <f t="shared" si="439"/>
        <v>0</v>
      </c>
      <c r="AW475" s="415">
        <f t="shared" si="453"/>
        <v>350</v>
      </c>
      <c r="AX475" s="415">
        <f t="shared" si="454"/>
        <v>365.68523116944544</v>
      </c>
      <c r="AY475" s="415">
        <f t="shared" si="455"/>
        <v>385</v>
      </c>
      <c r="AZ475" s="415">
        <f t="shared" si="440"/>
        <v>385</v>
      </c>
      <c r="BA475" s="415">
        <f t="shared" si="441"/>
        <v>450</v>
      </c>
      <c r="BB475" s="416">
        <f t="shared" si="449"/>
        <v>4.4814946198415528E-2</v>
      </c>
      <c r="BC475" s="416">
        <f t="shared" si="449"/>
        <v>5.2818017202354017E-2</v>
      </c>
      <c r="BD475" s="416">
        <f t="shared" si="449"/>
        <v>0</v>
      </c>
      <c r="BE475" s="416">
        <f t="shared" si="449"/>
        <v>0.16883116883116878</v>
      </c>
      <c r="BF475" s="499">
        <f t="shared" si="456"/>
        <v>7279</v>
      </c>
      <c r="BG475" s="499">
        <f t="shared" si="457"/>
        <v>8457</v>
      </c>
      <c r="BH475" s="499">
        <f t="shared" si="458"/>
        <v>9638</v>
      </c>
      <c r="BI475" s="499">
        <f t="shared" si="459"/>
        <v>10742</v>
      </c>
      <c r="BJ475" s="506">
        <f t="shared" si="438"/>
        <v>11300</v>
      </c>
      <c r="BK475" s="416">
        <f t="shared" si="450"/>
        <v>0.16183541695287817</v>
      </c>
      <c r="BL475" s="416">
        <f t="shared" si="450"/>
        <v>0.13964762918292539</v>
      </c>
      <c r="BM475" s="416">
        <f t="shared" si="450"/>
        <v>0.11454658642871962</v>
      </c>
      <c r="BN475" s="416">
        <f t="shared" si="450"/>
        <v>5.1945633960156501E-2</v>
      </c>
      <c r="BO475" s="104">
        <f t="shared" si="446"/>
        <v>3793405</v>
      </c>
      <c r="BP475" s="104">
        <f t="shared" si="442"/>
        <v>4433850</v>
      </c>
      <c r="BQ475" s="103">
        <f t="shared" si="443"/>
        <v>4433850</v>
      </c>
      <c r="BR475" s="419" t="s">
        <v>1071</v>
      </c>
      <c r="BS475" s="420"/>
      <c r="BU475" s="104"/>
      <c r="BV475" s="103"/>
      <c r="BW475" s="161">
        <f t="shared" si="447"/>
        <v>4350500</v>
      </c>
      <c r="BX475" s="161">
        <f t="shared" si="448"/>
        <v>3411870</v>
      </c>
    </row>
    <row r="476" spans="1:76" ht="48">
      <c r="A476" s="145" t="s">
        <v>88</v>
      </c>
      <c r="B476" s="145" t="str">
        <f t="shared" si="424"/>
        <v>A38</v>
      </c>
      <c r="C476" s="146" t="s">
        <v>1031</v>
      </c>
      <c r="D476" s="172" t="s">
        <v>1032</v>
      </c>
      <c r="E476" s="178" t="s">
        <v>142</v>
      </c>
      <c r="F476" s="178"/>
      <c r="G476" s="178"/>
      <c r="H476" s="129">
        <v>22</v>
      </c>
      <c r="I476" s="130">
        <v>22</v>
      </c>
      <c r="J476" s="129">
        <v>22</v>
      </c>
      <c r="K476" s="130">
        <v>22</v>
      </c>
      <c r="L476" s="130">
        <v>22</v>
      </c>
      <c r="M476" s="130">
        <v>22</v>
      </c>
      <c r="N476" s="130">
        <v>22</v>
      </c>
      <c r="O476" s="148">
        <v>22</v>
      </c>
      <c r="P476" s="149">
        <v>78797</v>
      </c>
      <c r="Q476" s="149">
        <v>1733534</v>
      </c>
      <c r="R476" s="150">
        <v>89051</v>
      </c>
      <c r="S476" s="151">
        <v>1958748</v>
      </c>
      <c r="T476" s="150">
        <v>87054</v>
      </c>
      <c r="U476" s="151">
        <v>1912548</v>
      </c>
      <c r="V476" s="152">
        <v>90368</v>
      </c>
      <c r="W476" s="153">
        <f t="shared" si="460"/>
        <v>1988096</v>
      </c>
      <c r="X476" s="154">
        <v>90368</v>
      </c>
      <c r="Y476" s="155">
        <v>22</v>
      </c>
      <c r="Z476" s="138">
        <f t="shared" si="461"/>
        <v>1988096</v>
      </c>
      <c r="AA476" s="152">
        <v>87558</v>
      </c>
      <c r="AB476" s="228">
        <v>1925638</v>
      </c>
      <c r="AC476" s="231">
        <v>93287</v>
      </c>
      <c r="AD476" s="269">
        <v>50</v>
      </c>
      <c r="AE476" s="230">
        <f t="shared" si="462"/>
        <v>4664350</v>
      </c>
      <c r="AF476" s="231">
        <v>93287</v>
      </c>
      <c r="AG476" s="269">
        <v>50</v>
      </c>
      <c r="AH476" s="230">
        <f t="shared" si="428"/>
        <v>4664350</v>
      </c>
      <c r="AI476" s="437">
        <f t="shared" si="444"/>
        <v>0</v>
      </c>
      <c r="AJ476" s="23">
        <f t="shared" si="463"/>
        <v>2919</v>
      </c>
      <c r="AK476" s="24">
        <f t="shared" si="464"/>
        <v>3.2301257082152972E-2</v>
      </c>
      <c r="AL476" s="23">
        <f t="shared" si="465"/>
        <v>5729</v>
      </c>
      <c r="AM476" s="160">
        <f t="shared" si="445"/>
        <v>0</v>
      </c>
      <c r="AN476" s="24">
        <f t="shared" si="466"/>
        <v>6.5430914365334977E-2</v>
      </c>
      <c r="AO476" s="163">
        <f t="shared" si="467"/>
        <v>28</v>
      </c>
      <c r="AP476" s="164">
        <f t="shared" si="468"/>
        <v>1.2727272727272727</v>
      </c>
      <c r="AQ476" s="487" t="s">
        <v>1079</v>
      </c>
      <c r="AR476" s="409">
        <f t="shared" si="451"/>
        <v>1.2727272727272729</v>
      </c>
      <c r="AS476" s="410">
        <f t="shared" si="452"/>
        <v>1.2727272727272729</v>
      </c>
      <c r="AT476" s="409">
        <f t="shared" si="436"/>
        <v>6.543091436533488E-2</v>
      </c>
      <c r="AU476" s="410">
        <f t="shared" si="437"/>
        <v>6.543091436533488E-2</v>
      </c>
      <c r="AV476" s="64" t="b">
        <f t="shared" si="439"/>
        <v>0</v>
      </c>
      <c r="AW476" s="415">
        <f t="shared" si="453"/>
        <v>22</v>
      </c>
      <c r="AX476" s="415">
        <f t="shared" si="454"/>
        <v>21.995800159459186</v>
      </c>
      <c r="AY476" s="415">
        <f t="shared" si="455"/>
        <v>21.9696739954511</v>
      </c>
      <c r="AZ476" s="415">
        <f t="shared" si="440"/>
        <v>22</v>
      </c>
      <c r="BA476" s="415">
        <f t="shared" si="441"/>
        <v>50</v>
      </c>
      <c r="BB476" s="416">
        <f t="shared" si="449"/>
        <v>-1.9090184276426836E-4</v>
      </c>
      <c r="BC476" s="416">
        <f t="shared" si="449"/>
        <v>-1.1877796587841383E-3</v>
      </c>
      <c r="BD476" s="416">
        <f t="shared" si="449"/>
        <v>1.3803575125956868E-3</v>
      </c>
      <c r="BE476" s="416">
        <f t="shared" si="449"/>
        <v>1.2727272727272729</v>
      </c>
      <c r="BF476" s="499">
        <f t="shared" si="456"/>
        <v>78797</v>
      </c>
      <c r="BG476" s="499">
        <f t="shared" si="457"/>
        <v>89051</v>
      </c>
      <c r="BH476" s="499">
        <f t="shared" si="458"/>
        <v>87054</v>
      </c>
      <c r="BI476" s="499">
        <f t="shared" si="459"/>
        <v>87558</v>
      </c>
      <c r="BJ476" s="417">
        <f t="shared" si="438"/>
        <v>93287</v>
      </c>
      <c r="BK476" s="416">
        <f t="shared" si="450"/>
        <v>0.13013185781184555</v>
      </c>
      <c r="BL476" s="416">
        <f t="shared" si="450"/>
        <v>-2.2425351764719048E-2</v>
      </c>
      <c r="BM476" s="416">
        <f t="shared" si="450"/>
        <v>5.7895099593356925E-3</v>
      </c>
      <c r="BN476" s="416">
        <f t="shared" si="450"/>
        <v>6.543091436533488E-2</v>
      </c>
      <c r="BO476" s="104">
        <f t="shared" si="446"/>
        <v>1988096</v>
      </c>
      <c r="BP476" s="104">
        <f t="shared" si="442"/>
        <v>4518400</v>
      </c>
      <c r="BQ476" s="103">
        <f t="shared" si="443"/>
        <v>4518400</v>
      </c>
      <c r="BR476" s="419"/>
      <c r="BS476" s="420" t="s">
        <v>1070</v>
      </c>
      <c r="BU476" s="104"/>
      <c r="BV476" s="103"/>
      <c r="BW476" s="161">
        <f t="shared" si="447"/>
        <v>2052314</v>
      </c>
      <c r="BX476" s="161">
        <f t="shared" si="448"/>
        <v>2052314</v>
      </c>
    </row>
    <row r="477" spans="1:76" hidden="1">
      <c r="A477" s="145" t="s">
        <v>489</v>
      </c>
      <c r="B477" s="145" t="str">
        <f t="shared" si="424"/>
        <v>A39</v>
      </c>
      <c r="C477" s="201" t="s">
        <v>1033</v>
      </c>
      <c r="D477" s="202" t="s">
        <v>1034</v>
      </c>
      <c r="E477" s="178" t="s">
        <v>142</v>
      </c>
      <c r="F477" s="178"/>
      <c r="G477" s="178"/>
      <c r="H477" s="129">
        <v>150</v>
      </c>
      <c r="I477" s="130">
        <v>150</v>
      </c>
      <c r="J477" s="129">
        <v>150</v>
      </c>
      <c r="K477" s="130">
        <v>150</v>
      </c>
      <c r="L477" s="130">
        <v>150</v>
      </c>
      <c r="M477" s="130">
        <v>150</v>
      </c>
      <c r="N477" s="130">
        <v>150</v>
      </c>
      <c r="O477" s="148">
        <v>150</v>
      </c>
      <c r="P477" s="149">
        <v>101</v>
      </c>
      <c r="Q477" s="149">
        <v>15150</v>
      </c>
      <c r="R477" s="150">
        <v>161</v>
      </c>
      <c r="S477" s="151">
        <v>24150</v>
      </c>
      <c r="T477" s="150">
        <v>197</v>
      </c>
      <c r="U477" s="151">
        <v>29550</v>
      </c>
      <c r="V477" s="152">
        <v>191</v>
      </c>
      <c r="W477" s="153">
        <f t="shared" si="460"/>
        <v>28650</v>
      </c>
      <c r="X477" s="154">
        <v>191</v>
      </c>
      <c r="Y477" s="155">
        <v>150</v>
      </c>
      <c r="Z477" s="138">
        <f t="shared" si="461"/>
        <v>28650</v>
      </c>
      <c r="AA477" s="152">
        <v>320</v>
      </c>
      <c r="AB477" s="228">
        <v>48000</v>
      </c>
      <c r="AC477" s="229">
        <v>350</v>
      </c>
      <c r="AD477" s="269">
        <v>194</v>
      </c>
      <c r="AE477" s="230">
        <f t="shared" si="462"/>
        <v>67900</v>
      </c>
      <c r="AF477" s="231">
        <v>160</v>
      </c>
      <c r="AG477" s="269">
        <v>194</v>
      </c>
      <c r="AH477" s="230">
        <f t="shared" si="428"/>
        <v>31040</v>
      </c>
      <c r="AI477" s="437">
        <f t="shared" si="444"/>
        <v>0</v>
      </c>
      <c r="AJ477" s="23">
        <f t="shared" si="463"/>
        <v>-31</v>
      </c>
      <c r="AK477" s="24">
        <f t="shared" si="464"/>
        <v>-0.16230366492146597</v>
      </c>
      <c r="AL477" s="23">
        <f t="shared" si="465"/>
        <v>-160</v>
      </c>
      <c r="AM477" s="160">
        <f t="shared" si="445"/>
        <v>36860</v>
      </c>
      <c r="AN477" s="24">
        <f t="shared" si="466"/>
        <v>-0.5</v>
      </c>
      <c r="AO477" s="163">
        <f t="shared" si="467"/>
        <v>44</v>
      </c>
      <c r="AP477" s="164">
        <f t="shared" si="468"/>
        <v>0.29333333333333333</v>
      </c>
      <c r="AQ477" s="487"/>
      <c r="AR477" s="409">
        <f t="shared" si="451"/>
        <v>0.29333333333333322</v>
      </c>
      <c r="AS477" s="410">
        <f t="shared" si="452"/>
        <v>0.29333333333333322</v>
      </c>
      <c r="AT477" s="409">
        <f t="shared" si="436"/>
        <v>-0.5</v>
      </c>
      <c r="AU477" s="410">
        <f t="shared" si="437"/>
        <v>9.375E-2</v>
      </c>
      <c r="AV477" s="64" t="b">
        <f t="shared" si="439"/>
        <v>0</v>
      </c>
      <c r="AW477" s="415">
        <f t="shared" si="453"/>
        <v>150</v>
      </c>
      <c r="AX477" s="415">
        <f t="shared" si="454"/>
        <v>150</v>
      </c>
      <c r="AY477" s="415">
        <f t="shared" si="455"/>
        <v>150</v>
      </c>
      <c r="AZ477" s="415">
        <f t="shared" si="440"/>
        <v>150</v>
      </c>
      <c r="BA477" s="415">
        <f t="shared" si="441"/>
        <v>194</v>
      </c>
      <c r="BB477" s="416">
        <f t="shared" si="449"/>
        <v>0</v>
      </c>
      <c r="BC477" s="416">
        <f t="shared" si="449"/>
        <v>0</v>
      </c>
      <c r="BD477" s="416">
        <f t="shared" si="449"/>
        <v>0</v>
      </c>
      <c r="BE477" s="416">
        <f t="shared" si="449"/>
        <v>0.29333333333333322</v>
      </c>
      <c r="BF477" s="499">
        <f t="shared" si="456"/>
        <v>101</v>
      </c>
      <c r="BG477" s="499">
        <f t="shared" si="457"/>
        <v>161</v>
      </c>
      <c r="BH477" s="499">
        <f t="shared" si="458"/>
        <v>197</v>
      </c>
      <c r="BI477" s="499">
        <f t="shared" si="459"/>
        <v>320</v>
      </c>
      <c r="BJ477" s="506">
        <f t="shared" si="438"/>
        <v>350</v>
      </c>
      <c r="BK477" s="416">
        <f t="shared" si="450"/>
        <v>0.59405940594059414</v>
      </c>
      <c r="BL477" s="416">
        <f t="shared" si="450"/>
        <v>0.22360248447204967</v>
      </c>
      <c r="BM477" s="416">
        <f t="shared" si="450"/>
        <v>0.62436548223350252</v>
      </c>
      <c r="BN477" s="416">
        <f t="shared" si="450"/>
        <v>9.375E-2</v>
      </c>
      <c r="BO477" s="104">
        <f t="shared" si="446"/>
        <v>28650</v>
      </c>
      <c r="BP477" s="104">
        <f t="shared" si="442"/>
        <v>37054</v>
      </c>
      <c r="BQ477" s="103">
        <f t="shared" si="443"/>
        <v>37054</v>
      </c>
      <c r="BR477" s="419" t="s">
        <v>1071</v>
      </c>
      <c r="BS477" s="420"/>
      <c r="BU477" s="104"/>
      <c r="BV477" s="103"/>
      <c r="BW477" s="161">
        <f t="shared" si="447"/>
        <v>52500</v>
      </c>
      <c r="BX477" s="161">
        <f t="shared" si="448"/>
        <v>24000</v>
      </c>
    </row>
    <row r="478" spans="1:76" ht="27" hidden="1">
      <c r="A478" s="145" t="s">
        <v>208</v>
      </c>
      <c r="B478" s="145" t="str">
        <f t="shared" si="424"/>
        <v>A40</v>
      </c>
      <c r="C478" s="201" t="s">
        <v>1035</v>
      </c>
      <c r="D478" s="202" t="s">
        <v>1036</v>
      </c>
      <c r="E478" s="178" t="s">
        <v>142</v>
      </c>
      <c r="F478" s="178"/>
      <c r="G478" s="178"/>
      <c r="H478" s="129">
        <v>90</v>
      </c>
      <c r="I478" s="130">
        <v>90</v>
      </c>
      <c r="J478" s="129">
        <v>90</v>
      </c>
      <c r="K478" s="130">
        <v>90</v>
      </c>
      <c r="L478" s="130">
        <v>90</v>
      </c>
      <c r="M478" s="130">
        <v>90</v>
      </c>
      <c r="N478" s="130">
        <v>90</v>
      </c>
      <c r="O478" s="148">
        <v>90</v>
      </c>
      <c r="P478" s="149">
        <v>0</v>
      </c>
      <c r="Q478" s="149">
        <v>0</v>
      </c>
      <c r="R478" s="150">
        <v>0</v>
      </c>
      <c r="S478" s="151">
        <v>0</v>
      </c>
      <c r="T478" s="150">
        <v>0</v>
      </c>
      <c r="U478" s="151">
        <v>0</v>
      </c>
      <c r="V478" s="152">
        <v>1</v>
      </c>
      <c r="W478" s="153">
        <f t="shared" si="460"/>
        <v>90</v>
      </c>
      <c r="X478" s="154">
        <v>1</v>
      </c>
      <c r="Y478" s="155">
        <v>90</v>
      </c>
      <c r="Z478" s="138">
        <f t="shared" si="461"/>
        <v>90</v>
      </c>
      <c r="AA478" s="152">
        <v>0</v>
      </c>
      <c r="AB478" s="228">
        <v>0</v>
      </c>
      <c r="AC478" s="231">
        <v>1</v>
      </c>
      <c r="AD478" s="269">
        <v>118</v>
      </c>
      <c r="AE478" s="230">
        <f t="shared" si="462"/>
        <v>118</v>
      </c>
      <c r="AF478" s="231">
        <v>1</v>
      </c>
      <c r="AG478" s="269">
        <v>118</v>
      </c>
      <c r="AH478" s="230">
        <f t="shared" si="428"/>
        <v>118</v>
      </c>
      <c r="AI478" s="437">
        <f t="shared" si="444"/>
        <v>0</v>
      </c>
      <c r="AJ478" s="23">
        <f t="shared" si="463"/>
        <v>0</v>
      </c>
      <c r="AK478" s="24">
        <f t="shared" si="464"/>
        <v>0</v>
      </c>
      <c r="AL478" s="23">
        <f t="shared" si="465"/>
        <v>1</v>
      </c>
      <c r="AM478" s="160">
        <f t="shared" si="445"/>
        <v>0</v>
      </c>
      <c r="AN478" s="24"/>
      <c r="AO478" s="163">
        <f t="shared" si="467"/>
        <v>28</v>
      </c>
      <c r="AP478" s="164">
        <f t="shared" si="468"/>
        <v>0.31111111111111112</v>
      </c>
      <c r="AQ478" s="487" t="s">
        <v>1079</v>
      </c>
      <c r="AR478" s="409">
        <f t="shared" si="451"/>
        <v>0.31111111111111112</v>
      </c>
      <c r="AS478" s="410">
        <f t="shared" si="452"/>
        <v>0.31111111111111112</v>
      </c>
      <c r="AT478" s="409" t="str">
        <f t="shared" si="436"/>
        <v/>
      </c>
      <c r="AU478" s="410" t="str">
        <f t="shared" si="437"/>
        <v/>
      </c>
      <c r="AV478" s="64" t="b">
        <f t="shared" si="439"/>
        <v>0</v>
      </c>
      <c r="AW478" s="415" t="str">
        <f t="shared" si="453"/>
        <v/>
      </c>
      <c r="AX478" s="415" t="str">
        <f t="shared" si="454"/>
        <v/>
      </c>
      <c r="AY478" s="415" t="str">
        <f t="shared" si="455"/>
        <v/>
      </c>
      <c r="AZ478" s="415">
        <f t="shared" si="440"/>
        <v>90</v>
      </c>
      <c r="BA478" s="415">
        <f t="shared" si="441"/>
        <v>118</v>
      </c>
      <c r="BB478" s="416" t="str">
        <f t="shared" si="449"/>
        <v/>
      </c>
      <c r="BC478" s="416" t="str">
        <f t="shared" si="449"/>
        <v/>
      </c>
      <c r="BD478" s="416" t="str">
        <f t="shared" si="449"/>
        <v/>
      </c>
      <c r="BE478" s="416">
        <f t="shared" si="449"/>
        <v>0.31111111111111112</v>
      </c>
      <c r="BF478" s="499">
        <f t="shared" si="456"/>
        <v>0</v>
      </c>
      <c r="BG478" s="499">
        <f t="shared" si="457"/>
        <v>0</v>
      </c>
      <c r="BH478" s="499">
        <f t="shared" si="458"/>
        <v>0</v>
      </c>
      <c r="BI478" s="499">
        <f t="shared" si="459"/>
        <v>0</v>
      </c>
      <c r="BJ478" s="417">
        <f t="shared" si="438"/>
        <v>1</v>
      </c>
      <c r="BK478" s="416" t="str">
        <f t="shared" si="450"/>
        <v/>
      </c>
      <c r="BL478" s="416" t="str">
        <f t="shared" si="450"/>
        <v/>
      </c>
      <c r="BM478" s="416" t="str">
        <f t="shared" si="450"/>
        <v/>
      </c>
      <c r="BN478" s="416" t="str">
        <f t="shared" si="450"/>
        <v/>
      </c>
      <c r="BO478" s="104">
        <f t="shared" si="446"/>
        <v>90</v>
      </c>
      <c r="BP478" s="104">
        <f t="shared" si="442"/>
        <v>118</v>
      </c>
      <c r="BQ478" s="103">
        <f t="shared" si="443"/>
        <v>118</v>
      </c>
      <c r="BR478" s="419"/>
      <c r="BS478" s="420" t="s">
        <v>1070</v>
      </c>
      <c r="BU478" s="104"/>
      <c r="BV478" s="103"/>
      <c r="BW478" s="161">
        <f t="shared" si="447"/>
        <v>90</v>
      </c>
      <c r="BX478" s="161">
        <f t="shared" si="448"/>
        <v>90</v>
      </c>
    </row>
    <row r="479" spans="1:76" ht="15.6" hidden="1">
      <c r="A479" s="145" t="s">
        <v>257</v>
      </c>
      <c r="B479" s="145" t="str">
        <f t="shared" si="424"/>
        <v>A41</v>
      </c>
      <c r="C479" s="201" t="s">
        <v>1037</v>
      </c>
      <c r="D479" s="202" t="s">
        <v>1038</v>
      </c>
      <c r="E479" s="178" t="s">
        <v>142</v>
      </c>
      <c r="F479" s="178"/>
      <c r="G479" s="178"/>
      <c r="H479" s="129">
        <v>90</v>
      </c>
      <c r="I479" s="130">
        <v>90</v>
      </c>
      <c r="J479" s="129">
        <v>90</v>
      </c>
      <c r="K479" s="130">
        <v>90</v>
      </c>
      <c r="L479" s="130">
        <v>90</v>
      </c>
      <c r="M479" s="130">
        <v>90</v>
      </c>
      <c r="N479" s="130">
        <v>90</v>
      </c>
      <c r="O479" s="148">
        <v>90</v>
      </c>
      <c r="P479" s="149">
        <v>1</v>
      </c>
      <c r="Q479" s="149">
        <v>90</v>
      </c>
      <c r="R479" s="150">
        <v>0</v>
      </c>
      <c r="S479" s="151">
        <v>0</v>
      </c>
      <c r="T479" s="150">
        <v>0</v>
      </c>
      <c r="U479" s="151">
        <v>0</v>
      </c>
      <c r="V479" s="152">
        <v>1</v>
      </c>
      <c r="W479" s="153">
        <f t="shared" si="460"/>
        <v>90</v>
      </c>
      <c r="X479" s="154">
        <v>1</v>
      </c>
      <c r="Y479" s="155">
        <v>90</v>
      </c>
      <c r="Z479" s="138">
        <f t="shared" si="461"/>
        <v>90</v>
      </c>
      <c r="AA479" s="152">
        <v>0</v>
      </c>
      <c r="AB479" s="228">
        <v>0</v>
      </c>
      <c r="AC479" s="231">
        <v>1</v>
      </c>
      <c r="AD479" s="269">
        <v>114</v>
      </c>
      <c r="AE479" s="230">
        <f t="shared" si="462"/>
        <v>114</v>
      </c>
      <c r="AF479" s="231">
        <v>1</v>
      </c>
      <c r="AG479" s="269">
        <v>114</v>
      </c>
      <c r="AH479" s="230">
        <f t="shared" si="428"/>
        <v>114</v>
      </c>
      <c r="AI479" s="437">
        <f t="shared" si="444"/>
        <v>0</v>
      </c>
      <c r="AJ479" s="23">
        <f t="shared" si="463"/>
        <v>0</v>
      </c>
      <c r="AK479" s="24">
        <f t="shared" si="464"/>
        <v>0</v>
      </c>
      <c r="AL479" s="23">
        <f t="shared" si="465"/>
        <v>1</v>
      </c>
      <c r="AM479" s="160">
        <f t="shared" si="445"/>
        <v>0</v>
      </c>
      <c r="AN479" s="24"/>
      <c r="AO479" s="163">
        <f t="shared" si="467"/>
        <v>24</v>
      </c>
      <c r="AP479" s="164">
        <f t="shared" si="468"/>
        <v>0.26666666666666666</v>
      </c>
      <c r="AQ479" s="487" t="s">
        <v>1079</v>
      </c>
      <c r="AR479" s="409">
        <f t="shared" si="451"/>
        <v>0.26666666666666661</v>
      </c>
      <c r="AS479" s="410">
        <f t="shared" si="452"/>
        <v>0.26666666666666661</v>
      </c>
      <c r="AT479" s="409" t="str">
        <f t="shared" si="436"/>
        <v/>
      </c>
      <c r="AU479" s="410" t="str">
        <f t="shared" si="437"/>
        <v/>
      </c>
      <c r="AV479" s="64" t="b">
        <f t="shared" si="439"/>
        <v>0</v>
      </c>
      <c r="AW479" s="415">
        <f t="shared" si="453"/>
        <v>90</v>
      </c>
      <c r="AX479" s="415" t="str">
        <f t="shared" si="454"/>
        <v/>
      </c>
      <c r="AY479" s="415" t="str">
        <f t="shared" si="455"/>
        <v/>
      </c>
      <c r="AZ479" s="415">
        <f t="shared" si="440"/>
        <v>90</v>
      </c>
      <c r="BA479" s="415">
        <f t="shared" si="441"/>
        <v>114</v>
      </c>
      <c r="BB479" s="416" t="str">
        <f t="shared" si="449"/>
        <v/>
      </c>
      <c r="BC479" s="416" t="str">
        <f t="shared" si="449"/>
        <v/>
      </c>
      <c r="BD479" s="416" t="str">
        <f t="shared" si="449"/>
        <v/>
      </c>
      <c r="BE479" s="416">
        <f t="shared" si="449"/>
        <v>0.26666666666666661</v>
      </c>
      <c r="BF479" s="499">
        <f t="shared" si="456"/>
        <v>1</v>
      </c>
      <c r="BG479" s="499">
        <f t="shared" si="457"/>
        <v>0</v>
      </c>
      <c r="BH479" s="499">
        <f t="shared" si="458"/>
        <v>0</v>
      </c>
      <c r="BI479" s="499">
        <f t="shared" si="459"/>
        <v>0</v>
      </c>
      <c r="BJ479" s="417">
        <f t="shared" si="438"/>
        <v>1</v>
      </c>
      <c r="BK479" s="416">
        <f t="shared" si="450"/>
        <v>-1</v>
      </c>
      <c r="BL479" s="416" t="str">
        <f t="shared" si="450"/>
        <v/>
      </c>
      <c r="BM479" s="416" t="str">
        <f t="shared" si="450"/>
        <v/>
      </c>
      <c r="BN479" s="416" t="str">
        <f t="shared" si="450"/>
        <v/>
      </c>
      <c r="BO479" s="104">
        <f t="shared" si="446"/>
        <v>90</v>
      </c>
      <c r="BP479" s="104">
        <f t="shared" si="442"/>
        <v>114</v>
      </c>
      <c r="BQ479" s="103">
        <f t="shared" si="443"/>
        <v>114</v>
      </c>
      <c r="BR479" s="419"/>
      <c r="BS479" s="420" t="s">
        <v>1070</v>
      </c>
      <c r="BU479" s="104"/>
      <c r="BV479" s="103"/>
      <c r="BW479" s="161">
        <f t="shared" si="447"/>
        <v>90</v>
      </c>
      <c r="BX479" s="161">
        <f t="shared" si="448"/>
        <v>90</v>
      </c>
    </row>
    <row r="480" spans="1:76" s="291" customFormat="1" ht="27.6" hidden="1">
      <c r="A480" s="145" t="s">
        <v>472</v>
      </c>
      <c r="B480" s="145" t="str">
        <f t="shared" si="424"/>
        <v>A42</v>
      </c>
      <c r="C480" s="201" t="s">
        <v>1039</v>
      </c>
      <c r="D480" s="202" t="s">
        <v>1040</v>
      </c>
      <c r="E480" s="178" t="s">
        <v>142</v>
      </c>
      <c r="F480" s="178"/>
      <c r="G480" s="178"/>
      <c r="H480" s="129">
        <v>90</v>
      </c>
      <c r="I480" s="130">
        <v>90</v>
      </c>
      <c r="J480" s="129">
        <v>90</v>
      </c>
      <c r="K480" s="130">
        <v>90</v>
      </c>
      <c r="L480" s="130">
        <v>90</v>
      </c>
      <c r="M480" s="130">
        <v>90</v>
      </c>
      <c r="N480" s="130">
        <v>90</v>
      </c>
      <c r="O480" s="148">
        <v>90</v>
      </c>
      <c r="P480" s="149">
        <v>13035</v>
      </c>
      <c r="Q480" s="149">
        <v>1173150</v>
      </c>
      <c r="R480" s="150">
        <v>15445</v>
      </c>
      <c r="S480" s="151">
        <v>1390050</v>
      </c>
      <c r="T480" s="150">
        <v>16179</v>
      </c>
      <c r="U480" s="151">
        <v>1456110</v>
      </c>
      <c r="V480" s="152">
        <v>16459</v>
      </c>
      <c r="W480" s="153">
        <f t="shared" si="460"/>
        <v>1481310</v>
      </c>
      <c r="X480" s="154">
        <v>16459</v>
      </c>
      <c r="Y480" s="155">
        <v>90</v>
      </c>
      <c r="Z480" s="138">
        <f t="shared" si="461"/>
        <v>1481310</v>
      </c>
      <c r="AA480" s="152">
        <v>18040</v>
      </c>
      <c r="AB480" s="228">
        <v>1623600</v>
      </c>
      <c r="AC480" s="229">
        <f>AA480</f>
        <v>18040</v>
      </c>
      <c r="AD480" s="269">
        <v>120</v>
      </c>
      <c r="AE480" s="230">
        <f t="shared" si="462"/>
        <v>2164800</v>
      </c>
      <c r="AF480" s="231">
        <v>16164</v>
      </c>
      <c r="AG480" s="269">
        <v>120</v>
      </c>
      <c r="AH480" s="230">
        <f t="shared" si="428"/>
        <v>1939680</v>
      </c>
      <c r="AI480" s="437">
        <f t="shared" si="444"/>
        <v>0</v>
      </c>
      <c r="AJ480" s="23">
        <f t="shared" si="463"/>
        <v>-295</v>
      </c>
      <c r="AK480" s="24">
        <f t="shared" si="464"/>
        <v>-1.7923324624825324E-2</v>
      </c>
      <c r="AL480" s="23">
        <f t="shared" si="465"/>
        <v>-1876</v>
      </c>
      <c r="AM480" s="160">
        <f t="shared" si="445"/>
        <v>225120</v>
      </c>
      <c r="AN480" s="24">
        <f>+AL480/AA480</f>
        <v>-0.10399113082039911</v>
      </c>
      <c r="AO480" s="25">
        <f t="shared" si="467"/>
        <v>30</v>
      </c>
      <c r="AP480" s="24">
        <f t="shared" si="468"/>
        <v>0.33333333333333331</v>
      </c>
      <c r="AQ480" s="493"/>
      <c r="AR480" s="409">
        <f t="shared" si="451"/>
        <v>0.33333333333333326</v>
      </c>
      <c r="AS480" s="410">
        <f t="shared" si="452"/>
        <v>0.33333333333333326</v>
      </c>
      <c r="AT480" s="409">
        <f t="shared" si="436"/>
        <v>-0.10399113082039912</v>
      </c>
      <c r="AU480" s="410">
        <f t="shared" si="437"/>
        <v>0</v>
      </c>
      <c r="AV480" s="64" t="b">
        <f t="shared" si="439"/>
        <v>1</v>
      </c>
      <c r="AW480" s="415">
        <f t="shared" si="453"/>
        <v>90</v>
      </c>
      <c r="AX480" s="415">
        <f t="shared" si="454"/>
        <v>90</v>
      </c>
      <c r="AY480" s="415">
        <f t="shared" si="455"/>
        <v>90</v>
      </c>
      <c r="AZ480" s="415">
        <f t="shared" si="440"/>
        <v>90</v>
      </c>
      <c r="BA480" s="415">
        <f t="shared" si="441"/>
        <v>120</v>
      </c>
      <c r="BB480" s="416">
        <f t="shared" si="449"/>
        <v>0</v>
      </c>
      <c r="BC480" s="416">
        <f t="shared" si="449"/>
        <v>0</v>
      </c>
      <c r="BD480" s="416">
        <f t="shared" si="449"/>
        <v>0</v>
      </c>
      <c r="BE480" s="416">
        <f t="shared" si="449"/>
        <v>0.33333333333333326</v>
      </c>
      <c r="BF480" s="499">
        <f t="shared" si="456"/>
        <v>13035</v>
      </c>
      <c r="BG480" s="499">
        <f t="shared" si="457"/>
        <v>15445</v>
      </c>
      <c r="BH480" s="499">
        <f t="shared" si="458"/>
        <v>16179</v>
      </c>
      <c r="BI480" s="499">
        <f t="shared" si="459"/>
        <v>18040</v>
      </c>
      <c r="BJ480" s="506">
        <f t="shared" si="438"/>
        <v>18040</v>
      </c>
      <c r="BK480" s="416">
        <f t="shared" si="450"/>
        <v>0.18488684311469128</v>
      </c>
      <c r="BL480" s="416">
        <f t="shared" si="450"/>
        <v>4.7523470378763255E-2</v>
      </c>
      <c r="BM480" s="416">
        <f t="shared" si="450"/>
        <v>0.11502565053464364</v>
      </c>
      <c r="BN480" s="416">
        <f t="shared" si="450"/>
        <v>0</v>
      </c>
      <c r="BO480" s="104">
        <f t="shared" si="446"/>
        <v>1481310</v>
      </c>
      <c r="BP480" s="104">
        <f t="shared" si="442"/>
        <v>1975080</v>
      </c>
      <c r="BQ480" s="103">
        <f t="shared" si="443"/>
        <v>1975080</v>
      </c>
      <c r="BR480" s="419" t="s">
        <v>1071</v>
      </c>
      <c r="BS480" s="420"/>
      <c r="BT480" s="290"/>
      <c r="BU480" s="104"/>
      <c r="BV480" s="103"/>
      <c r="BW480" s="161">
        <f t="shared" si="447"/>
        <v>1623600</v>
      </c>
      <c r="BX480" s="161">
        <f t="shared" si="448"/>
        <v>1454760</v>
      </c>
    </row>
    <row r="481" spans="1:76" s="294" customFormat="1" ht="27" hidden="1">
      <c r="A481" s="145" t="s">
        <v>1041</v>
      </c>
      <c r="B481" s="145" t="str">
        <f t="shared" si="424"/>
        <v>A43</v>
      </c>
      <c r="C481" s="201" t="s">
        <v>1042</v>
      </c>
      <c r="D481" s="292" t="s">
        <v>1043</v>
      </c>
      <c r="E481" s="292"/>
      <c r="F481" s="292"/>
      <c r="G481" s="292"/>
      <c r="H481" s="129">
        <v>0</v>
      </c>
      <c r="I481" s="130">
        <v>0</v>
      </c>
      <c r="J481" s="129">
        <v>400</v>
      </c>
      <c r="K481" s="130">
        <v>400</v>
      </c>
      <c r="L481" s="130">
        <v>400</v>
      </c>
      <c r="M481" s="130">
        <v>400</v>
      </c>
      <c r="N481" s="130">
        <v>400</v>
      </c>
      <c r="O481" s="148">
        <v>400</v>
      </c>
      <c r="P481" s="149">
        <v>0</v>
      </c>
      <c r="Q481" s="149">
        <v>0</v>
      </c>
      <c r="R481" s="150">
        <v>0</v>
      </c>
      <c r="S481" s="151">
        <v>0</v>
      </c>
      <c r="T481" s="150">
        <v>0</v>
      </c>
      <c r="U481" s="151">
        <v>0</v>
      </c>
      <c r="V481" s="152">
        <v>1</v>
      </c>
      <c r="W481" s="153">
        <f t="shared" si="460"/>
        <v>400</v>
      </c>
      <c r="X481" s="154">
        <v>1</v>
      </c>
      <c r="Y481" s="155">
        <v>400</v>
      </c>
      <c r="Z481" s="138">
        <f t="shared" si="461"/>
        <v>400</v>
      </c>
      <c r="AA481" s="152">
        <v>0</v>
      </c>
      <c r="AB481" s="228">
        <v>0</v>
      </c>
      <c r="AC481" s="231">
        <v>1</v>
      </c>
      <c r="AD481" s="465">
        <v>600</v>
      </c>
      <c r="AE481" s="230">
        <f t="shared" si="462"/>
        <v>600</v>
      </c>
      <c r="AF481" s="231">
        <v>1</v>
      </c>
      <c r="AG481" s="269">
        <v>600</v>
      </c>
      <c r="AH481" s="230">
        <f t="shared" si="428"/>
        <v>600</v>
      </c>
      <c r="AI481" s="437">
        <f t="shared" si="444"/>
        <v>0</v>
      </c>
      <c r="AJ481" s="23">
        <f t="shared" si="463"/>
        <v>0</v>
      </c>
      <c r="AK481" s="24">
        <f t="shared" si="464"/>
        <v>0</v>
      </c>
      <c r="AL481" s="23">
        <f t="shared" si="465"/>
        <v>1</v>
      </c>
      <c r="AM481" s="160">
        <f t="shared" si="445"/>
        <v>0</v>
      </c>
      <c r="AN481" s="24"/>
      <c r="AO481" s="25">
        <f t="shared" si="467"/>
        <v>200</v>
      </c>
      <c r="AP481" s="24">
        <f t="shared" si="468"/>
        <v>0.5</v>
      </c>
      <c r="AQ481" s="487" t="s">
        <v>1079</v>
      </c>
      <c r="AR481" s="409">
        <f t="shared" si="451"/>
        <v>0.5</v>
      </c>
      <c r="AS481" s="410">
        <f t="shared" si="452"/>
        <v>0.5</v>
      </c>
      <c r="AT481" s="409" t="str">
        <f t="shared" si="436"/>
        <v/>
      </c>
      <c r="AU481" s="410" t="str">
        <f t="shared" si="437"/>
        <v/>
      </c>
      <c r="AV481" s="64" t="b">
        <f t="shared" si="439"/>
        <v>0</v>
      </c>
      <c r="AW481" s="415" t="str">
        <f t="shared" si="453"/>
        <v/>
      </c>
      <c r="AX481" s="415" t="str">
        <f t="shared" si="454"/>
        <v/>
      </c>
      <c r="AY481" s="415" t="str">
        <f t="shared" si="455"/>
        <v/>
      </c>
      <c r="AZ481" s="415">
        <f t="shared" si="440"/>
        <v>400</v>
      </c>
      <c r="BA481" s="415">
        <f t="shared" si="441"/>
        <v>600</v>
      </c>
      <c r="BB481" s="416" t="str">
        <f t="shared" si="449"/>
        <v/>
      </c>
      <c r="BC481" s="416" t="str">
        <f t="shared" si="449"/>
        <v/>
      </c>
      <c r="BD481" s="416" t="str">
        <f t="shared" si="449"/>
        <v/>
      </c>
      <c r="BE481" s="416">
        <f t="shared" si="449"/>
        <v>0.5</v>
      </c>
      <c r="BF481" s="499">
        <f t="shared" si="456"/>
        <v>0</v>
      </c>
      <c r="BG481" s="499">
        <f t="shared" si="457"/>
        <v>0</v>
      </c>
      <c r="BH481" s="499">
        <f t="shared" si="458"/>
        <v>0</v>
      </c>
      <c r="BI481" s="499">
        <f t="shared" si="459"/>
        <v>0</v>
      </c>
      <c r="BJ481" s="417">
        <f t="shared" si="438"/>
        <v>1</v>
      </c>
      <c r="BK481" s="416" t="str">
        <f t="shared" si="450"/>
        <v/>
      </c>
      <c r="BL481" s="416" t="str">
        <f t="shared" si="450"/>
        <v/>
      </c>
      <c r="BM481" s="416" t="str">
        <f t="shared" si="450"/>
        <v/>
      </c>
      <c r="BN481" s="416" t="str">
        <f t="shared" si="450"/>
        <v/>
      </c>
      <c r="BO481" s="104">
        <f t="shared" si="446"/>
        <v>400</v>
      </c>
      <c r="BP481" s="104">
        <f t="shared" si="442"/>
        <v>600</v>
      </c>
      <c r="BQ481" s="103">
        <f t="shared" si="443"/>
        <v>600</v>
      </c>
      <c r="BR481" s="419"/>
      <c r="BS481" s="420"/>
      <c r="BT481" s="293"/>
      <c r="BU481" s="104"/>
      <c r="BV481" s="103"/>
      <c r="BW481" s="161">
        <f t="shared" si="447"/>
        <v>400</v>
      </c>
      <c r="BX481" s="161">
        <f t="shared" si="448"/>
        <v>400</v>
      </c>
    </row>
    <row r="482" spans="1:76" s="294" customFormat="1">
      <c r="A482" s="145" t="s">
        <v>652</v>
      </c>
      <c r="B482" s="145" t="str">
        <f t="shared" si="424"/>
        <v>A44</v>
      </c>
      <c r="C482" s="201" t="s">
        <v>1044</v>
      </c>
      <c r="D482" s="292" t="s">
        <v>1045</v>
      </c>
      <c r="E482" s="292"/>
      <c r="F482" s="292"/>
      <c r="G482" s="292"/>
      <c r="H482" s="129">
        <v>0</v>
      </c>
      <c r="I482" s="130">
        <v>0</v>
      </c>
      <c r="J482" s="275"/>
      <c r="K482" s="276"/>
      <c r="L482" s="276"/>
      <c r="M482" s="130">
        <v>500</v>
      </c>
      <c r="N482" s="130">
        <v>500</v>
      </c>
      <c r="O482" s="148">
        <v>500</v>
      </c>
      <c r="P482" s="149">
        <v>0</v>
      </c>
      <c r="Q482" s="149">
        <v>0</v>
      </c>
      <c r="R482" s="150"/>
      <c r="S482" s="151"/>
      <c r="T482" s="150">
        <v>753</v>
      </c>
      <c r="U482" s="151">
        <v>376500</v>
      </c>
      <c r="V482" s="152">
        <v>785</v>
      </c>
      <c r="W482" s="153">
        <f t="shared" si="460"/>
        <v>392500</v>
      </c>
      <c r="X482" s="154">
        <v>785</v>
      </c>
      <c r="Y482" s="155">
        <v>500</v>
      </c>
      <c r="Z482" s="138">
        <f t="shared" si="461"/>
        <v>392500</v>
      </c>
      <c r="AA482" s="152">
        <v>1092</v>
      </c>
      <c r="AB482" s="228">
        <v>546000</v>
      </c>
      <c r="AC482" s="229">
        <v>3000</v>
      </c>
      <c r="AD482" s="464">
        <v>630</v>
      </c>
      <c r="AE482" s="230">
        <f t="shared" si="462"/>
        <v>1890000</v>
      </c>
      <c r="AF482" s="231">
        <v>2608</v>
      </c>
      <c r="AG482" s="269">
        <v>700</v>
      </c>
      <c r="AH482" s="230">
        <f t="shared" si="428"/>
        <v>1825600</v>
      </c>
      <c r="AI482" s="437">
        <f t="shared" si="444"/>
        <v>-70</v>
      </c>
      <c r="AJ482" s="23">
        <f t="shared" si="463"/>
        <v>1823</v>
      </c>
      <c r="AK482" s="24">
        <f t="shared" si="464"/>
        <v>2.3222929936305734</v>
      </c>
      <c r="AL482" s="23">
        <f t="shared" si="465"/>
        <v>1516</v>
      </c>
      <c r="AM482" s="160">
        <f t="shared" si="445"/>
        <v>64400</v>
      </c>
      <c r="AN482" s="24">
        <f>+AL482/AA482</f>
        <v>1.3882783882783882</v>
      </c>
      <c r="AO482" s="25">
        <f t="shared" si="467"/>
        <v>200</v>
      </c>
      <c r="AP482" s="24">
        <f t="shared" si="468"/>
        <v>0.4</v>
      </c>
      <c r="AQ482" s="493"/>
      <c r="AR482" s="409">
        <f t="shared" si="451"/>
        <v>0.39999999999999991</v>
      </c>
      <c r="AS482" s="410">
        <f t="shared" si="452"/>
        <v>0.26</v>
      </c>
      <c r="AT482" s="409">
        <f t="shared" si="436"/>
        <v>1.3882783882783882</v>
      </c>
      <c r="AU482" s="410">
        <f t="shared" si="437"/>
        <v>1.7472527472527473</v>
      </c>
      <c r="AV482" s="64" t="b">
        <f t="shared" si="439"/>
        <v>0</v>
      </c>
      <c r="AW482" s="415" t="str">
        <f t="shared" si="453"/>
        <v/>
      </c>
      <c r="AX482" s="415" t="str">
        <f t="shared" si="454"/>
        <v/>
      </c>
      <c r="AY482" s="415">
        <f t="shared" si="455"/>
        <v>500</v>
      </c>
      <c r="AZ482" s="415">
        <f t="shared" si="440"/>
        <v>500</v>
      </c>
      <c r="BA482" s="415">
        <f t="shared" si="441"/>
        <v>630</v>
      </c>
      <c r="BB482" s="416" t="str">
        <f t="shared" si="449"/>
        <v/>
      </c>
      <c r="BC482" s="416" t="str">
        <f t="shared" si="449"/>
        <v/>
      </c>
      <c r="BD482" s="416">
        <f t="shared" si="449"/>
        <v>0</v>
      </c>
      <c r="BE482" s="416">
        <f t="shared" si="449"/>
        <v>0.26</v>
      </c>
      <c r="BF482" s="499">
        <f t="shared" si="456"/>
        <v>0</v>
      </c>
      <c r="BG482" s="499">
        <f t="shared" si="457"/>
        <v>0</v>
      </c>
      <c r="BH482" s="499">
        <f t="shared" si="458"/>
        <v>753</v>
      </c>
      <c r="BI482" s="499">
        <f t="shared" si="459"/>
        <v>1092</v>
      </c>
      <c r="BJ482" s="506">
        <f t="shared" si="438"/>
        <v>3000</v>
      </c>
      <c r="BK482" s="416" t="str">
        <f t="shared" si="450"/>
        <v/>
      </c>
      <c r="BL482" s="416" t="str">
        <f t="shared" si="450"/>
        <v/>
      </c>
      <c r="BM482" s="416">
        <f t="shared" si="450"/>
        <v>0.45019920318725104</v>
      </c>
      <c r="BN482" s="416">
        <f t="shared" si="450"/>
        <v>1.7472527472527473</v>
      </c>
      <c r="BO482" s="104">
        <f t="shared" si="446"/>
        <v>392500</v>
      </c>
      <c r="BP482" s="104">
        <f t="shared" si="442"/>
        <v>494550</v>
      </c>
      <c r="BQ482" s="103">
        <f t="shared" si="443"/>
        <v>549500</v>
      </c>
      <c r="BR482" s="419"/>
      <c r="BS482" s="420"/>
      <c r="BT482" s="293"/>
      <c r="BU482" s="104"/>
      <c r="BV482" s="103"/>
      <c r="BW482" s="161">
        <f t="shared" si="447"/>
        <v>1500000</v>
      </c>
      <c r="BX482" s="161">
        <f t="shared" si="448"/>
        <v>1304000</v>
      </c>
    </row>
    <row r="483" spans="1:76" s="251" customFormat="1" ht="15.6" hidden="1">
      <c r="A483" s="295" t="s">
        <v>22</v>
      </c>
      <c r="B483" s="295" t="str">
        <f t="shared" si="424"/>
        <v>A45</v>
      </c>
      <c r="C483" s="296" t="s">
        <v>1046</v>
      </c>
      <c r="D483" s="297" t="s">
        <v>1047</v>
      </c>
      <c r="E483" s="297"/>
      <c r="F483" s="297"/>
      <c r="G483" s="297"/>
      <c r="H483" s="129">
        <v>0</v>
      </c>
      <c r="I483" s="130">
        <v>0</v>
      </c>
      <c r="J483" s="275"/>
      <c r="K483" s="276"/>
      <c r="L483" s="276"/>
      <c r="M483" s="130"/>
      <c r="N483" s="130"/>
      <c r="O483" s="148"/>
      <c r="P483" s="149">
        <v>0</v>
      </c>
      <c r="Q483" s="149">
        <v>0</v>
      </c>
      <c r="R483" s="150"/>
      <c r="S483" s="151"/>
      <c r="T483" s="150"/>
      <c r="U483" s="151"/>
      <c r="V483" s="298"/>
      <c r="W483" s="299"/>
      <c r="X483" s="242"/>
      <c r="Y483" s="243"/>
      <c r="Z483" s="244"/>
      <c r="AA483" s="242"/>
      <c r="AB483" s="245"/>
      <c r="AC483" s="235">
        <v>100</v>
      </c>
      <c r="AD483" s="451">
        <v>950</v>
      </c>
      <c r="AE483" s="236">
        <f t="shared" si="462"/>
        <v>95000</v>
      </c>
      <c r="AF483" s="235">
        <v>100</v>
      </c>
      <c r="AG483" s="451">
        <v>950</v>
      </c>
      <c r="AH483" s="236">
        <f t="shared" si="428"/>
        <v>95000</v>
      </c>
      <c r="AI483" s="437">
        <f t="shared" si="444"/>
        <v>0</v>
      </c>
      <c r="AJ483" s="300"/>
      <c r="AK483" s="301"/>
      <c r="AL483" s="300"/>
      <c r="AM483" s="160">
        <f t="shared" si="445"/>
        <v>0</v>
      </c>
      <c r="AN483" s="301"/>
      <c r="AO483" s="248"/>
      <c r="AP483" s="302"/>
      <c r="AQ483" s="487" t="s">
        <v>1079</v>
      </c>
      <c r="AR483" s="409" t="str">
        <f t="shared" si="451"/>
        <v/>
      </c>
      <c r="AS483" s="410" t="str">
        <f t="shared" si="452"/>
        <v/>
      </c>
      <c r="AT483" s="409" t="str">
        <f t="shared" si="436"/>
        <v/>
      </c>
      <c r="AU483" s="410" t="str">
        <f t="shared" si="437"/>
        <v/>
      </c>
      <c r="AV483" s="64" t="b">
        <f t="shared" si="439"/>
        <v>0</v>
      </c>
      <c r="AW483" s="415" t="str">
        <f t="shared" si="453"/>
        <v/>
      </c>
      <c r="AX483" s="415" t="str">
        <f t="shared" si="454"/>
        <v/>
      </c>
      <c r="AY483" s="415" t="str">
        <f t="shared" si="455"/>
        <v/>
      </c>
      <c r="AZ483" s="415">
        <f t="shared" si="440"/>
        <v>0</v>
      </c>
      <c r="BA483" s="415">
        <f t="shared" si="441"/>
        <v>950</v>
      </c>
      <c r="BB483" s="416" t="str">
        <f t="shared" si="449"/>
        <v/>
      </c>
      <c r="BC483" s="416" t="str">
        <f t="shared" si="449"/>
        <v/>
      </c>
      <c r="BD483" s="416" t="str">
        <f t="shared" si="449"/>
        <v/>
      </c>
      <c r="BE483" s="416" t="str">
        <f t="shared" si="449"/>
        <v/>
      </c>
      <c r="BF483" s="499">
        <f t="shared" si="456"/>
        <v>0</v>
      </c>
      <c r="BG483" s="499">
        <f t="shared" si="457"/>
        <v>0</v>
      </c>
      <c r="BH483" s="499">
        <f t="shared" si="458"/>
        <v>0</v>
      </c>
      <c r="BI483" s="499">
        <f t="shared" si="459"/>
        <v>0</v>
      </c>
      <c r="BJ483" s="417">
        <f t="shared" si="438"/>
        <v>100</v>
      </c>
      <c r="BK483" s="416" t="str">
        <f t="shared" si="450"/>
        <v/>
      </c>
      <c r="BL483" s="416" t="str">
        <f t="shared" si="450"/>
        <v/>
      </c>
      <c r="BM483" s="416" t="str">
        <f t="shared" si="450"/>
        <v/>
      </c>
      <c r="BN483" s="416" t="str">
        <f t="shared" si="450"/>
        <v/>
      </c>
      <c r="BO483" s="104">
        <f t="shared" si="446"/>
        <v>0</v>
      </c>
      <c r="BP483" s="104">
        <f t="shared" si="442"/>
        <v>0</v>
      </c>
      <c r="BQ483" s="103">
        <f t="shared" si="443"/>
        <v>0</v>
      </c>
      <c r="BR483" s="419"/>
      <c r="BS483" s="420" t="s">
        <v>1070</v>
      </c>
      <c r="BT483" s="250"/>
      <c r="BU483" s="104"/>
      <c r="BV483" s="103"/>
      <c r="BW483" s="161">
        <f t="shared" si="447"/>
        <v>0</v>
      </c>
    </row>
    <row r="484" spans="1:76" s="251" customFormat="1" ht="40.200000000000003" hidden="1">
      <c r="A484" s="295" t="s">
        <v>408</v>
      </c>
      <c r="B484" s="295" t="str">
        <f t="shared" si="424"/>
        <v>A46</v>
      </c>
      <c r="C484" s="296" t="s">
        <v>1048</v>
      </c>
      <c r="D484" s="297" t="s">
        <v>1049</v>
      </c>
      <c r="E484" s="297"/>
      <c r="F484" s="297"/>
      <c r="G484" s="297"/>
      <c r="H484" s="129">
        <v>0</v>
      </c>
      <c r="I484" s="130">
        <v>0</v>
      </c>
      <c r="J484" s="275"/>
      <c r="K484" s="276"/>
      <c r="L484" s="276"/>
      <c r="M484" s="130"/>
      <c r="N484" s="130"/>
      <c r="O484" s="148"/>
      <c r="P484" s="149">
        <v>0</v>
      </c>
      <c r="Q484" s="149">
        <v>0</v>
      </c>
      <c r="R484" s="150"/>
      <c r="S484" s="151"/>
      <c r="T484" s="150"/>
      <c r="U484" s="151"/>
      <c r="V484" s="298"/>
      <c r="W484" s="299"/>
      <c r="X484" s="242"/>
      <c r="Y484" s="243"/>
      <c r="Z484" s="244"/>
      <c r="AA484" s="242"/>
      <c r="AB484" s="245"/>
      <c r="AC484" s="235">
        <v>200</v>
      </c>
      <c r="AD484" s="451">
        <v>100</v>
      </c>
      <c r="AE484" s="236">
        <f t="shared" si="462"/>
        <v>20000</v>
      </c>
      <c r="AF484" s="235">
        <v>200</v>
      </c>
      <c r="AG484" s="451">
        <v>100</v>
      </c>
      <c r="AH484" s="236">
        <f t="shared" si="428"/>
        <v>20000</v>
      </c>
      <c r="AI484" s="437">
        <f t="shared" si="444"/>
        <v>0</v>
      </c>
      <c r="AJ484" s="300"/>
      <c r="AK484" s="301"/>
      <c r="AL484" s="300"/>
      <c r="AM484" s="160">
        <f t="shared" si="445"/>
        <v>0</v>
      </c>
      <c r="AN484" s="301"/>
      <c r="AO484" s="248"/>
      <c r="AP484" s="302"/>
      <c r="AQ484" s="487" t="s">
        <v>1079</v>
      </c>
      <c r="AR484" s="409" t="str">
        <f t="shared" si="451"/>
        <v/>
      </c>
      <c r="AS484" s="410" t="str">
        <f t="shared" si="452"/>
        <v/>
      </c>
      <c r="AT484" s="409" t="str">
        <f t="shared" si="436"/>
        <v/>
      </c>
      <c r="AU484" s="410" t="str">
        <f t="shared" si="437"/>
        <v/>
      </c>
      <c r="AV484" s="64" t="b">
        <f t="shared" si="439"/>
        <v>0</v>
      </c>
      <c r="AW484" s="415" t="str">
        <f t="shared" si="453"/>
        <v/>
      </c>
      <c r="AX484" s="415" t="str">
        <f t="shared" si="454"/>
        <v/>
      </c>
      <c r="AY484" s="415" t="str">
        <f t="shared" si="455"/>
        <v/>
      </c>
      <c r="AZ484" s="415">
        <f t="shared" si="440"/>
        <v>0</v>
      </c>
      <c r="BA484" s="415">
        <f t="shared" si="441"/>
        <v>100</v>
      </c>
      <c r="BB484" s="416" t="str">
        <f t="shared" si="449"/>
        <v/>
      </c>
      <c r="BC484" s="416" t="str">
        <f t="shared" si="449"/>
        <v/>
      </c>
      <c r="BD484" s="416" t="str">
        <f t="shared" si="449"/>
        <v/>
      </c>
      <c r="BE484" s="416" t="str">
        <f t="shared" si="449"/>
        <v/>
      </c>
      <c r="BF484" s="499">
        <f t="shared" si="456"/>
        <v>0</v>
      </c>
      <c r="BG484" s="499">
        <f t="shared" si="457"/>
        <v>0</v>
      </c>
      <c r="BH484" s="499">
        <f t="shared" si="458"/>
        <v>0</v>
      </c>
      <c r="BI484" s="499">
        <f t="shared" si="459"/>
        <v>0</v>
      </c>
      <c r="BJ484" s="417">
        <f t="shared" si="438"/>
        <v>200</v>
      </c>
      <c r="BK484" s="416" t="str">
        <f t="shared" si="450"/>
        <v/>
      </c>
      <c r="BL484" s="416" t="str">
        <f t="shared" si="450"/>
        <v/>
      </c>
      <c r="BM484" s="416" t="str">
        <f t="shared" si="450"/>
        <v/>
      </c>
      <c r="BN484" s="416" t="str">
        <f t="shared" si="450"/>
        <v/>
      </c>
      <c r="BO484" s="104">
        <f t="shared" si="446"/>
        <v>0</v>
      </c>
      <c r="BP484" s="104">
        <f t="shared" si="442"/>
        <v>0</v>
      </c>
      <c r="BQ484" s="103">
        <f t="shared" si="443"/>
        <v>0</v>
      </c>
      <c r="BR484" s="419"/>
      <c r="BS484" s="420" t="s">
        <v>1070</v>
      </c>
      <c r="BT484" s="250"/>
      <c r="BU484" s="104"/>
      <c r="BV484" s="103"/>
      <c r="BW484" s="161">
        <f t="shared" si="447"/>
        <v>0</v>
      </c>
    </row>
    <row r="485" spans="1:76" s="251" customFormat="1" ht="27" hidden="1">
      <c r="A485" s="295" t="s">
        <v>408</v>
      </c>
      <c r="B485" s="295" t="str">
        <f t="shared" si="424"/>
        <v>A47</v>
      </c>
      <c r="C485" s="296" t="s">
        <v>1050</v>
      </c>
      <c r="D485" s="297" t="s">
        <v>1051</v>
      </c>
      <c r="E485" s="297"/>
      <c r="F485" s="297"/>
      <c r="G485" s="297"/>
      <c r="H485" s="129"/>
      <c r="I485" s="130"/>
      <c r="J485" s="275"/>
      <c r="K485" s="276"/>
      <c r="L485" s="276"/>
      <c r="M485" s="130"/>
      <c r="N485" s="130"/>
      <c r="O485" s="148"/>
      <c r="P485" s="149"/>
      <c r="Q485" s="149"/>
      <c r="R485" s="150"/>
      <c r="S485" s="151"/>
      <c r="T485" s="150"/>
      <c r="U485" s="151"/>
      <c r="V485" s="298"/>
      <c r="W485" s="299"/>
      <c r="X485" s="242"/>
      <c r="Y485" s="243"/>
      <c r="Z485" s="244"/>
      <c r="AA485" s="242"/>
      <c r="AB485" s="245"/>
      <c r="AC485" s="235">
        <v>2000</v>
      </c>
      <c r="AD485" s="451">
        <v>60</v>
      </c>
      <c r="AE485" s="236">
        <f t="shared" si="462"/>
        <v>120000</v>
      </c>
      <c r="AF485" s="235">
        <v>2000</v>
      </c>
      <c r="AG485" s="451">
        <v>60</v>
      </c>
      <c r="AH485" s="236">
        <f t="shared" si="428"/>
        <v>120000</v>
      </c>
      <c r="AI485" s="437">
        <f t="shared" si="444"/>
        <v>0</v>
      </c>
      <c r="AJ485" s="300"/>
      <c r="AK485" s="301"/>
      <c r="AL485" s="300"/>
      <c r="AM485" s="160">
        <f t="shared" si="445"/>
        <v>0</v>
      </c>
      <c r="AN485" s="301"/>
      <c r="AO485" s="248"/>
      <c r="AP485" s="302"/>
      <c r="AQ485" s="487" t="s">
        <v>1079</v>
      </c>
      <c r="AR485" s="409" t="str">
        <f t="shared" si="451"/>
        <v/>
      </c>
      <c r="AS485" s="410" t="str">
        <f t="shared" si="452"/>
        <v/>
      </c>
      <c r="AT485" s="409" t="str">
        <f t="shared" si="436"/>
        <v/>
      </c>
      <c r="AU485" s="410" t="str">
        <f t="shared" si="437"/>
        <v/>
      </c>
      <c r="AV485" s="64" t="b">
        <f t="shared" si="439"/>
        <v>0</v>
      </c>
      <c r="AW485" s="415" t="str">
        <f t="shared" si="453"/>
        <v/>
      </c>
      <c r="AX485" s="415" t="str">
        <f t="shared" si="454"/>
        <v/>
      </c>
      <c r="AY485" s="415" t="str">
        <f t="shared" si="455"/>
        <v/>
      </c>
      <c r="AZ485" s="415">
        <f t="shared" si="440"/>
        <v>0</v>
      </c>
      <c r="BA485" s="415">
        <f t="shared" si="441"/>
        <v>60</v>
      </c>
      <c r="BB485" s="416" t="str">
        <f t="shared" si="449"/>
        <v/>
      </c>
      <c r="BC485" s="416" t="str">
        <f t="shared" si="449"/>
        <v/>
      </c>
      <c r="BD485" s="416" t="str">
        <f t="shared" si="449"/>
        <v/>
      </c>
      <c r="BE485" s="416" t="str">
        <f t="shared" si="449"/>
        <v/>
      </c>
      <c r="BF485" s="499">
        <f t="shared" si="456"/>
        <v>0</v>
      </c>
      <c r="BG485" s="499">
        <f t="shared" si="457"/>
        <v>0</v>
      </c>
      <c r="BH485" s="499">
        <f t="shared" si="458"/>
        <v>0</v>
      </c>
      <c r="BI485" s="499">
        <f t="shared" si="459"/>
        <v>0</v>
      </c>
      <c r="BJ485" s="417">
        <f t="shared" si="438"/>
        <v>2000</v>
      </c>
      <c r="BK485" s="416" t="str">
        <f t="shared" si="450"/>
        <v/>
      </c>
      <c r="BL485" s="416" t="str">
        <f t="shared" si="450"/>
        <v/>
      </c>
      <c r="BM485" s="416" t="str">
        <f t="shared" si="450"/>
        <v/>
      </c>
      <c r="BN485" s="416" t="str">
        <f t="shared" si="450"/>
        <v/>
      </c>
      <c r="BO485" s="104">
        <f t="shared" si="446"/>
        <v>0</v>
      </c>
      <c r="BP485" s="104"/>
      <c r="BQ485" s="103"/>
      <c r="BR485" s="419"/>
      <c r="BS485" s="420" t="s">
        <v>1070</v>
      </c>
      <c r="BT485" s="250"/>
      <c r="BU485" s="104"/>
      <c r="BV485" s="103"/>
      <c r="BW485" s="161">
        <f t="shared" si="447"/>
        <v>0</v>
      </c>
    </row>
    <row r="486" spans="1:76" s="294" customFormat="1" hidden="1">
      <c r="A486" s="303"/>
      <c r="B486" s="303"/>
      <c r="C486" s="304" t="s">
        <v>1052</v>
      </c>
      <c r="D486" s="305" t="s">
        <v>1053</v>
      </c>
      <c r="E486" s="305"/>
      <c r="F486" s="305"/>
      <c r="G486" s="305"/>
      <c r="H486" s="306"/>
      <c r="I486" s="307"/>
      <c r="J486" s="306"/>
      <c r="K486" s="307"/>
      <c r="L486" s="307"/>
      <c r="M486" s="308"/>
      <c r="N486" s="308"/>
      <c r="O486" s="309"/>
      <c r="P486" s="310"/>
      <c r="Q486" s="310"/>
      <c r="R486" s="311"/>
      <c r="S486" s="312"/>
      <c r="T486" s="311"/>
      <c r="U486" s="312">
        <v>0</v>
      </c>
      <c r="V486" s="313"/>
      <c r="W486" s="314"/>
      <c r="X486" s="315"/>
      <c r="Y486" s="316"/>
      <c r="Z486" s="317"/>
      <c r="AA486" s="318"/>
      <c r="AB486" s="319">
        <v>0</v>
      </c>
      <c r="AC486" s="320"/>
      <c r="AD486" s="321"/>
      <c r="AE486" s="322"/>
      <c r="AF486" s="320"/>
      <c r="AG486" s="321"/>
      <c r="AH486" s="322"/>
      <c r="AI486" s="439"/>
      <c r="AJ486" s="323"/>
      <c r="AK486" s="324"/>
      <c r="AL486" s="23"/>
      <c r="AM486" s="160">
        <f t="shared" si="445"/>
        <v>0</v>
      </c>
      <c r="AN486" s="24"/>
      <c r="AO486" s="325"/>
      <c r="AP486" s="326"/>
      <c r="AV486" s="64" t="b">
        <f t="shared" si="439"/>
        <v>1</v>
      </c>
      <c r="AW486" s="415" t="str">
        <f t="shared" si="453"/>
        <v/>
      </c>
      <c r="AX486" s="415" t="str">
        <f t="shared" si="454"/>
        <v/>
      </c>
      <c r="AY486" s="415" t="str">
        <f t="shared" si="455"/>
        <v/>
      </c>
      <c r="AZ486" s="415">
        <f t="shared" si="440"/>
        <v>0</v>
      </c>
      <c r="BA486" s="415">
        <f t="shared" si="441"/>
        <v>0</v>
      </c>
      <c r="BB486" s="416" t="str">
        <f t="shared" si="449"/>
        <v/>
      </c>
      <c r="BC486" s="416" t="str">
        <f t="shared" si="449"/>
        <v/>
      </c>
      <c r="BD486" s="416" t="str">
        <f t="shared" si="449"/>
        <v/>
      </c>
      <c r="BE486" s="416" t="str">
        <f t="shared" si="449"/>
        <v/>
      </c>
      <c r="BF486" s="499">
        <f t="shared" si="456"/>
        <v>0</v>
      </c>
      <c r="BG486" s="499">
        <f t="shared" si="457"/>
        <v>0</v>
      </c>
      <c r="BH486" s="499">
        <f t="shared" si="458"/>
        <v>0</v>
      </c>
      <c r="BI486" s="499">
        <f t="shared" si="459"/>
        <v>0</v>
      </c>
      <c r="BJ486" s="506">
        <f t="shared" si="438"/>
        <v>0</v>
      </c>
      <c r="BK486" s="416" t="str">
        <f t="shared" si="450"/>
        <v/>
      </c>
      <c r="BL486" s="416" t="str">
        <f t="shared" si="450"/>
        <v/>
      </c>
      <c r="BM486" s="416" t="str">
        <f t="shared" si="450"/>
        <v/>
      </c>
      <c r="BN486" s="416" t="str">
        <f t="shared" si="450"/>
        <v/>
      </c>
      <c r="BO486" s="104">
        <f t="shared" si="446"/>
        <v>0</v>
      </c>
      <c r="BP486" s="104"/>
      <c r="BQ486" s="103"/>
      <c r="BR486" s="419"/>
      <c r="BS486" s="420"/>
      <c r="BT486" s="293"/>
      <c r="BU486" s="104"/>
      <c r="BV486" s="103"/>
      <c r="BW486" s="161"/>
    </row>
    <row r="487" spans="1:76" s="294" customFormat="1" hidden="1">
      <c r="A487" s="327"/>
      <c r="B487" s="327"/>
      <c r="C487" s="328" t="s">
        <v>1054</v>
      </c>
      <c r="D487" s="26" t="s">
        <v>24</v>
      </c>
      <c r="E487" s="329"/>
      <c r="F487" s="329"/>
      <c r="G487" s="329"/>
      <c r="H487" s="330"/>
      <c r="I487" s="331"/>
      <c r="J487" s="330"/>
      <c r="K487" s="331"/>
      <c r="L487" s="331"/>
      <c r="M487" s="331"/>
      <c r="N487" s="331"/>
      <c r="O487" s="332"/>
      <c r="P487" s="333"/>
      <c r="Q487" s="333"/>
      <c r="R487" s="334"/>
      <c r="S487" s="335"/>
      <c r="T487" s="334"/>
      <c r="U487" s="335">
        <v>101704757</v>
      </c>
      <c r="V487" s="313"/>
      <c r="W487" s="314"/>
      <c r="X487" s="315"/>
      <c r="Y487" s="336"/>
      <c r="Z487" s="317"/>
      <c r="AA487" s="337"/>
      <c r="AB487" s="338">
        <v>85581313</v>
      </c>
      <c r="AC487" s="339"/>
      <c r="AD487" s="340"/>
      <c r="AE487" s="341"/>
      <c r="AF487" s="339"/>
      <c r="AG487" s="340"/>
      <c r="AH487" s="341"/>
      <c r="AI487" s="440"/>
      <c r="AJ487" s="342"/>
      <c r="AK487" s="343"/>
      <c r="AL487" s="23"/>
      <c r="AM487" s="160">
        <f t="shared" si="445"/>
        <v>0</v>
      </c>
      <c r="AN487" s="24"/>
      <c r="AO487" s="325"/>
      <c r="AP487" s="326"/>
      <c r="AV487" s="64" t="b">
        <f t="shared" si="439"/>
        <v>1</v>
      </c>
      <c r="AW487" s="415" t="str">
        <f t="shared" si="453"/>
        <v/>
      </c>
      <c r="AX487" s="415" t="str">
        <f t="shared" si="454"/>
        <v/>
      </c>
      <c r="AY487" s="415" t="str">
        <f t="shared" si="455"/>
        <v/>
      </c>
      <c r="AZ487" s="415" t="str">
        <f t="shared" ref="AZ487:AZ492" si="469">IFERROR(AB487/AA487,"")</f>
        <v/>
      </c>
      <c r="BA487" s="415">
        <f t="shared" si="441"/>
        <v>0</v>
      </c>
      <c r="BB487" s="416" t="str">
        <f t="shared" si="449"/>
        <v/>
      </c>
      <c r="BC487" s="416" t="str">
        <f t="shared" si="449"/>
        <v/>
      </c>
      <c r="BD487" s="416" t="str">
        <f t="shared" si="449"/>
        <v/>
      </c>
      <c r="BE487" s="416" t="str">
        <f t="shared" si="449"/>
        <v/>
      </c>
      <c r="BF487" s="499">
        <f t="shared" si="456"/>
        <v>0</v>
      </c>
      <c r="BG487" s="499">
        <f t="shared" si="457"/>
        <v>0</v>
      </c>
      <c r="BH487" s="499">
        <f t="shared" si="458"/>
        <v>0</v>
      </c>
      <c r="BI487" s="499">
        <f t="shared" si="459"/>
        <v>0</v>
      </c>
      <c r="BJ487" s="506">
        <f t="shared" si="438"/>
        <v>0</v>
      </c>
      <c r="BK487" s="416" t="str">
        <f t="shared" si="450"/>
        <v/>
      </c>
      <c r="BL487" s="416" t="str">
        <f t="shared" si="450"/>
        <v/>
      </c>
      <c r="BM487" s="416" t="str">
        <f t="shared" si="450"/>
        <v/>
      </c>
      <c r="BN487" s="416" t="str">
        <f t="shared" si="450"/>
        <v/>
      </c>
      <c r="BO487" s="104">
        <f t="shared" si="446"/>
        <v>0</v>
      </c>
      <c r="BP487" s="104"/>
      <c r="BQ487" s="103"/>
      <c r="BR487" s="419"/>
      <c r="BS487" s="420"/>
      <c r="BT487" s="293"/>
      <c r="BU487" s="104"/>
      <c r="BV487" s="103"/>
      <c r="BW487" s="161"/>
    </row>
    <row r="488" spans="1:76" s="349" customFormat="1" ht="19.5" hidden="1" customHeight="1">
      <c r="A488" s="344"/>
      <c r="B488" s="344"/>
      <c r="C488" s="328" t="s">
        <v>1055</v>
      </c>
      <c r="D488" s="345" t="s">
        <v>1056</v>
      </c>
      <c r="E488" s="345"/>
      <c r="F488" s="345"/>
      <c r="G488" s="345"/>
      <c r="H488" s="330"/>
      <c r="I488" s="331"/>
      <c r="J488" s="330"/>
      <c r="K488" s="331"/>
      <c r="L488" s="331"/>
      <c r="M488" s="331"/>
      <c r="N488" s="331"/>
      <c r="O488" s="332"/>
      <c r="P488" s="333"/>
      <c r="Q488" s="333"/>
      <c r="R488" s="334"/>
      <c r="S488" s="335"/>
      <c r="T488" s="334"/>
      <c r="U488" s="335">
        <v>59204671</v>
      </c>
      <c r="V488" s="313"/>
      <c r="W488" s="314"/>
      <c r="X488" s="315"/>
      <c r="Y488" s="336"/>
      <c r="Z488" s="317"/>
      <c r="AA488" s="337"/>
      <c r="AB488" s="338">
        <v>72552663.120000005</v>
      </c>
      <c r="AC488" s="339"/>
      <c r="AD488" s="340"/>
      <c r="AE488" s="341"/>
      <c r="AF488" s="339"/>
      <c r="AG488" s="340"/>
      <c r="AH488" s="341"/>
      <c r="AI488" s="440"/>
      <c r="AJ488" s="342"/>
      <c r="AK488" s="343"/>
      <c r="AL488" s="23"/>
      <c r="AM488" s="160">
        <f t="shared" si="445"/>
        <v>0</v>
      </c>
      <c r="AN488" s="24"/>
      <c r="AO488" s="346"/>
      <c r="AP488" s="347"/>
      <c r="AV488" s="64" t="b">
        <f t="shared" si="439"/>
        <v>1</v>
      </c>
      <c r="AW488" s="415" t="str">
        <f t="shared" si="453"/>
        <v/>
      </c>
      <c r="AX488" s="415" t="str">
        <f t="shared" si="454"/>
        <v/>
      </c>
      <c r="AY488" s="415" t="str">
        <f t="shared" si="455"/>
        <v/>
      </c>
      <c r="AZ488" s="415" t="str">
        <f t="shared" si="469"/>
        <v/>
      </c>
      <c r="BA488" s="415">
        <f t="shared" si="441"/>
        <v>0</v>
      </c>
      <c r="BB488" s="416" t="str">
        <f t="shared" si="449"/>
        <v/>
      </c>
      <c r="BC488" s="416" t="str">
        <f t="shared" si="449"/>
        <v/>
      </c>
      <c r="BD488" s="416" t="str">
        <f t="shared" si="449"/>
        <v/>
      </c>
      <c r="BE488" s="416" t="str">
        <f t="shared" si="449"/>
        <v/>
      </c>
      <c r="BF488" s="499">
        <f t="shared" si="456"/>
        <v>0</v>
      </c>
      <c r="BG488" s="499">
        <f t="shared" si="457"/>
        <v>0</v>
      </c>
      <c r="BH488" s="499">
        <f t="shared" si="458"/>
        <v>0</v>
      </c>
      <c r="BI488" s="499">
        <f t="shared" si="459"/>
        <v>0</v>
      </c>
      <c r="BJ488" s="506">
        <f t="shared" si="438"/>
        <v>0</v>
      </c>
      <c r="BK488" s="416" t="str">
        <f t="shared" si="450"/>
        <v/>
      </c>
      <c r="BL488" s="416" t="str">
        <f t="shared" si="450"/>
        <v/>
      </c>
      <c r="BM488" s="416" t="str">
        <f t="shared" si="450"/>
        <v/>
      </c>
      <c r="BN488" s="416" t="str">
        <f t="shared" si="450"/>
        <v/>
      </c>
      <c r="BO488" s="104">
        <f t="shared" si="446"/>
        <v>0</v>
      </c>
      <c r="BP488" s="104"/>
      <c r="BQ488" s="103"/>
      <c r="BR488" s="419"/>
      <c r="BS488" s="420"/>
      <c r="BT488" s="348"/>
      <c r="BU488" s="104"/>
      <c r="BV488" s="103"/>
      <c r="BW488" s="161"/>
    </row>
    <row r="489" spans="1:76" s="353" customFormat="1" hidden="1">
      <c r="A489" s="344"/>
      <c r="B489" s="344"/>
      <c r="C489" s="328" t="s">
        <v>1057</v>
      </c>
      <c r="D489" s="345"/>
      <c r="E489" s="345"/>
      <c r="F489" s="345"/>
      <c r="G489" s="345"/>
      <c r="H489" s="330"/>
      <c r="I489" s="331"/>
      <c r="J489" s="330"/>
      <c r="K489" s="331"/>
      <c r="L489" s="331"/>
      <c r="M489" s="331"/>
      <c r="N489" s="331"/>
      <c r="O489" s="332"/>
      <c r="P489" s="333"/>
      <c r="Q489" s="333"/>
      <c r="R489" s="334"/>
      <c r="S489" s="335"/>
      <c r="T489" s="334"/>
      <c r="U489" s="335"/>
      <c r="V489" s="313"/>
      <c r="W489" s="314"/>
      <c r="X489" s="315"/>
      <c r="Y489" s="336"/>
      <c r="Z489" s="317"/>
      <c r="AA489" s="337"/>
      <c r="AB489" s="338">
        <v>62105958</v>
      </c>
      <c r="AC489" s="339"/>
      <c r="AD489" s="340"/>
      <c r="AE489" s="341"/>
      <c r="AF489" s="339"/>
      <c r="AG489" s="340"/>
      <c r="AH489" s="341"/>
      <c r="AI489" s="440"/>
      <c r="AJ489" s="342"/>
      <c r="AK489" s="343"/>
      <c r="AL489" s="23"/>
      <c r="AM489" s="160">
        <f t="shared" si="445"/>
        <v>0</v>
      </c>
      <c r="AN489" s="24"/>
      <c r="AO489" s="350"/>
      <c r="AP489" s="351"/>
      <c r="AV489" s="64" t="b">
        <f t="shared" si="439"/>
        <v>1</v>
      </c>
      <c r="AW489" s="415" t="str">
        <f t="shared" si="453"/>
        <v/>
      </c>
      <c r="AX489" s="415" t="str">
        <f t="shared" si="454"/>
        <v/>
      </c>
      <c r="AY489" s="415" t="str">
        <f t="shared" si="455"/>
        <v/>
      </c>
      <c r="AZ489" s="415" t="str">
        <f t="shared" si="469"/>
        <v/>
      </c>
      <c r="BA489" s="415">
        <f t="shared" si="441"/>
        <v>0</v>
      </c>
      <c r="BB489" s="416" t="str">
        <f t="shared" si="449"/>
        <v/>
      </c>
      <c r="BC489" s="416" t="str">
        <f t="shared" si="449"/>
        <v/>
      </c>
      <c r="BD489" s="416" t="str">
        <f t="shared" si="449"/>
        <v/>
      </c>
      <c r="BE489" s="416" t="str">
        <f t="shared" si="449"/>
        <v/>
      </c>
      <c r="BF489" s="499">
        <f t="shared" si="456"/>
        <v>0</v>
      </c>
      <c r="BG489" s="499">
        <f t="shared" si="457"/>
        <v>0</v>
      </c>
      <c r="BH489" s="499">
        <f t="shared" si="458"/>
        <v>0</v>
      </c>
      <c r="BI489" s="499">
        <f t="shared" si="459"/>
        <v>0</v>
      </c>
      <c r="BJ489" s="506">
        <f t="shared" si="438"/>
        <v>0</v>
      </c>
      <c r="BK489" s="416" t="str">
        <f t="shared" si="450"/>
        <v/>
      </c>
      <c r="BL489" s="416" t="str">
        <f t="shared" si="450"/>
        <v/>
      </c>
      <c r="BM489" s="416" t="str">
        <f t="shared" si="450"/>
        <v/>
      </c>
      <c r="BN489" s="416" t="str">
        <f t="shared" si="450"/>
        <v/>
      </c>
      <c r="BO489" s="104">
        <f t="shared" si="446"/>
        <v>0</v>
      </c>
      <c r="BP489" s="104"/>
      <c r="BQ489" s="103"/>
      <c r="BR489" s="419"/>
      <c r="BS489" s="420"/>
      <c r="BT489" s="352"/>
      <c r="BU489" s="104"/>
      <c r="BV489" s="103"/>
      <c r="BW489" s="161"/>
    </row>
    <row r="490" spans="1:76" s="357" customFormat="1" hidden="1">
      <c r="A490" s="344"/>
      <c r="B490" s="344"/>
      <c r="C490" s="328" t="s">
        <v>1058</v>
      </c>
      <c r="D490" s="345"/>
      <c r="E490" s="345"/>
      <c r="F490" s="345"/>
      <c r="G490" s="345"/>
      <c r="H490" s="330"/>
      <c r="I490" s="331"/>
      <c r="J490" s="330"/>
      <c r="K490" s="331"/>
      <c r="L490" s="331"/>
      <c r="M490" s="331"/>
      <c r="N490" s="331"/>
      <c r="O490" s="332"/>
      <c r="P490" s="333"/>
      <c r="Q490" s="333"/>
      <c r="R490" s="334"/>
      <c r="S490" s="335"/>
      <c r="T490" s="334"/>
      <c r="U490" s="335"/>
      <c r="V490" s="313"/>
      <c r="W490" s="314"/>
      <c r="X490" s="315"/>
      <c r="Y490" s="336"/>
      <c r="Z490" s="317"/>
      <c r="AA490" s="337"/>
      <c r="AB490" s="338">
        <v>75068468.599999994</v>
      </c>
      <c r="AC490" s="339"/>
      <c r="AD490" s="340"/>
      <c r="AE490" s="341"/>
      <c r="AF490" s="339"/>
      <c r="AG490" s="340"/>
      <c r="AH490" s="341"/>
      <c r="AI490" s="440"/>
      <c r="AJ490" s="342"/>
      <c r="AK490" s="343"/>
      <c r="AL490" s="23"/>
      <c r="AM490" s="160">
        <f t="shared" si="445"/>
        <v>0</v>
      </c>
      <c r="AN490" s="24"/>
      <c r="AO490" s="354"/>
      <c r="AP490" s="355"/>
      <c r="AV490" s="64" t="b">
        <f t="shared" si="439"/>
        <v>1</v>
      </c>
      <c r="AW490" s="415" t="str">
        <f t="shared" si="453"/>
        <v/>
      </c>
      <c r="AX490" s="415" t="str">
        <f t="shared" si="454"/>
        <v/>
      </c>
      <c r="AY490" s="415" t="str">
        <f t="shared" si="455"/>
        <v/>
      </c>
      <c r="AZ490" s="415" t="str">
        <f t="shared" si="469"/>
        <v/>
      </c>
      <c r="BA490" s="415">
        <f t="shared" si="441"/>
        <v>0</v>
      </c>
      <c r="BB490" s="416" t="str">
        <f t="shared" si="449"/>
        <v/>
      </c>
      <c r="BC490" s="416" t="str">
        <f t="shared" si="449"/>
        <v/>
      </c>
      <c r="BD490" s="416" t="str">
        <f t="shared" si="449"/>
        <v/>
      </c>
      <c r="BE490" s="416" t="str">
        <f t="shared" si="449"/>
        <v/>
      </c>
      <c r="BF490" s="499">
        <f t="shared" si="456"/>
        <v>0</v>
      </c>
      <c r="BG490" s="499">
        <f t="shared" si="457"/>
        <v>0</v>
      </c>
      <c r="BH490" s="499">
        <f t="shared" si="458"/>
        <v>0</v>
      </c>
      <c r="BI490" s="499">
        <f t="shared" si="459"/>
        <v>0</v>
      </c>
      <c r="BJ490" s="506">
        <f t="shared" si="438"/>
        <v>0</v>
      </c>
      <c r="BK490" s="416" t="str">
        <f t="shared" si="450"/>
        <v/>
      </c>
      <c r="BL490" s="416" t="str">
        <f t="shared" si="450"/>
        <v/>
      </c>
      <c r="BM490" s="416" t="str">
        <f t="shared" si="450"/>
        <v/>
      </c>
      <c r="BN490" s="416" t="str">
        <f t="shared" si="450"/>
        <v/>
      </c>
      <c r="BO490" s="104">
        <f t="shared" si="446"/>
        <v>0</v>
      </c>
      <c r="BP490" s="104"/>
      <c r="BQ490" s="103"/>
      <c r="BR490" s="419"/>
      <c r="BS490" s="420"/>
      <c r="BT490" s="356"/>
      <c r="BU490" s="104"/>
      <c r="BV490" s="103"/>
      <c r="BW490" s="161"/>
    </row>
    <row r="491" spans="1:76" s="357" customFormat="1" hidden="1">
      <c r="A491" s="47"/>
      <c r="B491" s="47"/>
      <c r="C491" s="27" t="s">
        <v>25</v>
      </c>
      <c r="D491" s="28"/>
      <c r="E491" s="358"/>
      <c r="F491" s="358"/>
      <c r="G491" s="358"/>
      <c r="H491" s="33"/>
      <c r="I491" s="34"/>
      <c r="J491" s="33"/>
      <c r="K491" s="34"/>
      <c r="L491" s="34"/>
      <c r="M491" s="34"/>
      <c r="N491" s="34"/>
      <c r="O491" s="359"/>
      <c r="P491" s="360"/>
      <c r="Q491" s="360"/>
      <c r="R491" s="33"/>
      <c r="S491" s="34">
        <f>67390109.05+1530108-2.85</f>
        <v>68920214.200000003</v>
      </c>
      <c r="T491" s="33"/>
      <c r="U491" s="34">
        <f>108207932.68+2093.8</f>
        <v>108210026.48</v>
      </c>
      <c r="V491" s="361"/>
      <c r="W491" s="362"/>
      <c r="X491" s="29"/>
      <c r="Y491" s="363"/>
      <c r="Z491" s="30"/>
      <c r="AA491" s="31"/>
      <c r="AB491" s="32">
        <v>-35569235.780000001</v>
      </c>
      <c r="AC491" s="33"/>
      <c r="AD491" s="364"/>
      <c r="AE491" s="365"/>
      <c r="AF491" s="33"/>
      <c r="AG491" s="364"/>
      <c r="AH491" s="365"/>
      <c r="AI491" s="441"/>
      <c r="AJ491" s="366"/>
      <c r="AK491" s="367"/>
      <c r="AL491" s="23"/>
      <c r="AM491" s="160">
        <f t="shared" si="445"/>
        <v>0</v>
      </c>
      <c r="AN491" s="24"/>
      <c r="AO491" s="354"/>
      <c r="AP491" s="355"/>
      <c r="AV491" s="64" t="b">
        <f t="shared" si="439"/>
        <v>1</v>
      </c>
      <c r="AW491" s="415" t="str">
        <f t="shared" si="453"/>
        <v/>
      </c>
      <c r="AX491" s="415" t="str">
        <f t="shared" si="454"/>
        <v/>
      </c>
      <c r="AY491" s="415" t="str">
        <f t="shared" si="455"/>
        <v/>
      </c>
      <c r="AZ491" s="415" t="str">
        <f t="shared" si="469"/>
        <v/>
      </c>
      <c r="BA491" s="415">
        <f t="shared" si="441"/>
        <v>0</v>
      </c>
      <c r="BB491" s="416" t="str">
        <f t="shared" si="449"/>
        <v/>
      </c>
      <c r="BC491" s="416" t="str">
        <f t="shared" si="449"/>
        <v/>
      </c>
      <c r="BD491" s="416" t="str">
        <f t="shared" si="449"/>
        <v/>
      </c>
      <c r="BE491" s="416" t="str">
        <f t="shared" si="449"/>
        <v/>
      </c>
      <c r="BF491" s="499">
        <f t="shared" si="456"/>
        <v>0</v>
      </c>
      <c r="BG491" s="499">
        <f t="shared" si="457"/>
        <v>0</v>
      </c>
      <c r="BH491" s="499">
        <f t="shared" si="458"/>
        <v>0</v>
      </c>
      <c r="BI491" s="499">
        <f t="shared" si="459"/>
        <v>0</v>
      </c>
      <c r="BJ491" s="506">
        <f t="shared" si="438"/>
        <v>0</v>
      </c>
      <c r="BK491" s="416" t="str">
        <f t="shared" si="450"/>
        <v/>
      </c>
      <c r="BL491" s="416" t="str">
        <f t="shared" si="450"/>
        <v/>
      </c>
      <c r="BM491" s="416" t="str">
        <f t="shared" si="450"/>
        <v/>
      </c>
      <c r="BN491" s="416" t="str">
        <f t="shared" si="450"/>
        <v/>
      </c>
      <c r="BO491" s="104">
        <f t="shared" si="446"/>
        <v>0</v>
      </c>
      <c r="BP491" s="104"/>
      <c r="BQ491" s="103"/>
      <c r="BR491" s="419"/>
      <c r="BS491" s="420"/>
      <c r="BT491" s="356"/>
      <c r="BU491" s="104"/>
      <c r="BV491" s="103"/>
      <c r="BW491" s="161"/>
    </row>
    <row r="492" spans="1:76" s="357" customFormat="1" ht="25.2" hidden="1">
      <c r="A492" s="47"/>
      <c r="B492" s="47"/>
      <c r="C492" s="368"/>
      <c r="D492" s="369" t="s">
        <v>26</v>
      </c>
      <c r="E492" s="369"/>
      <c r="F492" s="369"/>
      <c r="G492" s="369"/>
      <c r="H492" s="288"/>
      <c r="I492" s="370"/>
      <c r="J492" s="288"/>
      <c r="K492" s="370"/>
      <c r="L492" s="370"/>
      <c r="M492" s="370"/>
      <c r="N492" s="370"/>
      <c r="O492" s="371"/>
      <c r="P492" s="372"/>
      <c r="Q492" s="372"/>
      <c r="R492" s="373"/>
      <c r="S492" s="374">
        <v>68316940.329999998</v>
      </c>
      <c r="T492" s="373"/>
      <c r="U492" s="374">
        <v>94481118</v>
      </c>
      <c r="V492" s="288"/>
      <c r="W492" s="375"/>
      <c r="X492" s="376"/>
      <c r="Y492" s="377"/>
      <c r="Z492" s="378"/>
      <c r="AA492" s="288"/>
      <c r="AB492" s="379">
        <v>0</v>
      </c>
      <c r="AC492" s="288"/>
      <c r="AD492" s="452"/>
      <c r="AE492" s="375"/>
      <c r="AF492" s="288"/>
      <c r="AG492" s="452"/>
      <c r="AH492" s="375"/>
      <c r="AI492" s="442"/>
      <c r="AJ492" s="380"/>
      <c r="AK492" s="381"/>
      <c r="AL492" s="23"/>
      <c r="AM492" s="160">
        <f t="shared" si="445"/>
        <v>0</v>
      </c>
      <c r="AN492" s="24"/>
      <c r="AO492" s="354"/>
      <c r="AP492" s="355"/>
      <c r="AV492" s="64" t="b">
        <f t="shared" si="439"/>
        <v>1</v>
      </c>
      <c r="AW492" s="415" t="str">
        <f t="shared" si="453"/>
        <v/>
      </c>
      <c r="AX492" s="415" t="str">
        <f t="shared" si="454"/>
        <v/>
      </c>
      <c r="AY492" s="415" t="str">
        <f t="shared" si="455"/>
        <v/>
      </c>
      <c r="AZ492" s="415" t="str">
        <f t="shared" si="469"/>
        <v/>
      </c>
      <c r="BA492" s="415">
        <f t="shared" si="441"/>
        <v>0</v>
      </c>
      <c r="BB492" s="416" t="str">
        <f t="shared" si="449"/>
        <v/>
      </c>
      <c r="BC492" s="416" t="str">
        <f t="shared" si="449"/>
        <v/>
      </c>
      <c r="BD492" s="416" t="str">
        <f t="shared" si="449"/>
        <v/>
      </c>
      <c r="BE492" s="416" t="str">
        <f t="shared" si="449"/>
        <v/>
      </c>
      <c r="BF492" s="499">
        <f t="shared" si="456"/>
        <v>0</v>
      </c>
      <c r="BG492" s="499">
        <f t="shared" si="457"/>
        <v>0</v>
      </c>
      <c r="BH492" s="499">
        <f t="shared" si="458"/>
        <v>0</v>
      </c>
      <c r="BI492" s="499">
        <f t="shared" si="459"/>
        <v>0</v>
      </c>
      <c r="BJ492" s="506">
        <f t="shared" si="438"/>
        <v>0</v>
      </c>
      <c r="BK492" s="416" t="str">
        <f t="shared" si="450"/>
        <v/>
      </c>
      <c r="BL492" s="416" t="str">
        <f t="shared" si="450"/>
        <v/>
      </c>
      <c r="BM492" s="416" t="str">
        <f t="shared" si="450"/>
        <v/>
      </c>
      <c r="BN492" s="416" t="str">
        <f t="shared" si="450"/>
        <v/>
      </c>
      <c r="BO492" s="43"/>
      <c r="BP492" s="104"/>
      <c r="BQ492" s="103"/>
      <c r="BR492" s="419"/>
      <c r="BS492" s="420"/>
      <c r="BT492" s="356"/>
      <c r="BU492" s="104"/>
      <c r="BV492" s="103"/>
      <c r="BW492" s="161"/>
    </row>
    <row r="493" spans="1:76" ht="17.399999999999999">
      <c r="D493" s="358"/>
      <c r="E493" s="383"/>
      <c r="F493" s="383"/>
      <c r="G493" s="383"/>
      <c r="H493" s="384"/>
      <c r="I493" s="384"/>
      <c r="R493" s="386"/>
      <c r="S493" s="387"/>
      <c r="U493" s="387"/>
      <c r="AL493" s="389"/>
      <c r="AM493" s="160">
        <f t="shared" si="445"/>
        <v>0</v>
      </c>
      <c r="AV493" s="64" t="b">
        <f t="shared" si="439"/>
        <v>1</v>
      </c>
      <c r="BH493" s="500"/>
      <c r="BI493" s="500"/>
      <c r="BJ493" s="507"/>
      <c r="BK493" s="357"/>
      <c r="BP493" s="104"/>
      <c r="BQ493" s="103"/>
      <c r="BS493" s="103"/>
      <c r="BU493" s="104"/>
      <c r="BV493" s="103"/>
      <c r="BW493" s="161"/>
    </row>
    <row r="494" spans="1:76" ht="17.399999999999999">
      <c r="C494" s="368" t="s">
        <v>1059</v>
      </c>
      <c r="D494" s="390" t="s">
        <v>142</v>
      </c>
      <c r="E494" s="391"/>
      <c r="F494" s="391"/>
      <c r="G494" s="391"/>
      <c r="H494" s="384"/>
      <c r="I494" s="384"/>
      <c r="U494" s="387"/>
      <c r="AB494" s="46">
        <f>+AB487/AB5</f>
        <v>3.4804234669991906E-2</v>
      </c>
      <c r="AC494" s="46"/>
      <c r="AD494" s="454"/>
      <c r="AE494" s="46"/>
      <c r="AF494" s="46"/>
      <c r="AG494" s="454"/>
      <c r="AH494" s="46"/>
      <c r="AI494" s="444"/>
      <c r="AL494" s="389"/>
      <c r="AM494" s="160">
        <f t="shared" si="445"/>
        <v>0</v>
      </c>
      <c r="AV494" s="64" t="b">
        <f t="shared" si="439"/>
        <v>1</v>
      </c>
      <c r="BI494" s="500"/>
      <c r="BJ494" s="507"/>
      <c r="BP494" s="104"/>
      <c r="BQ494" s="103"/>
      <c r="BS494" s="103"/>
      <c r="BU494" s="104"/>
      <c r="BV494" s="103"/>
      <c r="BW494" s="161"/>
    </row>
    <row r="495" spans="1:76" ht="17.399999999999999">
      <c r="C495" s="368" t="s">
        <v>1059</v>
      </c>
      <c r="D495" s="392" t="s">
        <v>102</v>
      </c>
      <c r="E495" s="392"/>
      <c r="F495" s="392"/>
      <c r="G495" s="392"/>
      <c r="H495" s="384"/>
      <c r="I495" s="384"/>
      <c r="S495" s="386"/>
      <c r="T495" s="386"/>
      <c r="U495" s="386"/>
      <c r="V495" s="386"/>
      <c r="W495" s="386"/>
      <c r="X495" s="393"/>
      <c r="Y495" s="393"/>
      <c r="Z495" s="393"/>
      <c r="AA495" s="386"/>
      <c r="AB495" s="45">
        <f>+(AB488+AB489+AB490)/AB5</f>
        <v>8.5291877296499619E-2</v>
      </c>
      <c r="AC495" s="45"/>
      <c r="AD495" s="455"/>
      <c r="AE495" s="45"/>
      <c r="AF495" s="45"/>
      <c r="AG495" s="455"/>
      <c r="AH495" s="45"/>
      <c r="AI495" s="445"/>
      <c r="AJ495" s="386"/>
      <c r="AK495" s="386"/>
      <c r="AL495" s="389"/>
      <c r="AM495" s="160">
        <f t="shared" si="445"/>
        <v>0</v>
      </c>
      <c r="AV495" s="64" t="b">
        <f t="shared" si="439"/>
        <v>1</v>
      </c>
      <c r="BI495" s="500"/>
      <c r="BJ495" s="507"/>
      <c r="BS495" s="103"/>
      <c r="BU495" s="104"/>
      <c r="BV495" s="103"/>
      <c r="BW495" s="161"/>
    </row>
    <row r="496" spans="1:76">
      <c r="H496" s="395"/>
      <c r="I496" s="395"/>
      <c r="T496" s="396"/>
      <c r="U496" s="397"/>
      <c r="AA496" s="35"/>
      <c r="AJ496" s="35"/>
      <c r="AL496" s="389"/>
      <c r="AM496" s="389"/>
    </row>
    <row r="497" spans="8:39">
      <c r="S497" s="386"/>
      <c r="T497" s="399"/>
      <c r="U497" s="386"/>
      <c r="AA497" s="35"/>
      <c r="AJ497" s="35"/>
      <c r="AL497" s="389"/>
      <c r="AM497" s="389"/>
    </row>
    <row r="498" spans="8:39">
      <c r="H498" s="77"/>
      <c r="I498" s="77"/>
      <c r="S498" s="386"/>
      <c r="T498" s="396"/>
      <c r="U498" s="399"/>
      <c r="AA498" s="35"/>
      <c r="AJ498" s="35"/>
      <c r="AL498" s="389"/>
      <c r="AM498" s="389"/>
    </row>
    <row r="499" spans="8:39">
      <c r="S499" s="386"/>
      <c r="U499" s="386"/>
      <c r="AL499" s="389"/>
      <c r="AM499" s="389"/>
    </row>
    <row r="500" spans="8:39">
      <c r="H500" s="384"/>
      <c r="I500" s="384"/>
      <c r="U500" s="386"/>
    </row>
    <row r="501" spans="8:39">
      <c r="H501" s="384"/>
      <c r="I501" s="384"/>
      <c r="U501" s="386"/>
      <c r="AA501" s="35"/>
      <c r="AJ501" s="35"/>
    </row>
    <row r="502" spans="8:39">
      <c r="H502" s="384"/>
      <c r="I502" s="384"/>
      <c r="U502" s="386"/>
      <c r="AA502" s="35"/>
      <c r="AJ502" s="35"/>
    </row>
    <row r="503" spans="8:39">
      <c r="H503" s="384"/>
      <c r="I503" s="384"/>
      <c r="AA503" s="35"/>
      <c r="AJ503" s="35"/>
    </row>
    <row r="504" spans="8:39">
      <c r="H504" s="384"/>
      <c r="I504" s="384"/>
      <c r="R504" s="400"/>
      <c r="S504" s="400"/>
      <c r="T504" s="400"/>
      <c r="U504" s="400"/>
    </row>
    <row r="505" spans="8:39">
      <c r="H505" s="384"/>
      <c r="I505" s="384"/>
    </row>
    <row r="506" spans="8:39">
      <c r="H506" s="384"/>
      <c r="I506" s="384"/>
      <c r="AA506" s="35"/>
      <c r="AJ506" s="35"/>
    </row>
    <row r="507" spans="8:39">
      <c r="H507" s="384"/>
      <c r="I507" s="384"/>
      <c r="AA507" s="35"/>
      <c r="AJ507" s="35"/>
    </row>
    <row r="509" spans="8:39">
      <c r="AA509" s="35"/>
      <c r="AJ509" s="35"/>
    </row>
    <row r="510" spans="8:39">
      <c r="AA510" s="35"/>
      <c r="AJ510" s="35"/>
    </row>
    <row r="511" spans="8:39">
      <c r="H511" s="384"/>
      <c r="I511" s="384"/>
    </row>
    <row r="513" spans="8:26">
      <c r="H513" s="77"/>
      <c r="I513" s="77"/>
      <c r="W513" s="401"/>
      <c r="Z513" s="402"/>
    </row>
    <row r="514" spans="8:26">
      <c r="H514" s="77"/>
      <c r="I514" s="77"/>
    </row>
    <row r="516" spans="8:26">
      <c r="H516" s="395"/>
      <c r="I516" s="395"/>
    </row>
    <row r="517" spans="8:26">
      <c r="H517" s="395"/>
      <c r="I517" s="395"/>
    </row>
  </sheetData>
  <autoFilter ref="A4:CQ492">
    <filterColumn colId="45">
      <customFilters>
        <customFilter operator="greaterThan" val="0"/>
      </customFilters>
    </filterColumn>
  </autoFilter>
  <mergeCells count="45">
    <mergeCell ref="K2:K3"/>
    <mergeCell ref="C2:C3"/>
    <mergeCell ref="D2:D3"/>
    <mergeCell ref="H2:H3"/>
    <mergeCell ref="I2:I3"/>
    <mergeCell ref="J2:J3"/>
    <mergeCell ref="AF2:AH2"/>
    <mergeCell ref="L2:L3"/>
    <mergeCell ref="M2:M3"/>
    <mergeCell ref="N2:N3"/>
    <mergeCell ref="O2:O3"/>
    <mergeCell ref="P2:Q2"/>
    <mergeCell ref="R2:S2"/>
    <mergeCell ref="T2:U2"/>
    <mergeCell ref="V2:W2"/>
    <mergeCell ref="X2:Z2"/>
    <mergeCell ref="AA2:AB2"/>
    <mergeCell ref="AC2:AE2"/>
    <mergeCell ref="BD2:BD4"/>
    <mergeCell ref="AJ2:AN2"/>
    <mergeCell ref="AO2:AP2"/>
    <mergeCell ref="AR2:AS2"/>
    <mergeCell ref="AT2:AU2"/>
    <mergeCell ref="AW2:AW4"/>
    <mergeCell ref="AX2:AX4"/>
    <mergeCell ref="AJ3:AK3"/>
    <mergeCell ref="AL3:AN3"/>
    <mergeCell ref="AO3:AP3"/>
    <mergeCell ref="AY2:AY4"/>
    <mergeCell ref="AZ2:AZ4"/>
    <mergeCell ref="BA2:BA4"/>
    <mergeCell ref="BB2:BB4"/>
    <mergeCell ref="BC2:BC4"/>
    <mergeCell ref="BS2:BS4"/>
    <mergeCell ref="BE2:BE4"/>
    <mergeCell ref="BF2:BF4"/>
    <mergeCell ref="BG2:BG4"/>
    <mergeCell ref="BH2:BH4"/>
    <mergeCell ref="BI2:BI4"/>
    <mergeCell ref="BJ2:BJ4"/>
    <mergeCell ref="BK2:BK4"/>
    <mergeCell ref="BL2:BL4"/>
    <mergeCell ref="BM2:BM4"/>
    <mergeCell ref="BN2:BN4"/>
    <mergeCell ref="BR2:BR4"/>
  </mergeCells>
  <conditionalFormatting sqref="AT7:AT485">
    <cfRule type="cellIs" dxfId="5" priority="1" operator="lessThan">
      <formula>0</formula>
    </cfRule>
  </conditionalFormatting>
  <conditionalFormatting sqref="BB5:BE492">
    <cfRule type="cellIs" dxfId="4" priority="5" operator="greaterThan">
      <formula>0.1</formula>
    </cfRule>
  </conditionalFormatting>
  <conditionalFormatting sqref="BK5:BN492">
    <cfRule type="cellIs" dxfId="3" priority="4" operator="greaterThan">
      <formula>0.1</formula>
    </cfRule>
  </conditionalFormatting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30" orientation="landscape" r:id="rId1"/>
  <headerFooter>
    <oddHeader>&amp;LПриложение 1</oddHeader>
    <oddFooter>&amp;R&amp;A &amp;P  / &amp;N</oddFooter>
  </headerFooter>
  <rowBreaks count="2" manualBreakCount="2">
    <brk id="57" max="48" man="1"/>
    <brk id="379" max="48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V517"/>
  <sheetViews>
    <sheetView zoomScale="90" zoomScaleNormal="90" zoomScaleSheetLayoutView="80" workbookViewId="0">
      <pane xSplit="7" ySplit="4" topLeftCell="H5" activePane="bottomRight" state="frozen"/>
      <selection activeCell="I212" sqref="I212"/>
      <selection pane="topRight" activeCell="I212" sqref="I212"/>
      <selection pane="bottomLeft" activeCell="I212" sqref="I212"/>
      <selection pane="bottomRight" activeCell="AQ286" sqref="AQ17:BO286"/>
    </sheetView>
  </sheetViews>
  <sheetFormatPr defaultColWidth="9.33203125" defaultRowHeight="13.8" outlineLevelCol="2"/>
  <cols>
    <col min="1" max="1" width="17.44140625" style="47" customWidth="1"/>
    <col min="2" max="2" width="3.6640625" style="47" hidden="1" customWidth="1"/>
    <col min="3" max="3" width="6.44140625" style="382" customWidth="1"/>
    <col min="4" max="4" width="47.109375" style="394" customWidth="1"/>
    <col min="5" max="5" width="8.109375" style="394" customWidth="1"/>
    <col min="6" max="6" width="4.33203125" style="394" customWidth="1"/>
    <col min="7" max="7" width="10.109375" style="394" hidden="1" customWidth="1"/>
    <col min="8" max="8" width="6.77734375" style="398" hidden="1" customWidth="1" outlineLevel="2"/>
    <col min="9" max="9" width="7.109375" style="398" hidden="1" customWidth="1" outlineLevel="2"/>
    <col min="10" max="15" width="6.77734375" style="385" hidden="1" customWidth="1" outlineLevel="2"/>
    <col min="16" max="16" width="10.6640625" style="385" hidden="1" customWidth="1" outlineLevel="2"/>
    <col min="17" max="17" width="17.44140625" style="385" hidden="1" customWidth="1" outlineLevel="2"/>
    <col min="18" max="18" width="11.77734375" style="385" hidden="1" customWidth="1" outlineLevel="2"/>
    <col min="19" max="19" width="14.6640625" style="385" hidden="1" customWidth="1" outlineLevel="2"/>
    <col min="20" max="20" width="13.33203125" style="385" hidden="1" customWidth="1" outlineLevel="2"/>
    <col min="21" max="21" width="14.6640625" style="385" hidden="1" customWidth="1" outlineLevel="2"/>
    <col min="22" max="22" width="11" style="102" hidden="1" customWidth="1" outlineLevel="2"/>
    <col min="23" max="23" width="15.77734375" style="102" hidden="1" customWidth="1" outlineLevel="2"/>
    <col min="24" max="24" width="10.6640625" style="388" hidden="1" customWidth="1" collapsed="1"/>
    <col min="25" max="25" width="10.109375" style="388" customWidth="1"/>
    <col min="26" max="26" width="17" style="388" customWidth="1"/>
    <col min="27" max="27" width="12.6640625" style="36" bestFit="1" customWidth="1"/>
    <col min="28" max="28" width="15.6640625" style="36" customWidth="1"/>
    <col min="29" max="29" width="14" style="36" customWidth="1"/>
    <col min="30" max="30" width="13.44140625" style="453" bestFit="1" customWidth="1"/>
    <col min="31" max="31" width="15.33203125" style="36" bestFit="1" customWidth="1"/>
    <col min="32" max="32" width="11.109375" style="36" customWidth="1"/>
    <col min="33" max="33" width="15.33203125" style="453" customWidth="1"/>
    <col min="34" max="34" width="16.109375" style="36" customWidth="1"/>
    <col min="35" max="35" width="13.6640625" style="443" hidden="1" customWidth="1"/>
    <col min="36" max="36" width="9.44140625" style="36" hidden="1" customWidth="1"/>
    <col min="37" max="37" width="9.6640625" style="36" hidden="1" customWidth="1"/>
    <col min="38" max="38" width="9.44140625" style="36" hidden="1" customWidth="1"/>
    <col min="39" max="39" width="14.109375" style="36" hidden="1" customWidth="1"/>
    <col min="40" max="40" width="9.33203125" style="52" hidden="1" customWidth="1"/>
    <col min="41" max="41" width="9.77734375" style="52" hidden="1" customWidth="1"/>
    <col min="42" max="42" width="9.33203125" style="52" hidden="1" customWidth="1"/>
    <col min="43" max="47" width="9.33203125" style="52" customWidth="1"/>
    <col min="48" max="48" width="8.109375" style="52" hidden="1" customWidth="1"/>
    <col min="49" max="52" width="10.44140625" style="43" customWidth="1"/>
    <col min="53" max="53" width="15.33203125" style="43" customWidth="1"/>
    <col min="54" max="54" width="6.77734375" style="52" customWidth="1"/>
    <col min="55" max="57" width="5.33203125" style="52" customWidth="1"/>
    <col min="58" max="58" width="14" style="495" customWidth="1"/>
    <col min="59" max="62" width="11.77734375" style="495" customWidth="1"/>
    <col min="63" max="66" width="6.109375" style="52" customWidth="1"/>
    <col min="67" max="67" width="25.6640625" style="52" customWidth="1"/>
    <col min="68" max="68" width="24.44140625" style="52" customWidth="1"/>
    <col min="69" max="69" width="10.44140625" style="43" customWidth="1"/>
    <col min="70" max="71" width="9.33203125" style="52" customWidth="1"/>
    <col min="72" max="72" width="22.109375" style="52" customWidth="1"/>
    <col min="73" max="73" width="19.6640625" style="52" customWidth="1"/>
    <col min="74" max="74" width="15.44140625" style="52" customWidth="1"/>
    <col min="75" max="16384" width="9.33203125" style="52"/>
  </cols>
  <sheetData>
    <row r="1" spans="1:74" ht="21.75" customHeight="1">
      <c r="C1" s="1" t="s">
        <v>29</v>
      </c>
      <c r="D1" s="1"/>
      <c r="E1" s="1"/>
      <c r="F1" s="1"/>
      <c r="G1" s="1"/>
      <c r="H1" s="48"/>
      <c r="I1" s="49"/>
      <c r="J1" s="1"/>
      <c r="K1" s="1"/>
      <c r="L1" s="1"/>
      <c r="M1" s="1"/>
      <c r="N1" s="1"/>
      <c r="O1" s="1"/>
      <c r="P1" s="1"/>
      <c r="Q1" s="1"/>
      <c r="R1" s="50"/>
      <c r="S1" s="50"/>
      <c r="T1" s="50"/>
      <c r="U1" s="50"/>
      <c r="V1" s="1"/>
      <c r="W1" s="1"/>
      <c r="X1" s="2"/>
      <c r="Y1" s="51"/>
      <c r="Z1" s="2"/>
      <c r="AA1" s="3"/>
      <c r="AB1" s="3"/>
      <c r="AC1" s="5"/>
      <c r="AD1" s="4" t="s">
        <v>0</v>
      </c>
      <c r="AE1" s="5">
        <v>2632399600</v>
      </c>
      <c r="AF1" s="5"/>
      <c r="AG1" s="4"/>
      <c r="AH1" s="5">
        <v>2632399600</v>
      </c>
      <c r="AI1" s="424"/>
      <c r="AJ1" s="52"/>
      <c r="AK1" s="52"/>
      <c r="AL1" s="52"/>
      <c r="AM1" s="52"/>
    </row>
    <row r="2" spans="1:74" ht="49.2" customHeight="1">
      <c r="C2" s="710" t="s">
        <v>1</v>
      </c>
      <c r="D2" s="711" t="s">
        <v>2</v>
      </c>
      <c r="E2" s="54"/>
      <c r="F2" s="55"/>
      <c r="G2" s="55"/>
      <c r="H2" s="712" t="s">
        <v>30</v>
      </c>
      <c r="I2" s="714" t="s">
        <v>31</v>
      </c>
      <c r="J2" s="715" t="s">
        <v>32</v>
      </c>
      <c r="K2" s="701" t="s">
        <v>33</v>
      </c>
      <c r="L2" s="701" t="s">
        <v>34</v>
      </c>
      <c r="M2" s="701" t="s">
        <v>35</v>
      </c>
      <c r="N2" s="701" t="s">
        <v>36</v>
      </c>
      <c r="O2" s="703" t="s">
        <v>37</v>
      </c>
      <c r="P2" s="705" t="s">
        <v>38</v>
      </c>
      <c r="Q2" s="705"/>
      <c r="R2" s="705" t="s">
        <v>39</v>
      </c>
      <c r="S2" s="705"/>
      <c r="T2" s="705" t="s">
        <v>40</v>
      </c>
      <c r="U2" s="705"/>
      <c r="V2" s="705" t="s">
        <v>3</v>
      </c>
      <c r="W2" s="705"/>
      <c r="X2" s="706" t="s">
        <v>3</v>
      </c>
      <c r="Y2" s="706"/>
      <c r="Z2" s="706"/>
      <c r="AA2" s="691" t="s">
        <v>4</v>
      </c>
      <c r="AB2" s="692"/>
      <c r="AC2" s="707" t="s">
        <v>1073</v>
      </c>
      <c r="AD2" s="708"/>
      <c r="AE2" s="709"/>
      <c r="AF2" s="698" t="s">
        <v>1076</v>
      </c>
      <c r="AG2" s="699"/>
      <c r="AH2" s="700"/>
      <c r="AI2" s="426" t="s">
        <v>1074</v>
      </c>
      <c r="AJ2" s="688" t="s">
        <v>5</v>
      </c>
      <c r="AK2" s="689"/>
      <c r="AL2" s="689"/>
      <c r="AM2" s="689"/>
      <c r="AN2" s="690"/>
      <c r="AO2" s="691" t="s">
        <v>6</v>
      </c>
      <c r="AP2" s="692"/>
      <c r="AQ2" s="484"/>
      <c r="AR2" s="693" t="s">
        <v>1060</v>
      </c>
      <c r="AS2" s="694"/>
      <c r="AT2" s="693" t="s">
        <v>1061</v>
      </c>
      <c r="AU2" s="694"/>
      <c r="AV2" s="56"/>
      <c r="AW2" s="695" t="s">
        <v>55</v>
      </c>
      <c r="AX2" s="695" t="s">
        <v>56</v>
      </c>
      <c r="AY2" s="695" t="s">
        <v>57</v>
      </c>
      <c r="AZ2" s="695" t="s">
        <v>58</v>
      </c>
      <c r="BA2" s="695" t="s">
        <v>59</v>
      </c>
      <c r="BB2" s="685" t="s">
        <v>60</v>
      </c>
      <c r="BC2" s="685" t="s">
        <v>61</v>
      </c>
      <c r="BD2" s="685" t="s">
        <v>62</v>
      </c>
      <c r="BE2" s="685" t="s">
        <v>63</v>
      </c>
      <c r="BF2" s="716" t="s">
        <v>64</v>
      </c>
      <c r="BG2" s="716" t="s">
        <v>65</v>
      </c>
      <c r="BH2" s="716" t="s">
        <v>66</v>
      </c>
      <c r="BI2" s="716" t="s">
        <v>67</v>
      </c>
      <c r="BJ2" s="716" t="s">
        <v>68</v>
      </c>
      <c r="BK2" s="685" t="s">
        <v>69</v>
      </c>
      <c r="BL2" s="685" t="s">
        <v>70</v>
      </c>
      <c r="BM2" s="685" t="s">
        <v>71</v>
      </c>
      <c r="BN2" s="685" t="s">
        <v>72</v>
      </c>
      <c r="BO2" s="684" t="s">
        <v>73</v>
      </c>
      <c r="BP2" s="684" t="s">
        <v>1066</v>
      </c>
      <c r="BT2" s="467" t="s">
        <v>1077</v>
      </c>
      <c r="BU2" s="468" t="s">
        <v>1078</v>
      </c>
    </row>
    <row r="3" spans="1:74" ht="10.95" customHeight="1">
      <c r="C3" s="710"/>
      <c r="D3" s="711"/>
      <c r="E3" s="55"/>
      <c r="F3" s="55"/>
      <c r="G3" s="55"/>
      <c r="H3" s="713"/>
      <c r="I3" s="714"/>
      <c r="J3" s="715"/>
      <c r="K3" s="702"/>
      <c r="L3" s="702"/>
      <c r="M3" s="702"/>
      <c r="N3" s="702"/>
      <c r="O3" s="704"/>
      <c r="P3" s="57" t="s">
        <v>7</v>
      </c>
      <c r="Q3" s="58" t="s">
        <v>41</v>
      </c>
      <c r="R3" s="57" t="s">
        <v>7</v>
      </c>
      <c r="S3" s="58" t="s">
        <v>41</v>
      </c>
      <c r="T3" s="57" t="s">
        <v>7</v>
      </c>
      <c r="U3" s="58" t="s">
        <v>41</v>
      </c>
      <c r="V3" s="59" t="s">
        <v>7</v>
      </c>
      <c r="W3" s="60" t="s">
        <v>9</v>
      </c>
      <c r="X3" s="6" t="s">
        <v>7</v>
      </c>
      <c r="Y3" s="61" t="s">
        <v>8</v>
      </c>
      <c r="Z3" s="7" t="s">
        <v>9</v>
      </c>
      <c r="AA3" s="8" t="s">
        <v>7</v>
      </c>
      <c r="AB3" s="37" t="s">
        <v>9</v>
      </c>
      <c r="AC3" s="40" t="s">
        <v>7</v>
      </c>
      <c r="AD3" s="62" t="s">
        <v>8</v>
      </c>
      <c r="AE3" s="9" t="s">
        <v>27</v>
      </c>
      <c r="AF3" s="41" t="s">
        <v>7</v>
      </c>
      <c r="AG3" s="63" t="s">
        <v>8</v>
      </c>
      <c r="AH3" s="10" t="s">
        <v>27</v>
      </c>
      <c r="AI3" s="425" t="s">
        <v>1075</v>
      </c>
      <c r="AJ3" s="696" t="s">
        <v>10</v>
      </c>
      <c r="AK3" s="697"/>
      <c r="AL3" s="691" t="s">
        <v>11</v>
      </c>
      <c r="AM3" s="697"/>
      <c r="AN3" s="692"/>
      <c r="AO3" s="691" t="s">
        <v>10</v>
      </c>
      <c r="AP3" s="692"/>
      <c r="AQ3" s="484"/>
      <c r="AR3" s="411" t="s">
        <v>28</v>
      </c>
      <c r="AS3" s="412" t="s">
        <v>74</v>
      </c>
      <c r="AT3" s="411" t="s">
        <v>28</v>
      </c>
      <c r="AU3" s="412" t="s">
        <v>74</v>
      </c>
      <c r="AV3" s="64"/>
      <c r="AW3" s="695"/>
      <c r="AX3" s="695"/>
      <c r="AY3" s="695"/>
      <c r="AZ3" s="695"/>
      <c r="BA3" s="695"/>
      <c r="BB3" s="685"/>
      <c r="BC3" s="685"/>
      <c r="BD3" s="685"/>
      <c r="BE3" s="685"/>
      <c r="BF3" s="716"/>
      <c r="BG3" s="716"/>
      <c r="BH3" s="716"/>
      <c r="BI3" s="716"/>
      <c r="BJ3" s="716"/>
      <c r="BK3" s="685"/>
      <c r="BL3" s="685"/>
      <c r="BM3" s="685"/>
      <c r="BN3" s="685"/>
      <c r="BO3" s="684"/>
      <c r="BP3" s="684"/>
    </row>
    <row r="4" spans="1:74" s="77" customFormat="1" ht="64.5" customHeight="1">
      <c r="A4" s="65"/>
      <c r="B4" s="65"/>
      <c r="C4" s="42"/>
      <c r="D4" s="12"/>
      <c r="E4" s="39" t="s">
        <v>42</v>
      </c>
      <c r="F4" s="39" t="s">
        <v>43</v>
      </c>
      <c r="G4" s="39" t="s">
        <v>44</v>
      </c>
      <c r="H4" s="66" t="s">
        <v>45</v>
      </c>
      <c r="I4" s="58" t="s">
        <v>46</v>
      </c>
      <c r="J4" s="67" t="s">
        <v>32</v>
      </c>
      <c r="K4" s="68" t="s">
        <v>33</v>
      </c>
      <c r="L4" s="68" t="s">
        <v>34</v>
      </c>
      <c r="M4" s="68" t="s">
        <v>35</v>
      </c>
      <c r="N4" s="68" t="s">
        <v>36</v>
      </c>
      <c r="O4" s="69" t="s">
        <v>37</v>
      </c>
      <c r="P4" s="70" t="s">
        <v>47</v>
      </c>
      <c r="Q4" s="70" t="s">
        <v>48</v>
      </c>
      <c r="R4" s="70" t="s">
        <v>49</v>
      </c>
      <c r="S4" s="70" t="s">
        <v>50</v>
      </c>
      <c r="T4" s="70" t="s">
        <v>51</v>
      </c>
      <c r="U4" s="70" t="s">
        <v>52</v>
      </c>
      <c r="V4" s="70" t="s">
        <v>53</v>
      </c>
      <c r="W4" s="70" t="s">
        <v>54</v>
      </c>
      <c r="X4" s="71"/>
      <c r="Y4" s="72"/>
      <c r="Z4" s="73"/>
      <c r="AA4" s="38"/>
      <c r="AB4" s="74"/>
      <c r="AC4" s="431">
        <f>AVERAGE(AA8,T8,R8,P8)</f>
        <v>1958083.25</v>
      </c>
      <c r="AD4" s="432" t="s">
        <v>1072</v>
      </c>
      <c r="AE4" s="433">
        <f>AE1-AE7</f>
        <v>11786.358000278473</v>
      </c>
      <c r="AF4" s="75"/>
      <c r="AG4" s="447"/>
      <c r="AH4" s="76"/>
      <c r="AI4" s="428"/>
      <c r="AJ4" s="11" t="s">
        <v>12</v>
      </c>
      <c r="AK4" s="39" t="s">
        <v>13</v>
      </c>
      <c r="AL4" s="11" t="s">
        <v>12</v>
      </c>
      <c r="AM4" s="39"/>
      <c r="AN4" s="12" t="s">
        <v>13</v>
      </c>
      <c r="AO4" s="11" t="s">
        <v>14</v>
      </c>
      <c r="AP4" s="12" t="s">
        <v>13</v>
      </c>
      <c r="AQ4" s="39" t="s">
        <v>1066</v>
      </c>
      <c r="AR4" s="413" t="s">
        <v>13</v>
      </c>
      <c r="AS4" s="414" t="s">
        <v>13</v>
      </c>
      <c r="AT4" s="413" t="s">
        <v>13</v>
      </c>
      <c r="AU4" s="414" t="s">
        <v>13</v>
      </c>
      <c r="AV4" s="64"/>
      <c r="AW4" s="695"/>
      <c r="AX4" s="695"/>
      <c r="AY4" s="695"/>
      <c r="AZ4" s="695"/>
      <c r="BA4" s="695"/>
      <c r="BB4" s="685"/>
      <c r="BC4" s="685"/>
      <c r="BD4" s="685"/>
      <c r="BE4" s="685"/>
      <c r="BF4" s="716"/>
      <c r="BG4" s="716"/>
      <c r="BH4" s="716"/>
      <c r="BI4" s="716"/>
      <c r="BJ4" s="716"/>
      <c r="BK4" s="685"/>
      <c r="BL4" s="685"/>
      <c r="BM4" s="685"/>
      <c r="BN4" s="685"/>
      <c r="BO4" s="684"/>
      <c r="BP4" s="684"/>
      <c r="BQ4" s="53"/>
    </row>
    <row r="5" spans="1:74" s="102" customFormat="1" ht="20.25" hidden="1" customHeight="1">
      <c r="A5" s="78">
        <v>1</v>
      </c>
      <c r="B5" s="78"/>
      <c r="C5" s="79"/>
      <c r="D5" s="80" t="s">
        <v>75</v>
      </c>
      <c r="E5" s="81" t="s">
        <v>42</v>
      </c>
      <c r="F5" s="81"/>
      <c r="G5" s="81"/>
      <c r="H5" s="82"/>
      <c r="I5" s="83"/>
      <c r="J5" s="67"/>
      <c r="K5" s="84"/>
      <c r="L5" s="84"/>
      <c r="M5" s="84"/>
      <c r="N5" s="84"/>
      <c r="O5" s="85"/>
      <c r="P5" s="86"/>
      <c r="Q5" s="86"/>
      <c r="R5" s="87"/>
      <c r="S5" s="88">
        <v>2075356907.0000002</v>
      </c>
      <c r="T5" s="89"/>
      <c r="U5" s="88">
        <v>2251459683.0000005</v>
      </c>
      <c r="V5" s="90"/>
      <c r="W5" s="91">
        <f>+W7+W486+W487+W488+W489+W491</f>
        <v>2448004029.8999991</v>
      </c>
      <c r="X5" s="92"/>
      <c r="Y5" s="93"/>
      <c r="Z5" s="94">
        <f>+Z7+Z486+Z487+Z488+Z489+Z491</f>
        <v>2448004029.8999991</v>
      </c>
      <c r="AA5" s="14">
        <f>AB7/AA7</f>
        <v>675.40347026829465</v>
      </c>
      <c r="AB5" s="95">
        <f>+AB7+AB486+AB487+AB488+AB490+AB489+AB491</f>
        <v>2458933914.5499992</v>
      </c>
      <c r="AC5" s="96"/>
      <c r="AD5" s="472">
        <f>AE7/AC7</f>
        <v>744.78484480936527</v>
      </c>
      <c r="AE5" s="13">
        <f>AE1-AE7</f>
        <v>11786.358000278473</v>
      </c>
      <c r="AF5" s="96"/>
      <c r="AG5" s="97">
        <f>AH7/AF7</f>
        <v>783.08362951379934</v>
      </c>
      <c r="AH5" s="13">
        <f>AH1-AH7</f>
        <v>-736332.07999944687</v>
      </c>
      <c r="AI5" s="434"/>
      <c r="AJ5" s="98"/>
      <c r="AK5" s="99"/>
      <c r="AL5" s="98"/>
      <c r="AM5" s="100"/>
      <c r="AN5" s="99"/>
      <c r="AO5" s="14"/>
      <c r="AP5" s="16"/>
      <c r="AQ5" s="421"/>
      <c r="AR5" s="403"/>
      <c r="AS5" s="404"/>
      <c r="AT5" s="403"/>
      <c r="AU5" s="404"/>
      <c r="AV5" s="101"/>
      <c r="AW5" s="415" t="str">
        <f>IFERROR(Q5/P5,"")</f>
        <v/>
      </c>
      <c r="AX5" s="415" t="str">
        <f>IFERROR(S5/R5,"")</f>
        <v/>
      </c>
      <c r="AY5" s="415"/>
      <c r="AZ5" s="415"/>
      <c r="BA5" s="415"/>
      <c r="BB5" s="416"/>
      <c r="BC5" s="416"/>
      <c r="BD5" s="416"/>
      <c r="BE5" s="416"/>
      <c r="BF5" s="417"/>
      <c r="BG5" s="417">
        <f t="shared" ref="BG5:BG69" si="0">R5</f>
        <v>0</v>
      </c>
      <c r="BH5" s="417">
        <f t="shared" ref="BH5:BH69" si="1">T5</f>
        <v>0</v>
      </c>
      <c r="BI5" s="417"/>
      <c r="BJ5" s="417"/>
      <c r="BK5" s="416"/>
      <c r="BL5" s="416"/>
      <c r="BM5" s="416"/>
      <c r="BN5" s="416"/>
      <c r="BO5" s="418"/>
      <c r="BP5" s="420"/>
      <c r="BQ5" s="104"/>
      <c r="BT5" s="469">
        <f>+AE7-AE424-AE483-AE484-AE485</f>
        <v>2623752813.6419997</v>
      </c>
      <c r="BU5" s="470">
        <f>+AH7-AH424-AH483-AH484-AH485</f>
        <v>2627900932.0799994</v>
      </c>
      <c r="BV5" s="476">
        <f>BU5/BU7-1</f>
        <v>0.24301594720393749</v>
      </c>
    </row>
    <row r="6" spans="1:74" s="102" customFormat="1" ht="20.25" hidden="1" customHeight="1">
      <c r="A6" s="78"/>
      <c r="B6" s="78"/>
      <c r="C6" s="79"/>
      <c r="D6" s="80"/>
      <c r="E6" s="81"/>
      <c r="F6" s="81"/>
      <c r="G6" s="81"/>
      <c r="H6" s="82"/>
      <c r="I6" s="83"/>
      <c r="J6" s="67"/>
      <c r="K6" s="84"/>
      <c r="L6" s="84"/>
      <c r="M6" s="84"/>
      <c r="N6" s="84"/>
      <c r="O6" s="85"/>
      <c r="P6" s="86"/>
      <c r="Q6" s="86"/>
      <c r="R6" s="87"/>
      <c r="S6" s="88"/>
      <c r="T6" s="89"/>
      <c r="U6" s="88"/>
      <c r="V6" s="90"/>
      <c r="W6" s="91"/>
      <c r="X6" s="92"/>
      <c r="Y6" s="93"/>
      <c r="Z6" s="94"/>
      <c r="AA6" s="14"/>
      <c r="AB6" s="95"/>
      <c r="AC6" s="485">
        <f>AE7/AB5-1</f>
        <v>7.0540284985147084E-2</v>
      </c>
      <c r="AD6" s="480">
        <f>AD5/AA5-1</f>
        <v>0.10272581885537213</v>
      </c>
      <c r="AE6" s="473"/>
      <c r="AF6" s="96"/>
      <c r="AG6" s="481">
        <f>AG5/AA5-1</f>
        <v>0.15943086463966538</v>
      </c>
      <c r="AH6" s="473"/>
      <c r="AI6" s="474"/>
      <c r="AJ6" s="14"/>
      <c r="AK6" s="15"/>
      <c r="AL6" s="14"/>
      <c r="AM6" s="475"/>
      <c r="AN6" s="15"/>
      <c r="AO6" s="14"/>
      <c r="AP6" s="16"/>
      <c r="AQ6" s="421"/>
      <c r="AR6" s="403"/>
      <c r="AS6" s="404"/>
      <c r="AT6" s="403"/>
      <c r="AU6" s="404"/>
      <c r="AV6" s="101"/>
      <c r="AW6" s="415"/>
      <c r="AX6" s="415"/>
      <c r="AY6" s="415"/>
      <c r="AZ6" s="415"/>
      <c r="BA6" s="415"/>
      <c r="BB6" s="416"/>
      <c r="BC6" s="416"/>
      <c r="BD6" s="416"/>
      <c r="BE6" s="416"/>
      <c r="BF6" s="417"/>
      <c r="BG6" s="417"/>
      <c r="BH6" s="417"/>
      <c r="BI6" s="417"/>
      <c r="BJ6" s="417"/>
      <c r="BK6" s="416"/>
      <c r="BL6" s="416"/>
      <c r="BM6" s="416"/>
      <c r="BN6" s="416"/>
      <c r="BO6" s="418"/>
      <c r="BP6" s="420"/>
      <c r="BQ6" s="104"/>
      <c r="BT6" s="469"/>
      <c r="BU6" s="470"/>
      <c r="BV6" s="471"/>
    </row>
    <row r="7" spans="1:74" s="102" customFormat="1" ht="20.25" hidden="1" customHeight="1">
      <c r="A7" s="105">
        <v>2</v>
      </c>
      <c r="B7" s="105"/>
      <c r="C7" s="106"/>
      <c r="D7" s="107" t="s">
        <v>76</v>
      </c>
      <c r="E7" s="108"/>
      <c r="F7" s="108"/>
      <c r="G7" s="108"/>
      <c r="H7" s="109"/>
      <c r="I7" s="110"/>
      <c r="J7" s="109"/>
      <c r="K7" s="111"/>
      <c r="L7" s="111"/>
      <c r="M7" s="111"/>
      <c r="N7" s="111"/>
      <c r="O7" s="112"/>
      <c r="P7" s="113">
        <v>3536575</v>
      </c>
      <c r="Q7" s="114">
        <v>1876327771.3999999</v>
      </c>
      <c r="R7" s="113">
        <v>3631926</v>
      </c>
      <c r="S7" s="114">
        <v>2006436692.8000002</v>
      </c>
      <c r="T7" s="113">
        <v>3286430.5</v>
      </c>
      <c r="U7" s="114">
        <v>1982340228.5200005</v>
      </c>
      <c r="V7" s="17">
        <f t="shared" ref="V7:AF7" si="2">+V8+V426+V434</f>
        <v>3699088</v>
      </c>
      <c r="W7" s="115">
        <f t="shared" si="2"/>
        <v>2448004029.8999991</v>
      </c>
      <c r="X7" s="116">
        <f t="shared" si="2"/>
        <v>3699088</v>
      </c>
      <c r="Y7" s="117"/>
      <c r="Z7" s="118">
        <f t="shared" si="2"/>
        <v>2448004029.8999991</v>
      </c>
      <c r="AA7" s="17">
        <f t="shared" si="2"/>
        <v>3256120</v>
      </c>
      <c r="AB7" s="119">
        <f t="shared" si="2"/>
        <v>2199194747.6099997</v>
      </c>
      <c r="AC7" s="120">
        <f t="shared" si="2"/>
        <v>3534427.2</v>
      </c>
      <c r="AD7" s="121"/>
      <c r="AE7" s="122">
        <f t="shared" ref="AE7" si="3">+AE8+AE426+AE434</f>
        <v>2632387813.6419997</v>
      </c>
      <c r="AF7" s="120">
        <f t="shared" si="2"/>
        <v>3362522</v>
      </c>
      <c r="AG7" s="121"/>
      <c r="AH7" s="122">
        <f>+AH8+AH426+AH434</f>
        <v>2633135932.0799994</v>
      </c>
      <c r="AI7" s="435"/>
      <c r="AJ7" s="17">
        <f>+AF7-X7</f>
        <v>-336566</v>
      </c>
      <c r="AK7" s="18">
        <f>+AJ7/X7</f>
        <v>-9.0986210655166891E-2</v>
      </c>
      <c r="AL7" s="17">
        <f>+AF7-AA7</f>
        <v>106402</v>
      </c>
      <c r="AM7" s="123"/>
      <c r="AN7" s="18">
        <f>+AL7/AA7</f>
        <v>3.2677542596710192E-2</v>
      </c>
      <c r="AO7" s="17"/>
      <c r="AP7" s="19"/>
      <c r="AQ7" s="422"/>
      <c r="AR7" s="405"/>
      <c r="AS7" s="406"/>
      <c r="AT7" s="409">
        <f t="shared" ref="AT7" si="4">IFERROR(AF7/AA7-1,"")</f>
        <v>3.2677542596710296E-2</v>
      </c>
      <c r="AU7" s="410">
        <f t="shared" ref="AU7" si="5">IFERROR(AC7/AA7-1,"")</f>
        <v>8.5472034200213765E-2</v>
      </c>
      <c r="AV7" s="124"/>
      <c r="AW7" s="415"/>
      <c r="AX7" s="415"/>
      <c r="AY7" s="415"/>
      <c r="AZ7" s="415"/>
      <c r="BA7" s="415"/>
      <c r="BB7" s="416"/>
      <c r="BC7" s="416"/>
      <c r="BD7" s="416"/>
      <c r="BE7" s="416"/>
      <c r="BF7" s="417">
        <f t="shared" ref="BF7:BF70" si="6">P7</f>
        <v>3536575</v>
      </c>
      <c r="BG7" s="417">
        <f t="shared" si="0"/>
        <v>3631926</v>
      </c>
      <c r="BH7" s="417">
        <f t="shared" si="1"/>
        <v>3286430.5</v>
      </c>
      <c r="BI7" s="417">
        <f t="shared" ref="BI7:BI70" si="7">AA7</f>
        <v>3256120</v>
      </c>
      <c r="BJ7" s="417">
        <f t="shared" ref="BJ7:BJ70" si="8">AC7</f>
        <v>3534427.2</v>
      </c>
      <c r="BK7" s="416">
        <f>IFERROR(BG7/BF7-1,"")</f>
        <v>2.6961396266161453E-2</v>
      </c>
      <c r="BL7" s="416">
        <f t="shared" ref="BL7:BN21" si="9">IFERROR(BH7/BG7-1,"")</f>
        <v>-9.5127351162991758E-2</v>
      </c>
      <c r="BM7" s="416">
        <f t="shared" si="9"/>
        <v>-9.2229243855910248E-3</v>
      </c>
      <c r="BN7" s="416">
        <f t="shared" si="9"/>
        <v>8.5472034200213765E-2</v>
      </c>
      <c r="BO7" s="418"/>
      <c r="BP7" s="420"/>
      <c r="BQ7" s="104"/>
      <c r="BR7" s="104"/>
      <c r="BS7" s="103"/>
      <c r="BT7" s="205">
        <f>SUM(BT9:BT482)</f>
        <v>2292621365.8699999</v>
      </c>
      <c r="BU7" s="478">
        <f>SUM(BU9:BU482)</f>
        <v>2114132918.3999991</v>
      </c>
      <c r="BV7" s="479">
        <f>BT5/BT7-1</f>
        <v>0.14443355222171306</v>
      </c>
    </row>
    <row r="8" spans="1:74" s="102" customFormat="1" ht="20.25" hidden="1" customHeight="1">
      <c r="A8" s="125">
        <v>3</v>
      </c>
      <c r="B8" s="125"/>
      <c r="C8" s="126"/>
      <c r="D8" s="127" t="s">
        <v>77</v>
      </c>
      <c r="E8" s="128"/>
      <c r="F8" s="128"/>
      <c r="G8" s="128"/>
      <c r="H8" s="129"/>
      <c r="I8" s="130"/>
      <c r="J8" s="129"/>
      <c r="K8" s="130"/>
      <c r="L8" s="130"/>
      <c r="M8" s="130"/>
      <c r="N8" s="130"/>
      <c r="O8" s="131"/>
      <c r="P8" s="132">
        <v>2093993</v>
      </c>
      <c r="Q8" s="133">
        <v>1610837587.3999999</v>
      </c>
      <c r="R8" s="132">
        <v>2140983</v>
      </c>
      <c r="S8" s="133">
        <v>1731659091.8000002</v>
      </c>
      <c r="T8" s="134">
        <v>1819856</v>
      </c>
      <c r="U8" s="135">
        <v>1681431806.5200005</v>
      </c>
      <c r="V8" s="20">
        <f t="shared" ref="V8:W8" si="10">SUM(V9:V425)</f>
        <v>2172342</v>
      </c>
      <c r="W8" s="136">
        <f t="shared" si="10"/>
        <v>2131534367.8999991</v>
      </c>
      <c r="X8" s="137">
        <f t="shared" ref="X8:AF8" si="11">SUM(X9:X425)</f>
        <v>2172342</v>
      </c>
      <c r="Y8" s="138"/>
      <c r="Z8" s="139">
        <f t="shared" si="11"/>
        <v>2131534367.8999991</v>
      </c>
      <c r="AA8" s="20">
        <f t="shared" si="11"/>
        <v>1777501</v>
      </c>
      <c r="AB8" s="140">
        <f t="shared" si="11"/>
        <v>1867006448.6099999</v>
      </c>
      <c r="AC8" s="141">
        <f t="shared" si="11"/>
        <v>1945640.2000000004</v>
      </c>
      <c r="AD8" s="142">
        <f>AE8/AC8</f>
        <v>1136.4943475376379</v>
      </c>
      <c r="AE8" s="143">
        <f t="shared" ref="AE8" si="12">SUM(AE9:AE425)</f>
        <v>2211209089.6419997</v>
      </c>
      <c r="AF8" s="141">
        <f t="shared" si="11"/>
        <v>1805387</v>
      </c>
      <c r="AG8" s="142">
        <f>AH8/AF8</f>
        <v>1230.2428842569484</v>
      </c>
      <c r="AH8" s="143">
        <f t="shared" ref="AH8" si="13">SUM(AH9:AH425)</f>
        <v>2221064510.0799994</v>
      </c>
      <c r="AI8" s="436"/>
      <c r="AJ8" s="20">
        <f>+AF8-X8</f>
        <v>-366955</v>
      </c>
      <c r="AK8" s="21">
        <f>+AJ8/X8</f>
        <v>-0.16892137610008001</v>
      </c>
      <c r="AL8" s="20">
        <f>+AF8-AA8</f>
        <v>27886</v>
      </c>
      <c r="AM8" s="144"/>
      <c r="AN8" s="21">
        <f>+AL8/AA8</f>
        <v>1.5688317474926879E-2</v>
      </c>
      <c r="AO8" s="20"/>
      <c r="AP8" s="22"/>
      <c r="AQ8" s="423"/>
      <c r="AR8" s="407"/>
      <c r="AS8" s="408"/>
      <c r="AT8" s="409">
        <f t="shared" ref="AT8" si="14">IFERROR(AF8/AA8-1,"")</f>
        <v>1.5688317474926938E-2</v>
      </c>
      <c r="AU8" s="410">
        <f t="shared" ref="AU8" si="15">IFERROR(AC8/AA8-1,"")</f>
        <v>9.4593026951883763E-2</v>
      </c>
      <c r="AV8" s="64"/>
      <c r="AW8" s="415"/>
      <c r="AX8" s="415"/>
      <c r="AY8" s="415"/>
      <c r="AZ8" s="415"/>
      <c r="BA8" s="415"/>
      <c r="BB8" s="416"/>
      <c r="BC8" s="416"/>
      <c r="BD8" s="416"/>
      <c r="BE8" s="416"/>
      <c r="BF8" s="417">
        <f t="shared" si="6"/>
        <v>2093993</v>
      </c>
      <c r="BG8" s="417">
        <f t="shared" si="0"/>
        <v>2140983</v>
      </c>
      <c r="BH8" s="417">
        <f t="shared" si="1"/>
        <v>1819856</v>
      </c>
      <c r="BI8" s="417">
        <f t="shared" si="7"/>
        <v>1777501</v>
      </c>
      <c r="BJ8" s="417">
        <f t="shared" si="8"/>
        <v>1945640.2000000004</v>
      </c>
      <c r="BK8" s="416">
        <f>IFERROR(BG8/BF8-1,"")</f>
        <v>2.244038065074716E-2</v>
      </c>
      <c r="BL8" s="416">
        <f t="shared" si="9"/>
        <v>-0.14999044831276098</v>
      </c>
      <c r="BM8" s="416">
        <f t="shared" si="9"/>
        <v>-2.3273819467034773E-2</v>
      </c>
      <c r="BN8" s="416">
        <f t="shared" si="9"/>
        <v>9.4593026951883763E-2</v>
      </c>
      <c r="BO8" s="418"/>
      <c r="BP8" s="420"/>
      <c r="BQ8" s="104"/>
      <c r="BR8" s="104"/>
      <c r="BS8" s="103"/>
      <c r="BT8" s="427"/>
    </row>
    <row r="9" spans="1:74" ht="22.5" customHeight="1">
      <c r="A9" s="145" t="s">
        <v>78</v>
      </c>
      <c r="B9" s="145" t="str">
        <f>+"P"&amp;C9</f>
        <v>P001</v>
      </c>
      <c r="C9" s="146" t="s">
        <v>79</v>
      </c>
      <c r="D9" s="147" t="s">
        <v>80</v>
      </c>
      <c r="E9" s="147"/>
      <c r="F9" s="147" t="s">
        <v>81</v>
      </c>
      <c r="G9" s="147"/>
      <c r="H9" s="129">
        <v>390</v>
      </c>
      <c r="I9" s="130">
        <v>400</v>
      </c>
      <c r="J9" s="129">
        <v>400</v>
      </c>
      <c r="K9" s="130">
        <v>400</v>
      </c>
      <c r="L9" s="130">
        <v>400</v>
      </c>
      <c r="M9" s="130">
        <v>484</v>
      </c>
      <c r="N9" s="130">
        <v>484</v>
      </c>
      <c r="O9" s="148">
        <v>554.4</v>
      </c>
      <c r="P9" s="149">
        <v>32693</v>
      </c>
      <c r="Q9" s="149">
        <v>12962058</v>
      </c>
      <c r="R9" s="150">
        <v>32126</v>
      </c>
      <c r="S9" s="151">
        <v>12844190</v>
      </c>
      <c r="T9" s="150">
        <v>29113</v>
      </c>
      <c r="U9" s="151">
        <v>14539166.16</v>
      </c>
      <c r="V9" s="152">
        <v>32126</v>
      </c>
      <c r="W9" s="153">
        <f>V9*O9</f>
        <v>17810654.399999999</v>
      </c>
      <c r="X9" s="154">
        <v>32126</v>
      </c>
      <c r="Y9" s="155">
        <v>554.4</v>
      </c>
      <c r="Z9" s="138">
        <f>X9*Y9</f>
        <v>17810654.399999999</v>
      </c>
      <c r="AA9" s="156">
        <v>26746</v>
      </c>
      <c r="AB9" s="157">
        <v>14829117.280000001</v>
      </c>
      <c r="AC9" s="158">
        <v>27308</v>
      </c>
      <c r="AD9" s="448">
        <v>736.77</v>
      </c>
      <c r="AE9" s="159">
        <f>AC9*AD9</f>
        <v>20119715.16</v>
      </c>
      <c r="AF9" s="158">
        <v>27308</v>
      </c>
      <c r="AG9" s="448">
        <v>736.77</v>
      </c>
      <c r="AH9" s="159">
        <f>AF9*AG9</f>
        <v>20119715.16</v>
      </c>
      <c r="AI9" s="437">
        <f>AD9-AG9</f>
        <v>0</v>
      </c>
      <c r="AJ9" s="23">
        <f>+AF9-X9</f>
        <v>-4818</v>
      </c>
      <c r="AK9" s="24">
        <f>+AJ9/X9</f>
        <v>-0.14997198530785033</v>
      </c>
      <c r="AL9" s="23">
        <f>+AF9-AA9</f>
        <v>562</v>
      </c>
      <c r="AM9" s="160">
        <f>AE9-AH9</f>
        <v>0</v>
      </c>
      <c r="AN9" s="24">
        <f>+AL9/AA9</f>
        <v>2.1012487848650264E-2</v>
      </c>
      <c r="AO9" s="25">
        <f>+AG9-Y9</f>
        <v>182.37</v>
      </c>
      <c r="AP9" s="482">
        <f>+AO9/Y9</f>
        <v>0.32895021645021649</v>
      </c>
      <c r="AQ9" s="486" t="s">
        <v>1079</v>
      </c>
      <c r="AR9" s="409">
        <f t="shared" ref="AR9:AR72" si="16">IFERROR(AG9/Y9-1,"")</f>
        <v>0.32895021645021649</v>
      </c>
      <c r="AS9" s="410">
        <f t="shared" ref="AS9:AS72" si="17">IFERROR(AD9/Y9-1,"")</f>
        <v>0.32895021645021649</v>
      </c>
      <c r="AT9" s="409">
        <f t="shared" ref="AT9:AT72" si="18">IFERROR(AF9/AA9-1,"")</f>
        <v>2.1012487848650174E-2</v>
      </c>
      <c r="AU9" s="410">
        <f t="shared" ref="AU9:AU72" si="19">IFERROR(AC9/AA9-1,"")</f>
        <v>2.1012487848650174E-2</v>
      </c>
      <c r="AV9" s="64" t="b">
        <f t="shared" ref="AV9:AV72" si="20">AC9=AA9</f>
        <v>0</v>
      </c>
      <c r="AW9" s="415">
        <f t="shared" ref="AW9:AW72" si="21">IFERROR(Q9/P9,"")</f>
        <v>396.47808399351544</v>
      </c>
      <c r="AX9" s="415">
        <f t="shared" ref="AX9:AX72" si="22">IFERROR(S9/R9,"")</f>
        <v>399.80669862416732</v>
      </c>
      <c r="AY9" s="415">
        <f t="shared" ref="AY9:AY72" si="23">IFERROR(U9/T9,"")</f>
        <v>499.40460138082642</v>
      </c>
      <c r="AZ9" s="415">
        <f t="shared" ref="AZ9:AZ72" si="24">Y9</f>
        <v>554.4</v>
      </c>
      <c r="BA9" s="415">
        <f t="shared" ref="BA9:BA72" si="25">AD9</f>
        <v>736.77</v>
      </c>
      <c r="BB9" s="416">
        <f>IFERROR(AX9/AW9-1,"")</f>
        <v>8.3954568109401162E-3</v>
      </c>
      <c r="BC9" s="416">
        <f t="shared" ref="BC9:BE21" si="26">IFERROR(AY9/AX9-1,"")</f>
        <v>0.24911514264118106</v>
      </c>
      <c r="BD9" s="416">
        <f t="shared" si="26"/>
        <v>0.11012193012862581</v>
      </c>
      <c r="BE9" s="416">
        <f>IFERROR(BA9/AZ9-1,"")</f>
        <v>0.32895021645021649</v>
      </c>
      <c r="BF9" s="496">
        <f t="shared" si="6"/>
        <v>32693</v>
      </c>
      <c r="BG9" s="496">
        <f t="shared" si="0"/>
        <v>32126</v>
      </c>
      <c r="BH9" s="496">
        <f t="shared" si="1"/>
        <v>29113</v>
      </c>
      <c r="BI9" s="496">
        <f t="shared" si="7"/>
        <v>26746</v>
      </c>
      <c r="BJ9" s="496">
        <f t="shared" si="8"/>
        <v>27308</v>
      </c>
      <c r="BK9" s="416">
        <f>IFERROR(BG9/BF9-1,"")</f>
        <v>-1.7343162144801694E-2</v>
      </c>
      <c r="BL9" s="416">
        <f t="shared" si="9"/>
        <v>-9.3786963829919689E-2</v>
      </c>
      <c r="BM9" s="416">
        <f t="shared" si="9"/>
        <v>-8.1303884862432563E-2</v>
      </c>
      <c r="BN9" s="416">
        <f t="shared" si="9"/>
        <v>2.1012487848650174E-2</v>
      </c>
      <c r="BO9" s="419"/>
      <c r="BP9" s="420" t="s">
        <v>1070</v>
      </c>
      <c r="BQ9" s="104"/>
      <c r="BR9" s="104"/>
      <c r="BS9" s="103"/>
      <c r="BT9" s="161">
        <f>AC9*Y9</f>
        <v>15139555.199999999</v>
      </c>
      <c r="BU9" s="161">
        <f>AF9*Y9</f>
        <v>15139555.199999999</v>
      </c>
    </row>
    <row r="10" spans="1:74" ht="24">
      <c r="A10" s="145" t="s">
        <v>78</v>
      </c>
      <c r="B10" s="145" t="str">
        <f t="shared" ref="B10:B103" si="27">+"P"&amp;C10</f>
        <v>P002</v>
      </c>
      <c r="C10" s="146" t="s">
        <v>82</v>
      </c>
      <c r="D10" s="147" t="s">
        <v>83</v>
      </c>
      <c r="E10" s="147"/>
      <c r="F10" s="147"/>
      <c r="G10" s="147"/>
      <c r="H10" s="129">
        <v>800</v>
      </c>
      <c r="I10" s="130">
        <v>800</v>
      </c>
      <c r="J10" s="129">
        <v>800</v>
      </c>
      <c r="K10" s="130">
        <v>800</v>
      </c>
      <c r="L10" s="130">
        <v>800</v>
      </c>
      <c r="M10" s="130">
        <v>800</v>
      </c>
      <c r="N10" s="130">
        <v>800</v>
      </c>
      <c r="O10" s="148">
        <v>902</v>
      </c>
      <c r="P10" s="149">
        <v>6328</v>
      </c>
      <c r="Q10" s="149">
        <v>5055840</v>
      </c>
      <c r="R10" s="150">
        <v>6771</v>
      </c>
      <c r="S10" s="151">
        <v>5400640</v>
      </c>
      <c r="T10" s="150">
        <v>6172</v>
      </c>
      <c r="U10" s="151">
        <v>5133298</v>
      </c>
      <c r="V10" s="152">
        <v>6771</v>
      </c>
      <c r="W10" s="153">
        <f>V10*O10</f>
        <v>6107442</v>
      </c>
      <c r="X10" s="154">
        <v>6771</v>
      </c>
      <c r="Y10" s="155">
        <v>902</v>
      </c>
      <c r="Z10" s="138">
        <f>X10*Y10</f>
        <v>6107442</v>
      </c>
      <c r="AA10" s="156">
        <v>6005</v>
      </c>
      <c r="AB10" s="157">
        <v>5398721.2000000002</v>
      </c>
      <c r="AC10" s="162">
        <f>AA10</f>
        <v>6005</v>
      </c>
      <c r="AD10" s="448">
        <v>1084.3699999999999</v>
      </c>
      <c r="AE10" s="159">
        <f t="shared" ref="AE10:AE11" si="28">AC10*AD10</f>
        <v>6511641.8499999996</v>
      </c>
      <c r="AF10" s="158">
        <v>5756</v>
      </c>
      <c r="AG10" s="448">
        <v>1084.3699999999999</v>
      </c>
      <c r="AH10" s="159">
        <f t="shared" ref="AH10:AH73" si="29">AF10*AG10</f>
        <v>6241633.7199999997</v>
      </c>
      <c r="AI10" s="437">
        <f t="shared" ref="AI10:AI73" si="30">AD10-AG10</f>
        <v>0</v>
      </c>
      <c r="AJ10" s="23">
        <f>+AF10-X10</f>
        <v>-1015</v>
      </c>
      <c r="AK10" s="24">
        <f>+AJ10/X10</f>
        <v>-0.14990400236301876</v>
      </c>
      <c r="AL10" s="23">
        <f>+AF10-AA10</f>
        <v>-249</v>
      </c>
      <c r="AM10" s="160">
        <f t="shared" ref="AM10:AM73" si="31">AE10-AH10</f>
        <v>270008.12999999989</v>
      </c>
      <c r="AN10" s="24">
        <f>+AL10/AA10</f>
        <v>-4.1465445462114905E-2</v>
      </c>
      <c r="AO10" s="163">
        <f>+AG10-Y10</f>
        <v>182.36999999999989</v>
      </c>
      <c r="AP10" s="164">
        <f>+AO10/Y10</f>
        <v>0.20218403547671829</v>
      </c>
      <c r="AQ10" s="486" t="s">
        <v>1079</v>
      </c>
      <c r="AR10" s="409">
        <f t="shared" si="16"/>
        <v>0.20218403547671837</v>
      </c>
      <c r="AS10" s="410">
        <f t="shared" si="17"/>
        <v>0.20218403547671837</v>
      </c>
      <c r="AT10" s="409">
        <f t="shared" si="18"/>
        <v>-4.1465445462114947E-2</v>
      </c>
      <c r="AU10" s="410">
        <f t="shared" si="19"/>
        <v>0</v>
      </c>
      <c r="AV10" s="64" t="b">
        <f t="shared" si="20"/>
        <v>1</v>
      </c>
      <c r="AW10" s="415">
        <f t="shared" si="21"/>
        <v>798.9633375474084</v>
      </c>
      <c r="AX10" s="415">
        <f t="shared" si="22"/>
        <v>797.61335105597402</v>
      </c>
      <c r="AY10" s="415">
        <f t="shared" si="23"/>
        <v>831.70738820479585</v>
      </c>
      <c r="AZ10" s="415">
        <f t="shared" si="24"/>
        <v>902</v>
      </c>
      <c r="BA10" s="415">
        <f t="shared" si="25"/>
        <v>1084.3699999999999</v>
      </c>
      <c r="BB10" s="416">
        <f t="shared" ref="BB10:BE73" si="32">IFERROR(AX10/AW10-1,"")</f>
        <v>-1.6896726395211337E-3</v>
      </c>
      <c r="BC10" s="416">
        <f t="shared" si="26"/>
        <v>4.2745068276106579E-2</v>
      </c>
      <c r="BD10" s="416">
        <f t="shared" si="26"/>
        <v>8.4516036279210782E-2</v>
      </c>
      <c r="BE10" s="416">
        <f t="shared" si="26"/>
        <v>0.20218403547671837</v>
      </c>
      <c r="BF10" s="496">
        <f t="shared" si="6"/>
        <v>6328</v>
      </c>
      <c r="BG10" s="496">
        <f t="shared" si="0"/>
        <v>6771</v>
      </c>
      <c r="BH10" s="496">
        <f t="shared" si="1"/>
        <v>6172</v>
      </c>
      <c r="BI10" s="496">
        <f t="shared" si="7"/>
        <v>6005</v>
      </c>
      <c r="BJ10" s="496">
        <f t="shared" si="8"/>
        <v>6005</v>
      </c>
      <c r="BK10" s="416">
        <f t="shared" ref="BK10:BN73" si="33">IFERROR(BG10/BF10-1,"")</f>
        <v>7.0006321112515701E-2</v>
      </c>
      <c r="BL10" s="416">
        <f t="shared" si="9"/>
        <v>-8.846551469502284E-2</v>
      </c>
      <c r="BM10" s="416">
        <f t="shared" si="9"/>
        <v>-2.7057679844458837E-2</v>
      </c>
      <c r="BN10" s="416">
        <f t="shared" si="9"/>
        <v>0</v>
      </c>
      <c r="BO10" s="419" t="s">
        <v>1071</v>
      </c>
      <c r="BP10" s="420"/>
      <c r="BQ10" s="104"/>
      <c r="BR10" s="104"/>
      <c r="BS10" s="103"/>
      <c r="BT10" s="161">
        <f t="shared" ref="BT10:BT73" si="34">AC10*Y10</f>
        <v>5416510</v>
      </c>
      <c r="BU10" s="161">
        <f t="shared" ref="BU10:BU73" si="35">AF10*Y10</f>
        <v>5191912</v>
      </c>
      <c r="BV10" s="477"/>
    </row>
    <row r="11" spans="1:74" ht="21.75" customHeight="1">
      <c r="A11" s="145" t="s">
        <v>78</v>
      </c>
      <c r="B11" s="145" t="str">
        <f t="shared" si="27"/>
        <v>P003</v>
      </c>
      <c r="C11" s="146" t="s">
        <v>84</v>
      </c>
      <c r="D11" s="147" t="s">
        <v>85</v>
      </c>
      <c r="E11" s="147"/>
      <c r="F11" s="147"/>
      <c r="G11" s="147"/>
      <c r="H11" s="129">
        <v>128</v>
      </c>
      <c r="I11" s="130">
        <v>150</v>
      </c>
      <c r="J11" s="129">
        <v>150</v>
      </c>
      <c r="K11" s="130">
        <v>150</v>
      </c>
      <c r="L11" s="130">
        <v>150</v>
      </c>
      <c r="M11" s="130">
        <v>210</v>
      </c>
      <c r="N11" s="130">
        <v>210</v>
      </c>
      <c r="O11" s="148">
        <v>253</v>
      </c>
      <c r="P11" s="149">
        <v>395</v>
      </c>
      <c r="Q11" s="149">
        <v>56100.4</v>
      </c>
      <c r="R11" s="150">
        <v>413</v>
      </c>
      <c r="S11" s="151">
        <v>61800</v>
      </c>
      <c r="T11" s="150">
        <v>368</v>
      </c>
      <c r="U11" s="151">
        <v>80394.399999999994</v>
      </c>
      <c r="V11" s="152">
        <v>413</v>
      </c>
      <c r="W11" s="153">
        <f>V11*O11</f>
        <v>104489</v>
      </c>
      <c r="X11" s="154">
        <v>413</v>
      </c>
      <c r="Y11" s="155">
        <v>253</v>
      </c>
      <c r="Z11" s="138">
        <f>X11*Y11</f>
        <v>104489</v>
      </c>
      <c r="AA11" s="156">
        <v>408</v>
      </c>
      <c r="AB11" s="157">
        <v>103122.8</v>
      </c>
      <c r="AC11" s="162">
        <v>420</v>
      </c>
      <c r="AD11" s="448">
        <v>290</v>
      </c>
      <c r="AE11" s="159">
        <f t="shared" si="28"/>
        <v>121800</v>
      </c>
      <c r="AF11" s="158">
        <v>352</v>
      </c>
      <c r="AG11" s="448">
        <v>290</v>
      </c>
      <c r="AH11" s="159">
        <f t="shared" si="29"/>
        <v>102080</v>
      </c>
      <c r="AI11" s="437">
        <f t="shared" si="30"/>
        <v>0</v>
      </c>
      <c r="AJ11" s="23">
        <f>+AF11-X11</f>
        <v>-61</v>
      </c>
      <c r="AK11" s="24">
        <f>+AJ11/X11</f>
        <v>-0.14769975786924938</v>
      </c>
      <c r="AL11" s="23">
        <f>+AF11-AA11</f>
        <v>-56</v>
      </c>
      <c r="AM11" s="160">
        <f t="shared" si="31"/>
        <v>19720</v>
      </c>
      <c r="AN11" s="24">
        <f>+AL11/AA11</f>
        <v>-0.13725490196078433</v>
      </c>
      <c r="AO11" s="163">
        <f>+AG11-Y11</f>
        <v>37</v>
      </c>
      <c r="AP11" s="164">
        <f>+AO11/Y11</f>
        <v>0.14624505928853754</v>
      </c>
      <c r="AQ11" s="486" t="s">
        <v>1079</v>
      </c>
      <c r="AR11" s="409">
        <f t="shared" si="16"/>
        <v>0.14624505928853759</v>
      </c>
      <c r="AS11" s="410">
        <f t="shared" si="17"/>
        <v>0.14624505928853759</v>
      </c>
      <c r="AT11" s="409">
        <f t="shared" si="18"/>
        <v>-0.13725490196078427</v>
      </c>
      <c r="AU11" s="410">
        <f t="shared" si="19"/>
        <v>2.9411764705882248E-2</v>
      </c>
      <c r="AV11" s="64" t="b">
        <f t="shared" si="20"/>
        <v>0</v>
      </c>
      <c r="AW11" s="415">
        <f t="shared" si="21"/>
        <v>142.02632911392405</v>
      </c>
      <c r="AX11" s="415">
        <f t="shared" si="22"/>
        <v>149.63680387409201</v>
      </c>
      <c r="AY11" s="415">
        <f t="shared" si="23"/>
        <v>218.46304347826086</v>
      </c>
      <c r="AZ11" s="415">
        <f t="shared" si="24"/>
        <v>253</v>
      </c>
      <c r="BA11" s="415">
        <f t="shared" si="25"/>
        <v>290</v>
      </c>
      <c r="BB11" s="416">
        <f t="shared" si="32"/>
        <v>5.3584957153003376E-2</v>
      </c>
      <c r="BC11" s="416">
        <f t="shared" si="26"/>
        <v>0.45995529055860418</v>
      </c>
      <c r="BD11" s="416">
        <f t="shared" si="26"/>
        <v>0.15809061327654672</v>
      </c>
      <c r="BE11" s="416">
        <f t="shared" si="26"/>
        <v>0.14624505928853759</v>
      </c>
      <c r="BF11" s="496">
        <f t="shared" si="6"/>
        <v>395</v>
      </c>
      <c r="BG11" s="496">
        <f t="shared" si="0"/>
        <v>413</v>
      </c>
      <c r="BH11" s="496">
        <f t="shared" si="1"/>
        <v>368</v>
      </c>
      <c r="BI11" s="496">
        <f t="shared" si="7"/>
        <v>408</v>
      </c>
      <c r="BJ11" s="496">
        <f t="shared" si="8"/>
        <v>420</v>
      </c>
      <c r="BK11" s="416">
        <f t="shared" si="33"/>
        <v>4.5569620253164578E-2</v>
      </c>
      <c r="BL11" s="416">
        <f t="shared" si="9"/>
        <v>-0.10895883777239712</v>
      </c>
      <c r="BM11" s="416">
        <f t="shared" si="9"/>
        <v>0.10869565217391308</v>
      </c>
      <c r="BN11" s="416">
        <f t="shared" si="9"/>
        <v>2.9411764705882248E-2</v>
      </c>
      <c r="BO11" s="419" t="s">
        <v>1071</v>
      </c>
      <c r="BP11" s="420"/>
      <c r="BQ11" s="104"/>
      <c r="BR11" s="104"/>
      <c r="BS11" s="103"/>
      <c r="BT11" s="161">
        <f t="shared" si="34"/>
        <v>106260</v>
      </c>
      <c r="BU11" s="161">
        <f t="shared" si="35"/>
        <v>89056</v>
      </c>
    </row>
    <row r="12" spans="1:74" ht="13.2">
      <c r="A12" s="145" t="s">
        <v>78</v>
      </c>
      <c r="B12" s="145" t="str">
        <f t="shared" si="27"/>
        <v>P004</v>
      </c>
      <c r="C12" s="146" t="s">
        <v>86</v>
      </c>
      <c r="D12" s="165" t="s">
        <v>87</v>
      </c>
      <c r="E12" s="165"/>
      <c r="F12" s="165"/>
      <c r="G12" s="165"/>
      <c r="H12" s="129">
        <v>0</v>
      </c>
      <c r="I12" s="130">
        <v>0</v>
      </c>
      <c r="J12" s="129"/>
      <c r="K12" s="130"/>
      <c r="L12" s="130"/>
      <c r="M12" s="130"/>
      <c r="N12" s="130"/>
      <c r="O12" s="148" t="s">
        <v>88</v>
      </c>
      <c r="P12" s="149">
        <v>0</v>
      </c>
      <c r="Q12" s="149">
        <v>0</v>
      </c>
      <c r="R12" s="150"/>
      <c r="S12" s="151"/>
      <c r="T12" s="150"/>
      <c r="U12" s="151"/>
      <c r="V12" s="152"/>
      <c r="W12" s="153"/>
      <c r="X12" s="166"/>
      <c r="Y12" s="155" t="s">
        <v>88</v>
      </c>
      <c r="Z12" s="167"/>
      <c r="AA12" s="168"/>
      <c r="AB12" s="169"/>
      <c r="AC12" s="170"/>
      <c r="AD12" s="449"/>
      <c r="AE12" s="171"/>
      <c r="AF12" s="170"/>
      <c r="AG12" s="449"/>
      <c r="AH12" s="159">
        <f t="shared" si="29"/>
        <v>0</v>
      </c>
      <c r="AI12" s="437">
        <f t="shared" si="30"/>
        <v>0</v>
      </c>
      <c r="AJ12" s="23"/>
      <c r="AK12" s="24"/>
      <c r="AL12" s="23"/>
      <c r="AM12" s="160">
        <f t="shared" si="31"/>
        <v>0</v>
      </c>
      <c r="AN12" s="24"/>
      <c r="AO12" s="163"/>
      <c r="AP12" s="164"/>
      <c r="AQ12" s="487"/>
      <c r="AR12" s="409" t="str">
        <f t="shared" si="16"/>
        <v/>
      </c>
      <c r="AS12" s="410" t="str">
        <f t="shared" si="17"/>
        <v/>
      </c>
      <c r="AT12" s="409" t="str">
        <f t="shared" si="18"/>
        <v/>
      </c>
      <c r="AU12" s="410" t="str">
        <f t="shared" si="19"/>
        <v/>
      </c>
      <c r="AV12" s="64" t="b">
        <f t="shared" si="20"/>
        <v>1</v>
      </c>
      <c r="AW12" s="415" t="str">
        <f t="shared" si="21"/>
        <v/>
      </c>
      <c r="AX12" s="415" t="str">
        <f t="shared" si="22"/>
        <v/>
      </c>
      <c r="AY12" s="415" t="str">
        <f t="shared" si="23"/>
        <v/>
      </c>
      <c r="AZ12" s="415" t="str">
        <f t="shared" si="24"/>
        <v/>
      </c>
      <c r="BA12" s="415">
        <f t="shared" si="25"/>
        <v>0</v>
      </c>
      <c r="BB12" s="416" t="str">
        <f t="shared" si="32"/>
        <v/>
      </c>
      <c r="BC12" s="416" t="str">
        <f t="shared" si="26"/>
        <v/>
      </c>
      <c r="BD12" s="416" t="str">
        <f t="shared" si="26"/>
        <v/>
      </c>
      <c r="BE12" s="416" t="str">
        <f t="shared" si="26"/>
        <v/>
      </c>
      <c r="BF12" s="496">
        <f t="shared" si="6"/>
        <v>0</v>
      </c>
      <c r="BG12" s="496">
        <f t="shared" si="0"/>
        <v>0</v>
      </c>
      <c r="BH12" s="496">
        <f t="shared" si="1"/>
        <v>0</v>
      </c>
      <c r="BI12" s="496">
        <f t="shared" si="7"/>
        <v>0</v>
      </c>
      <c r="BJ12" s="496">
        <f t="shared" si="8"/>
        <v>0</v>
      </c>
      <c r="BK12" s="416" t="str">
        <f t="shared" si="33"/>
        <v/>
      </c>
      <c r="BL12" s="416" t="str">
        <f t="shared" si="9"/>
        <v/>
      </c>
      <c r="BM12" s="416" t="str">
        <f t="shared" si="9"/>
        <v/>
      </c>
      <c r="BN12" s="416" t="str">
        <f t="shared" si="9"/>
        <v/>
      </c>
      <c r="BO12" s="419"/>
      <c r="BP12" s="420"/>
      <c r="BQ12" s="104"/>
      <c r="BR12" s="104"/>
      <c r="BS12" s="103"/>
      <c r="BT12" s="161"/>
      <c r="BU12" s="161"/>
    </row>
    <row r="13" spans="1:74" ht="24">
      <c r="A13" s="145" t="s">
        <v>78</v>
      </c>
      <c r="B13" s="145" t="str">
        <f t="shared" si="27"/>
        <v>P004.1</v>
      </c>
      <c r="C13" s="146" t="s">
        <v>89</v>
      </c>
      <c r="D13" s="147" t="s">
        <v>90</v>
      </c>
      <c r="E13" s="147"/>
      <c r="F13" s="147"/>
      <c r="G13" s="147"/>
      <c r="H13" s="129">
        <v>146</v>
      </c>
      <c r="I13" s="130">
        <v>170</v>
      </c>
      <c r="J13" s="129">
        <v>170</v>
      </c>
      <c r="K13" s="130">
        <v>170</v>
      </c>
      <c r="L13" s="130">
        <v>170</v>
      </c>
      <c r="M13" s="130">
        <v>236</v>
      </c>
      <c r="N13" s="130">
        <v>236</v>
      </c>
      <c r="O13" s="148">
        <v>281.60000000000002</v>
      </c>
      <c r="P13" s="149">
        <v>6840</v>
      </c>
      <c r="Q13" s="149">
        <v>1088990.8</v>
      </c>
      <c r="R13" s="150">
        <v>6401</v>
      </c>
      <c r="S13" s="151">
        <v>1079466</v>
      </c>
      <c r="T13" s="150">
        <v>5762</v>
      </c>
      <c r="U13" s="151">
        <v>1399193.6000000001</v>
      </c>
      <c r="V13" s="152">
        <v>6401</v>
      </c>
      <c r="W13" s="153">
        <f>V13*O13</f>
        <v>1802521.6000000001</v>
      </c>
      <c r="X13" s="154">
        <v>6401</v>
      </c>
      <c r="Y13" s="155">
        <v>281.60000000000002</v>
      </c>
      <c r="Z13" s="138">
        <f>X13*Y13</f>
        <v>1802521.6000000001</v>
      </c>
      <c r="AA13" s="156">
        <v>5580</v>
      </c>
      <c r="AB13" s="157">
        <v>1554769.9200000002</v>
      </c>
      <c r="AC13" s="162">
        <v>5300</v>
      </c>
      <c r="AD13" s="456">
        <v>330</v>
      </c>
      <c r="AE13" s="159">
        <f t="shared" ref="AE13:AE14" si="36">AC13*AD13</f>
        <v>1749000</v>
      </c>
      <c r="AF13" s="158">
        <v>5441</v>
      </c>
      <c r="AG13" s="448">
        <v>355.45</v>
      </c>
      <c r="AH13" s="159">
        <f t="shared" si="29"/>
        <v>1934003.45</v>
      </c>
      <c r="AI13" s="437">
        <f t="shared" si="30"/>
        <v>-25.449999999999989</v>
      </c>
      <c r="AJ13" s="23">
        <f>+AF13-X13</f>
        <v>-960</v>
      </c>
      <c r="AK13" s="24">
        <f>+AJ13/X13</f>
        <v>-0.14997656616153726</v>
      </c>
      <c r="AL13" s="23">
        <f>+AF13-AA13</f>
        <v>-139</v>
      </c>
      <c r="AM13" s="160">
        <f t="shared" si="31"/>
        <v>-185003.44999999995</v>
      </c>
      <c r="AN13" s="24">
        <f>+AL13/AA13</f>
        <v>-2.4910394265232973E-2</v>
      </c>
      <c r="AO13" s="163">
        <f>+AG13-Y13</f>
        <v>73.849999999999966</v>
      </c>
      <c r="AP13" s="164">
        <f>+AO13/Y13</f>
        <v>0.2622514204545453</v>
      </c>
      <c r="AQ13" s="487"/>
      <c r="AR13" s="409">
        <f t="shared" si="16"/>
        <v>0.26225142045454541</v>
      </c>
      <c r="AS13" s="410">
        <f t="shared" si="17"/>
        <v>0.171875</v>
      </c>
      <c r="AT13" s="409">
        <f t="shared" si="18"/>
        <v>-2.4910394265233005E-2</v>
      </c>
      <c r="AU13" s="410">
        <f t="shared" si="19"/>
        <v>-5.017921146953408E-2</v>
      </c>
      <c r="AV13" s="64" t="b">
        <f t="shared" si="20"/>
        <v>0</v>
      </c>
      <c r="AW13" s="415">
        <f t="shared" si="21"/>
        <v>159.20918128654972</v>
      </c>
      <c r="AX13" s="415">
        <f t="shared" si="22"/>
        <v>168.64021246680207</v>
      </c>
      <c r="AY13" s="415">
        <f t="shared" si="23"/>
        <v>242.83123915307186</v>
      </c>
      <c r="AZ13" s="415">
        <f t="shared" si="24"/>
        <v>281.60000000000002</v>
      </c>
      <c r="BA13" s="415">
        <f t="shared" si="25"/>
        <v>330</v>
      </c>
      <c r="BB13" s="416">
        <f t="shared" si="32"/>
        <v>5.923672933961055E-2</v>
      </c>
      <c r="BC13" s="416">
        <f t="shared" si="26"/>
        <v>0.4399367481873564</v>
      </c>
      <c r="BD13" s="416">
        <f t="shared" si="26"/>
        <v>0.15965310304449654</v>
      </c>
      <c r="BE13" s="416">
        <f t="shared" si="26"/>
        <v>0.171875</v>
      </c>
      <c r="BF13" s="496">
        <f t="shared" si="6"/>
        <v>6840</v>
      </c>
      <c r="BG13" s="496">
        <f t="shared" si="0"/>
        <v>6401</v>
      </c>
      <c r="BH13" s="496">
        <f t="shared" si="1"/>
        <v>5762</v>
      </c>
      <c r="BI13" s="496">
        <f t="shared" si="7"/>
        <v>5580</v>
      </c>
      <c r="BJ13" s="496">
        <f t="shared" si="8"/>
        <v>5300</v>
      </c>
      <c r="BK13" s="416">
        <f t="shared" si="33"/>
        <v>-6.4181286549707561E-2</v>
      </c>
      <c r="BL13" s="416">
        <f t="shared" si="9"/>
        <v>-9.982815185127325E-2</v>
      </c>
      <c r="BM13" s="416">
        <f t="shared" si="9"/>
        <v>-3.1586254772648426E-2</v>
      </c>
      <c r="BN13" s="416">
        <f t="shared" si="9"/>
        <v>-5.017921146953408E-2</v>
      </c>
      <c r="BO13" s="419"/>
      <c r="BP13" s="420"/>
      <c r="BQ13" s="104"/>
      <c r="BR13" s="104"/>
      <c r="BS13" s="103"/>
      <c r="BT13" s="161">
        <f t="shared" si="34"/>
        <v>1492480.0000000002</v>
      </c>
      <c r="BU13" s="161">
        <f t="shared" si="35"/>
        <v>1532185.6000000001</v>
      </c>
    </row>
    <row r="14" spans="1:74" ht="13.2">
      <c r="A14" s="145" t="s">
        <v>78</v>
      </c>
      <c r="B14" s="145" t="str">
        <f t="shared" si="27"/>
        <v>P004.2</v>
      </c>
      <c r="C14" s="146" t="s">
        <v>91</v>
      </c>
      <c r="D14" s="147" t="s">
        <v>92</v>
      </c>
      <c r="E14" s="147"/>
      <c r="F14" s="147"/>
      <c r="G14" s="147"/>
      <c r="H14" s="129">
        <v>230</v>
      </c>
      <c r="I14" s="130">
        <v>280</v>
      </c>
      <c r="J14" s="129">
        <v>280</v>
      </c>
      <c r="K14" s="130">
        <v>280</v>
      </c>
      <c r="L14" s="130">
        <v>280</v>
      </c>
      <c r="M14" s="130">
        <v>340</v>
      </c>
      <c r="N14" s="130">
        <v>340</v>
      </c>
      <c r="O14" s="148">
        <v>396</v>
      </c>
      <c r="P14" s="149">
        <v>1078</v>
      </c>
      <c r="Q14" s="149">
        <v>279722</v>
      </c>
      <c r="R14" s="150">
        <v>1049</v>
      </c>
      <c r="S14" s="151">
        <v>293048</v>
      </c>
      <c r="T14" s="150">
        <v>994</v>
      </c>
      <c r="U14" s="151">
        <v>349280.8</v>
      </c>
      <c r="V14" s="152">
        <v>1049</v>
      </c>
      <c r="W14" s="153">
        <f>V14*O14</f>
        <v>415404</v>
      </c>
      <c r="X14" s="154">
        <v>1049</v>
      </c>
      <c r="Y14" s="155">
        <v>396</v>
      </c>
      <c r="Z14" s="138">
        <f>X14*Y14</f>
        <v>415404</v>
      </c>
      <c r="AA14" s="156">
        <v>989</v>
      </c>
      <c r="AB14" s="157">
        <v>390931.1999999999</v>
      </c>
      <c r="AC14" s="162">
        <f>AA14</f>
        <v>989</v>
      </c>
      <c r="AD14" s="456">
        <v>450</v>
      </c>
      <c r="AE14" s="159">
        <f t="shared" si="36"/>
        <v>445050</v>
      </c>
      <c r="AF14" s="158">
        <v>892</v>
      </c>
      <c r="AG14" s="448">
        <v>538.30999999999995</v>
      </c>
      <c r="AH14" s="159">
        <f t="shared" si="29"/>
        <v>480172.51999999996</v>
      </c>
      <c r="AI14" s="437">
        <f t="shared" si="30"/>
        <v>-88.309999999999945</v>
      </c>
      <c r="AJ14" s="23">
        <f>+AF14-X14</f>
        <v>-157</v>
      </c>
      <c r="AK14" s="24">
        <f>+AJ14/X14</f>
        <v>-0.14966634890371783</v>
      </c>
      <c r="AL14" s="23">
        <f>+AF14-AA14</f>
        <v>-97</v>
      </c>
      <c r="AM14" s="160">
        <f t="shared" si="31"/>
        <v>-35122.51999999996</v>
      </c>
      <c r="AN14" s="24">
        <f>+AL14/AA14</f>
        <v>-9.8078867542972695E-2</v>
      </c>
      <c r="AO14" s="163">
        <f>+AG14-Y14</f>
        <v>142.30999999999995</v>
      </c>
      <c r="AP14" s="164">
        <f>+AO14/Y14</f>
        <v>0.35936868686868673</v>
      </c>
      <c r="AQ14" s="487"/>
      <c r="AR14" s="409">
        <f t="shared" si="16"/>
        <v>0.35936868686868673</v>
      </c>
      <c r="AS14" s="410">
        <f t="shared" si="17"/>
        <v>0.13636363636363646</v>
      </c>
      <c r="AT14" s="409">
        <f t="shared" si="18"/>
        <v>-9.8078867542972681E-2</v>
      </c>
      <c r="AU14" s="410">
        <f t="shared" si="19"/>
        <v>0</v>
      </c>
      <c r="AV14" s="64" t="b">
        <f t="shared" si="20"/>
        <v>1</v>
      </c>
      <c r="AW14" s="415">
        <f t="shared" si="21"/>
        <v>259.48237476808907</v>
      </c>
      <c r="AX14" s="415">
        <f t="shared" si="22"/>
        <v>279.35938989513824</v>
      </c>
      <c r="AY14" s="415">
        <f t="shared" si="23"/>
        <v>351.3891348088531</v>
      </c>
      <c r="AZ14" s="415">
        <f t="shared" si="24"/>
        <v>396</v>
      </c>
      <c r="BA14" s="415">
        <f t="shared" si="25"/>
        <v>450</v>
      </c>
      <c r="BB14" s="416">
        <f t="shared" si="32"/>
        <v>7.6602563641612109E-2</v>
      </c>
      <c r="BC14" s="416">
        <f t="shared" si="26"/>
        <v>0.25783899707381353</v>
      </c>
      <c r="BD14" s="416">
        <f t="shared" si="26"/>
        <v>0.12695573303771646</v>
      </c>
      <c r="BE14" s="416">
        <f t="shared" si="26"/>
        <v>0.13636363636363646</v>
      </c>
      <c r="BF14" s="496">
        <f t="shared" si="6"/>
        <v>1078</v>
      </c>
      <c r="BG14" s="496">
        <f t="shared" si="0"/>
        <v>1049</v>
      </c>
      <c r="BH14" s="496">
        <f t="shared" si="1"/>
        <v>994</v>
      </c>
      <c r="BI14" s="496">
        <f t="shared" si="7"/>
        <v>989</v>
      </c>
      <c r="BJ14" s="496">
        <f t="shared" si="8"/>
        <v>989</v>
      </c>
      <c r="BK14" s="416">
        <f t="shared" si="33"/>
        <v>-2.6901669758812585E-2</v>
      </c>
      <c r="BL14" s="416">
        <f t="shared" si="9"/>
        <v>-5.2430886558627265E-2</v>
      </c>
      <c r="BM14" s="416">
        <f t="shared" si="9"/>
        <v>-5.0301810865190921E-3</v>
      </c>
      <c r="BN14" s="416">
        <f t="shared" si="9"/>
        <v>0</v>
      </c>
      <c r="BO14" s="419"/>
      <c r="BP14" s="420"/>
      <c r="BQ14" s="104"/>
      <c r="BR14" s="104"/>
      <c r="BS14" s="103"/>
      <c r="BT14" s="161">
        <f t="shared" si="34"/>
        <v>391644</v>
      </c>
      <c r="BU14" s="161">
        <f t="shared" si="35"/>
        <v>353232</v>
      </c>
    </row>
    <row r="15" spans="1:74" ht="13.2">
      <c r="A15" s="145" t="s">
        <v>78</v>
      </c>
      <c r="B15" s="145" t="str">
        <f t="shared" si="27"/>
        <v>P005</v>
      </c>
      <c r="C15" s="146" t="s">
        <v>93</v>
      </c>
      <c r="D15" s="172" t="s">
        <v>94</v>
      </c>
      <c r="E15" s="147"/>
      <c r="F15" s="147"/>
      <c r="G15" s="147"/>
      <c r="H15" s="129">
        <v>580</v>
      </c>
      <c r="I15" s="130">
        <v>700</v>
      </c>
      <c r="J15" s="129">
        <v>750</v>
      </c>
      <c r="K15" s="130">
        <v>850</v>
      </c>
      <c r="L15" s="130">
        <v>850</v>
      </c>
      <c r="M15" s="130">
        <v>940</v>
      </c>
      <c r="N15" s="130">
        <v>940</v>
      </c>
      <c r="O15" s="148" t="s">
        <v>88</v>
      </c>
      <c r="P15" s="149">
        <v>48723</v>
      </c>
      <c r="Q15" s="149">
        <v>32155340</v>
      </c>
      <c r="R15" s="150"/>
      <c r="S15" s="151"/>
      <c r="T15" s="150"/>
      <c r="U15" s="151"/>
      <c r="V15" s="152"/>
      <c r="W15" s="153"/>
      <c r="X15" s="166"/>
      <c r="Y15" s="155" t="s">
        <v>88</v>
      </c>
      <c r="Z15" s="167"/>
      <c r="AA15" s="168"/>
      <c r="AB15" s="169"/>
      <c r="AC15" s="170"/>
      <c r="AD15" s="449"/>
      <c r="AE15" s="171"/>
      <c r="AF15" s="170"/>
      <c r="AG15" s="449"/>
      <c r="AH15" s="159">
        <f t="shared" si="29"/>
        <v>0</v>
      </c>
      <c r="AI15" s="437">
        <f t="shared" si="30"/>
        <v>0</v>
      </c>
      <c r="AJ15" s="23"/>
      <c r="AK15" s="24"/>
      <c r="AL15" s="23"/>
      <c r="AM15" s="160">
        <f t="shared" si="31"/>
        <v>0</v>
      </c>
      <c r="AN15" s="24"/>
      <c r="AO15" s="163"/>
      <c r="AP15" s="164"/>
      <c r="AQ15" s="487"/>
      <c r="AR15" s="409" t="str">
        <f t="shared" si="16"/>
        <v/>
      </c>
      <c r="AS15" s="410" t="str">
        <f t="shared" si="17"/>
        <v/>
      </c>
      <c r="AT15" s="409" t="str">
        <f t="shared" si="18"/>
        <v/>
      </c>
      <c r="AU15" s="410" t="str">
        <f t="shared" si="19"/>
        <v/>
      </c>
      <c r="AV15" s="64" t="b">
        <f t="shared" si="20"/>
        <v>1</v>
      </c>
      <c r="AW15" s="415">
        <f t="shared" si="21"/>
        <v>659.96223549453032</v>
      </c>
      <c r="AX15" s="415" t="str">
        <f t="shared" si="22"/>
        <v/>
      </c>
      <c r="AY15" s="415" t="str">
        <f t="shared" si="23"/>
        <v/>
      </c>
      <c r="AZ15" s="415" t="str">
        <f t="shared" si="24"/>
        <v/>
      </c>
      <c r="BA15" s="415">
        <f t="shared" si="25"/>
        <v>0</v>
      </c>
      <c r="BB15" s="416" t="str">
        <f t="shared" si="32"/>
        <v/>
      </c>
      <c r="BC15" s="416" t="str">
        <f t="shared" si="26"/>
        <v/>
      </c>
      <c r="BD15" s="416" t="str">
        <f t="shared" si="26"/>
        <v/>
      </c>
      <c r="BE15" s="416" t="str">
        <f t="shared" si="26"/>
        <v/>
      </c>
      <c r="BF15" s="496">
        <f t="shared" si="6"/>
        <v>48723</v>
      </c>
      <c r="BG15" s="496">
        <f t="shared" si="0"/>
        <v>0</v>
      </c>
      <c r="BH15" s="496">
        <f t="shared" si="1"/>
        <v>0</v>
      </c>
      <c r="BI15" s="496">
        <f t="shared" si="7"/>
        <v>0</v>
      </c>
      <c r="BJ15" s="496">
        <f t="shared" si="8"/>
        <v>0</v>
      </c>
      <c r="BK15" s="416">
        <f t="shared" si="33"/>
        <v>-1</v>
      </c>
      <c r="BL15" s="416" t="str">
        <f t="shared" si="9"/>
        <v/>
      </c>
      <c r="BM15" s="416" t="str">
        <f t="shared" si="9"/>
        <v/>
      </c>
      <c r="BN15" s="416" t="str">
        <f t="shared" si="9"/>
        <v/>
      </c>
      <c r="BO15" s="419"/>
      <c r="BP15" s="420"/>
      <c r="BQ15" s="104"/>
      <c r="BR15" s="104"/>
      <c r="BS15" s="103"/>
      <c r="BT15" s="161"/>
      <c r="BU15" s="161"/>
    </row>
    <row r="16" spans="1:74" ht="13.2">
      <c r="A16" s="145" t="s">
        <v>78</v>
      </c>
      <c r="B16" s="145" t="str">
        <f t="shared" si="27"/>
        <v>P005.1</v>
      </c>
      <c r="C16" s="173" t="s">
        <v>95</v>
      </c>
      <c r="D16" s="172" t="s">
        <v>96</v>
      </c>
      <c r="E16" s="147"/>
      <c r="F16" s="147" t="s">
        <v>81</v>
      </c>
      <c r="G16" s="147"/>
      <c r="H16" s="129">
        <v>0</v>
      </c>
      <c r="I16" s="130">
        <v>0</v>
      </c>
      <c r="J16" s="129"/>
      <c r="K16" s="130"/>
      <c r="L16" s="130"/>
      <c r="M16" s="130"/>
      <c r="N16" s="130"/>
      <c r="O16" s="148">
        <v>1100</v>
      </c>
      <c r="P16" s="149">
        <v>0</v>
      </c>
      <c r="Q16" s="149">
        <v>0</v>
      </c>
      <c r="R16" s="150">
        <v>22546</v>
      </c>
      <c r="S16" s="151">
        <v>17962609</v>
      </c>
      <c r="T16" s="150">
        <v>22440</v>
      </c>
      <c r="U16" s="151">
        <v>22147340</v>
      </c>
      <c r="V16" s="152">
        <v>25028</v>
      </c>
      <c r="W16" s="153">
        <f t="shared" ref="W16:W26" si="37">V16*O16</f>
        <v>27530800</v>
      </c>
      <c r="X16" s="154">
        <v>25028</v>
      </c>
      <c r="Y16" s="155">
        <v>1100</v>
      </c>
      <c r="Z16" s="138">
        <f t="shared" ref="Z16:Z26" si="38">X16*Y16</f>
        <v>27530800</v>
      </c>
      <c r="AA16" s="156">
        <v>21544</v>
      </c>
      <c r="AB16" s="157">
        <v>23693888</v>
      </c>
      <c r="AC16" s="174">
        <v>28500</v>
      </c>
      <c r="AD16" s="457">
        <v>1450</v>
      </c>
      <c r="AE16" s="159">
        <f t="shared" ref="AE16:AE26" si="39">AC16*AD16</f>
        <v>41325000</v>
      </c>
      <c r="AF16" s="158">
        <v>23500</v>
      </c>
      <c r="AG16" s="449">
        <v>1250</v>
      </c>
      <c r="AH16" s="159">
        <f t="shared" si="29"/>
        <v>29375000</v>
      </c>
      <c r="AI16" s="437">
        <f t="shared" si="30"/>
        <v>200</v>
      </c>
      <c r="AJ16" s="23">
        <f t="shared" ref="AJ16:AJ26" si="40">+AF16-X16</f>
        <v>-1528</v>
      </c>
      <c r="AK16" s="24">
        <f t="shared" ref="AK16:AK26" si="41">+AJ16/X16</f>
        <v>-6.1051622183154866E-2</v>
      </c>
      <c r="AL16" s="23">
        <f t="shared" ref="AL16:AL26" si="42">+AF16-AA16</f>
        <v>1956</v>
      </c>
      <c r="AM16" s="160">
        <f t="shared" si="31"/>
        <v>11950000</v>
      </c>
      <c r="AN16" s="24">
        <f t="shared" ref="AN16:AN26" si="43">+AL16/AA16</f>
        <v>9.0790939472707013E-2</v>
      </c>
      <c r="AO16" s="163">
        <f t="shared" ref="AO16:AO26" si="44">+AG16-Y16</f>
        <v>150</v>
      </c>
      <c r="AP16" s="164">
        <f t="shared" ref="AP16:AP26" si="45">+AO16/Y16</f>
        <v>0.13636363636363635</v>
      </c>
      <c r="AQ16" s="487" t="s">
        <v>1079</v>
      </c>
      <c r="AR16" s="409">
        <f t="shared" si="16"/>
        <v>0.13636363636363646</v>
      </c>
      <c r="AS16" s="410">
        <f t="shared" si="17"/>
        <v>0.31818181818181812</v>
      </c>
      <c r="AT16" s="409">
        <f t="shared" si="18"/>
        <v>9.0790939472707111E-2</v>
      </c>
      <c r="AU16" s="410">
        <f t="shared" si="19"/>
        <v>0.32287411808392119</v>
      </c>
      <c r="AV16" s="64" t="b">
        <f t="shared" si="20"/>
        <v>0</v>
      </c>
      <c r="AW16" s="415" t="str">
        <f t="shared" si="21"/>
        <v/>
      </c>
      <c r="AX16" s="415">
        <f t="shared" si="22"/>
        <v>796.70934977379579</v>
      </c>
      <c r="AY16" s="415">
        <f t="shared" si="23"/>
        <v>986.95811051693408</v>
      </c>
      <c r="AZ16" s="415">
        <f t="shared" si="24"/>
        <v>1100</v>
      </c>
      <c r="BA16" s="415">
        <f t="shared" si="25"/>
        <v>1450</v>
      </c>
      <c r="BB16" s="416" t="str">
        <f t="shared" si="32"/>
        <v/>
      </c>
      <c r="BC16" s="416">
        <f t="shared" si="26"/>
        <v>0.23879318197678279</v>
      </c>
      <c r="BD16" s="416">
        <f t="shared" si="26"/>
        <v>0.11453565078244154</v>
      </c>
      <c r="BE16" s="416">
        <f t="shared" si="26"/>
        <v>0.31818181818181812</v>
      </c>
      <c r="BF16" s="496">
        <f t="shared" si="6"/>
        <v>0</v>
      </c>
      <c r="BG16" s="496">
        <f t="shared" si="0"/>
        <v>22546</v>
      </c>
      <c r="BH16" s="496">
        <f t="shared" si="1"/>
        <v>22440</v>
      </c>
      <c r="BI16" s="496">
        <f t="shared" si="7"/>
        <v>21544</v>
      </c>
      <c r="BJ16" s="496">
        <f t="shared" si="8"/>
        <v>28500</v>
      </c>
      <c r="BK16" s="416" t="str">
        <f t="shared" si="33"/>
        <v/>
      </c>
      <c r="BL16" s="416">
        <f t="shared" si="9"/>
        <v>-4.7014991572784659E-3</v>
      </c>
      <c r="BM16" s="416">
        <f t="shared" si="9"/>
        <v>-3.9928698752228153E-2</v>
      </c>
      <c r="BN16" s="416">
        <f t="shared" si="9"/>
        <v>0.32287411808392119</v>
      </c>
      <c r="BO16" s="419"/>
      <c r="BP16" s="420" t="s">
        <v>1067</v>
      </c>
      <c r="BQ16" s="104"/>
      <c r="BR16" s="104"/>
      <c r="BS16" s="103"/>
      <c r="BT16" s="161">
        <f t="shared" si="34"/>
        <v>31350000</v>
      </c>
      <c r="BU16" s="161">
        <f t="shared" si="35"/>
        <v>25850000</v>
      </c>
    </row>
    <row r="17" spans="1:73" ht="13.2">
      <c r="A17" s="145" t="s">
        <v>78</v>
      </c>
      <c r="B17" s="145" t="str">
        <f t="shared" si="27"/>
        <v>P005.2</v>
      </c>
      <c r="C17" s="173" t="s">
        <v>97</v>
      </c>
      <c r="D17" s="172" t="s">
        <v>98</v>
      </c>
      <c r="E17" s="147"/>
      <c r="F17" s="147" t="s">
        <v>81</v>
      </c>
      <c r="G17" s="147"/>
      <c r="H17" s="129">
        <v>0</v>
      </c>
      <c r="I17" s="130">
        <v>0</v>
      </c>
      <c r="J17" s="129"/>
      <c r="K17" s="130"/>
      <c r="L17" s="130"/>
      <c r="M17" s="130"/>
      <c r="N17" s="130"/>
      <c r="O17" s="148">
        <v>960</v>
      </c>
      <c r="P17" s="149">
        <v>0</v>
      </c>
      <c r="Q17" s="149">
        <v>0</v>
      </c>
      <c r="R17" s="150">
        <v>25087</v>
      </c>
      <c r="S17" s="151">
        <v>19986791</v>
      </c>
      <c r="T17" s="150">
        <v>24714</v>
      </c>
      <c r="U17" s="151">
        <v>23202430</v>
      </c>
      <c r="V17" s="152">
        <v>26993</v>
      </c>
      <c r="W17" s="153">
        <f t="shared" si="37"/>
        <v>25913280</v>
      </c>
      <c r="X17" s="154">
        <v>26993</v>
      </c>
      <c r="Y17" s="155">
        <v>960</v>
      </c>
      <c r="Z17" s="138">
        <f t="shared" si="38"/>
        <v>25913280</v>
      </c>
      <c r="AA17" s="156">
        <v>24224</v>
      </c>
      <c r="AB17" s="157">
        <v>23247976</v>
      </c>
      <c r="AC17" s="174">
        <f>AF16+AF17-AC16</f>
        <v>18500</v>
      </c>
      <c r="AD17" s="457">
        <v>1000</v>
      </c>
      <c r="AE17" s="159">
        <f t="shared" si="39"/>
        <v>18500000</v>
      </c>
      <c r="AF17" s="158">
        <v>23500</v>
      </c>
      <c r="AG17" s="449">
        <v>1000</v>
      </c>
      <c r="AH17" s="159">
        <f t="shared" si="29"/>
        <v>23500000</v>
      </c>
      <c r="AI17" s="437">
        <f t="shared" si="30"/>
        <v>0</v>
      </c>
      <c r="AJ17" s="23">
        <f t="shared" si="40"/>
        <v>-3493</v>
      </c>
      <c r="AK17" s="24">
        <f t="shared" si="41"/>
        <v>-0.12940391953469418</v>
      </c>
      <c r="AL17" s="23">
        <f t="shared" si="42"/>
        <v>-724</v>
      </c>
      <c r="AM17" s="160">
        <f t="shared" si="31"/>
        <v>-5000000</v>
      </c>
      <c r="AN17" s="24">
        <f t="shared" si="43"/>
        <v>-2.988771466314399E-2</v>
      </c>
      <c r="AO17" s="163">
        <f t="shared" si="44"/>
        <v>40</v>
      </c>
      <c r="AP17" s="164">
        <f t="shared" si="45"/>
        <v>4.1666666666666664E-2</v>
      </c>
      <c r="AQ17" s="487" t="s">
        <v>1079</v>
      </c>
      <c r="AR17" s="409">
        <f t="shared" si="16"/>
        <v>4.1666666666666741E-2</v>
      </c>
      <c r="AS17" s="410">
        <f t="shared" si="17"/>
        <v>4.1666666666666741E-2</v>
      </c>
      <c r="AT17" s="409">
        <f t="shared" si="18"/>
        <v>-2.9887714663143994E-2</v>
      </c>
      <c r="AU17" s="410">
        <f t="shared" si="19"/>
        <v>-0.23629458388375169</v>
      </c>
      <c r="AV17" s="64" t="b">
        <f t="shared" si="20"/>
        <v>0</v>
      </c>
      <c r="AW17" s="415" t="str">
        <f t="shared" si="21"/>
        <v/>
      </c>
      <c r="AX17" s="415">
        <f t="shared" si="22"/>
        <v>796.69912703790806</v>
      </c>
      <c r="AY17" s="415">
        <f t="shared" si="23"/>
        <v>938.83750101157239</v>
      </c>
      <c r="AZ17" s="415">
        <f t="shared" si="24"/>
        <v>960</v>
      </c>
      <c r="BA17" s="415">
        <f t="shared" si="25"/>
        <v>1000</v>
      </c>
      <c r="BB17" s="416" t="str">
        <f t="shared" si="32"/>
        <v/>
      </c>
      <c r="BC17" s="416">
        <f t="shared" si="26"/>
        <v>0.17840909968375196</v>
      </c>
      <c r="BD17" s="416">
        <f t="shared" si="26"/>
        <v>2.2541173489156074E-2</v>
      </c>
      <c r="BE17" s="416">
        <f t="shared" si="26"/>
        <v>4.1666666666666741E-2</v>
      </c>
      <c r="BF17" s="496">
        <f t="shared" si="6"/>
        <v>0</v>
      </c>
      <c r="BG17" s="496">
        <f t="shared" si="0"/>
        <v>25087</v>
      </c>
      <c r="BH17" s="496">
        <f t="shared" si="1"/>
        <v>24714</v>
      </c>
      <c r="BI17" s="496">
        <f t="shared" si="7"/>
        <v>24224</v>
      </c>
      <c r="BJ17" s="496">
        <f t="shared" si="8"/>
        <v>18500</v>
      </c>
      <c r="BK17" s="416" t="str">
        <f t="shared" si="33"/>
        <v/>
      </c>
      <c r="BL17" s="416">
        <f t="shared" si="9"/>
        <v>-1.4868258460557282E-2</v>
      </c>
      <c r="BM17" s="416">
        <f t="shared" si="9"/>
        <v>-1.9826818807153868E-2</v>
      </c>
      <c r="BN17" s="416">
        <f t="shared" si="9"/>
        <v>-0.23629458388375169</v>
      </c>
      <c r="BO17" s="419"/>
      <c r="BP17" s="420" t="s">
        <v>1067</v>
      </c>
      <c r="BQ17" s="104"/>
      <c r="BR17" s="104"/>
      <c r="BS17" s="103"/>
      <c r="BT17" s="161">
        <f t="shared" si="34"/>
        <v>17760000</v>
      </c>
      <c r="BU17" s="161">
        <f t="shared" si="35"/>
        <v>22560000</v>
      </c>
    </row>
    <row r="18" spans="1:73" ht="36" hidden="1">
      <c r="A18" s="145" t="s">
        <v>99</v>
      </c>
      <c r="B18" s="145" t="str">
        <f t="shared" si="27"/>
        <v>P006</v>
      </c>
      <c r="C18" s="146" t="s">
        <v>100</v>
      </c>
      <c r="D18" s="175" t="s">
        <v>101</v>
      </c>
      <c r="E18" s="175" t="s">
        <v>102</v>
      </c>
      <c r="F18" s="147" t="s">
        <v>81</v>
      </c>
      <c r="G18" s="175"/>
      <c r="H18" s="129">
        <v>160</v>
      </c>
      <c r="I18" s="130">
        <v>200</v>
      </c>
      <c r="J18" s="129">
        <v>220</v>
      </c>
      <c r="K18" s="130">
        <v>264</v>
      </c>
      <c r="L18" s="130">
        <v>264</v>
      </c>
      <c r="M18" s="130">
        <v>286</v>
      </c>
      <c r="N18" s="130">
        <v>286</v>
      </c>
      <c r="O18" s="148">
        <v>340</v>
      </c>
      <c r="P18" s="149">
        <v>33205</v>
      </c>
      <c r="Q18" s="149">
        <v>6213368</v>
      </c>
      <c r="R18" s="150">
        <v>31702</v>
      </c>
      <c r="S18" s="151">
        <v>7648291.2000000002</v>
      </c>
      <c r="T18" s="150">
        <v>31583</v>
      </c>
      <c r="U18" s="151">
        <v>9561019.5999999996</v>
      </c>
      <c r="V18" s="152">
        <v>31702</v>
      </c>
      <c r="W18" s="153">
        <f t="shared" si="37"/>
        <v>10778680</v>
      </c>
      <c r="X18" s="154">
        <v>31702</v>
      </c>
      <c r="Y18" s="155">
        <v>340</v>
      </c>
      <c r="Z18" s="138">
        <f t="shared" si="38"/>
        <v>10778680</v>
      </c>
      <c r="AA18" s="156">
        <v>30270</v>
      </c>
      <c r="AB18" s="157">
        <v>10291528</v>
      </c>
      <c r="AC18" s="162">
        <v>33000</v>
      </c>
      <c r="AD18" s="456">
        <v>480</v>
      </c>
      <c r="AE18" s="159">
        <f t="shared" si="39"/>
        <v>15840000</v>
      </c>
      <c r="AF18" s="158">
        <v>31600</v>
      </c>
      <c r="AG18" s="448">
        <v>400</v>
      </c>
      <c r="AH18" s="159">
        <f t="shared" si="29"/>
        <v>12640000</v>
      </c>
      <c r="AI18" s="437">
        <f t="shared" si="30"/>
        <v>80</v>
      </c>
      <c r="AJ18" s="23">
        <f t="shared" si="40"/>
        <v>-102</v>
      </c>
      <c r="AK18" s="24">
        <f t="shared" si="41"/>
        <v>-3.2174626206548482E-3</v>
      </c>
      <c r="AL18" s="23">
        <f t="shared" si="42"/>
        <v>1330</v>
      </c>
      <c r="AM18" s="160">
        <f t="shared" si="31"/>
        <v>3200000</v>
      </c>
      <c r="AN18" s="24">
        <f t="shared" si="43"/>
        <v>4.3937892302609846E-2</v>
      </c>
      <c r="AO18" s="163">
        <f t="shared" si="44"/>
        <v>60</v>
      </c>
      <c r="AP18" s="164">
        <f t="shared" si="45"/>
        <v>0.17647058823529413</v>
      </c>
      <c r="AQ18" s="487"/>
      <c r="AR18" s="409">
        <f t="shared" si="16"/>
        <v>0.17647058823529416</v>
      </c>
      <c r="AS18" s="410">
        <f t="shared" si="17"/>
        <v>0.41176470588235303</v>
      </c>
      <c r="AT18" s="409">
        <f t="shared" si="18"/>
        <v>4.3937892302609916E-2</v>
      </c>
      <c r="AU18" s="410">
        <f t="shared" si="19"/>
        <v>9.0188305252725476E-2</v>
      </c>
      <c r="AV18" s="64" t="b">
        <f t="shared" si="20"/>
        <v>0</v>
      </c>
      <c r="AW18" s="415">
        <f t="shared" si="21"/>
        <v>187.12145761180545</v>
      </c>
      <c r="AX18" s="415">
        <f t="shared" si="22"/>
        <v>241.25579458709231</v>
      </c>
      <c r="AY18" s="415">
        <f t="shared" si="23"/>
        <v>302.72677073108952</v>
      </c>
      <c r="AZ18" s="415">
        <f t="shared" si="24"/>
        <v>340</v>
      </c>
      <c r="BA18" s="415">
        <f t="shared" si="25"/>
        <v>480</v>
      </c>
      <c r="BB18" s="416">
        <f t="shared" si="32"/>
        <v>0.28930053060826277</v>
      </c>
      <c r="BC18" s="416">
        <f t="shared" si="26"/>
        <v>0.25479585370873425</v>
      </c>
      <c r="BD18" s="416">
        <f t="shared" si="26"/>
        <v>0.12312498554024498</v>
      </c>
      <c r="BE18" s="416">
        <f t="shared" si="26"/>
        <v>0.41176470588235303</v>
      </c>
      <c r="BF18" s="417">
        <f t="shared" si="6"/>
        <v>33205</v>
      </c>
      <c r="BG18" s="417">
        <f t="shared" si="0"/>
        <v>31702</v>
      </c>
      <c r="BH18" s="417">
        <f t="shared" si="1"/>
        <v>31583</v>
      </c>
      <c r="BI18" s="417">
        <f t="shared" si="7"/>
        <v>30270</v>
      </c>
      <c r="BJ18" s="417">
        <f t="shared" si="8"/>
        <v>33000</v>
      </c>
      <c r="BK18" s="416">
        <f t="shared" si="33"/>
        <v>-4.5264267429603988E-2</v>
      </c>
      <c r="BL18" s="416">
        <f t="shared" si="9"/>
        <v>-3.753706390764E-3</v>
      </c>
      <c r="BM18" s="416">
        <f t="shared" si="9"/>
        <v>-4.1572998131906402E-2</v>
      </c>
      <c r="BN18" s="416">
        <f t="shared" si="9"/>
        <v>9.0188305252725476E-2</v>
      </c>
      <c r="BO18" s="419"/>
      <c r="BP18" s="420"/>
      <c r="BQ18" s="104"/>
      <c r="BR18" s="104"/>
      <c r="BS18" s="103"/>
      <c r="BT18" s="161">
        <f t="shared" si="34"/>
        <v>11220000</v>
      </c>
      <c r="BU18" s="161">
        <f t="shared" si="35"/>
        <v>10744000</v>
      </c>
    </row>
    <row r="19" spans="1:73" ht="36" hidden="1">
      <c r="A19" s="145" t="s">
        <v>99</v>
      </c>
      <c r="B19" s="145" t="str">
        <f t="shared" si="27"/>
        <v>P007</v>
      </c>
      <c r="C19" s="146" t="s">
        <v>103</v>
      </c>
      <c r="D19" s="175" t="s">
        <v>104</v>
      </c>
      <c r="E19" s="175" t="s">
        <v>102</v>
      </c>
      <c r="F19" s="147" t="s">
        <v>81</v>
      </c>
      <c r="G19" s="175"/>
      <c r="H19" s="129">
        <v>800</v>
      </c>
      <c r="I19" s="130">
        <v>800</v>
      </c>
      <c r="J19" s="129">
        <v>800</v>
      </c>
      <c r="K19" s="130">
        <v>960</v>
      </c>
      <c r="L19" s="130">
        <v>960</v>
      </c>
      <c r="M19" s="130">
        <v>960</v>
      </c>
      <c r="N19" s="130">
        <v>960</v>
      </c>
      <c r="O19" s="148">
        <v>1078</v>
      </c>
      <c r="P19" s="149">
        <v>14523</v>
      </c>
      <c r="Q19" s="149">
        <v>11618400</v>
      </c>
      <c r="R19" s="150">
        <v>14525</v>
      </c>
      <c r="S19" s="151">
        <v>12764512</v>
      </c>
      <c r="T19" s="150">
        <v>14936</v>
      </c>
      <c r="U19" s="151">
        <v>14935961.200000001</v>
      </c>
      <c r="V19" s="152">
        <v>15131</v>
      </c>
      <c r="W19" s="153">
        <f t="shared" si="37"/>
        <v>16311218</v>
      </c>
      <c r="X19" s="154">
        <v>15131</v>
      </c>
      <c r="Y19" s="155">
        <v>1078</v>
      </c>
      <c r="Z19" s="138">
        <f t="shared" si="38"/>
        <v>16311218</v>
      </c>
      <c r="AA19" s="156">
        <v>15275</v>
      </c>
      <c r="AB19" s="157">
        <v>16456209</v>
      </c>
      <c r="AC19" s="162">
        <f>AA19</f>
        <v>15275</v>
      </c>
      <c r="AD19" s="448">
        <v>1108.6099999999999</v>
      </c>
      <c r="AE19" s="159">
        <f t="shared" si="39"/>
        <v>16934017.75</v>
      </c>
      <c r="AF19" s="158">
        <v>12862</v>
      </c>
      <c r="AG19" s="448">
        <v>1108.6099999999999</v>
      </c>
      <c r="AH19" s="159">
        <f t="shared" si="29"/>
        <v>14258941.819999998</v>
      </c>
      <c r="AI19" s="437">
        <f t="shared" si="30"/>
        <v>0</v>
      </c>
      <c r="AJ19" s="23">
        <f t="shared" si="40"/>
        <v>-2269</v>
      </c>
      <c r="AK19" s="24">
        <f t="shared" si="41"/>
        <v>-0.14995704183464412</v>
      </c>
      <c r="AL19" s="23">
        <f t="shared" si="42"/>
        <v>-2413</v>
      </c>
      <c r="AM19" s="160">
        <f t="shared" si="31"/>
        <v>2675075.9300000016</v>
      </c>
      <c r="AN19" s="24">
        <f t="shared" si="43"/>
        <v>-0.15797054009819966</v>
      </c>
      <c r="AO19" s="163">
        <f t="shared" si="44"/>
        <v>30.6099999999999</v>
      </c>
      <c r="AP19" s="164">
        <f t="shared" si="45"/>
        <v>2.8395176252319018E-2</v>
      </c>
      <c r="AQ19" s="487"/>
      <c r="AR19" s="409">
        <f t="shared" si="16"/>
        <v>2.839517625231891E-2</v>
      </c>
      <c r="AS19" s="410">
        <f t="shared" si="17"/>
        <v>2.839517625231891E-2</v>
      </c>
      <c r="AT19" s="409">
        <f t="shared" si="18"/>
        <v>-0.15797054009819966</v>
      </c>
      <c r="AU19" s="410">
        <f t="shared" si="19"/>
        <v>0</v>
      </c>
      <c r="AV19" s="64" t="b">
        <f t="shared" si="20"/>
        <v>1</v>
      </c>
      <c r="AW19" s="415">
        <f t="shared" si="21"/>
        <v>800</v>
      </c>
      <c r="AX19" s="415">
        <f t="shared" si="22"/>
        <v>878.79600688468156</v>
      </c>
      <c r="AY19" s="415">
        <f t="shared" si="23"/>
        <v>999.99740224959839</v>
      </c>
      <c r="AZ19" s="415">
        <f t="shared" si="24"/>
        <v>1078</v>
      </c>
      <c r="BA19" s="415">
        <f t="shared" si="25"/>
        <v>1108.6099999999999</v>
      </c>
      <c r="BB19" s="416">
        <f t="shared" si="32"/>
        <v>9.849500860585203E-2</v>
      </c>
      <c r="BC19" s="416">
        <f t="shared" si="26"/>
        <v>0.13791755357944102</v>
      </c>
      <c r="BD19" s="416">
        <f t="shared" si="26"/>
        <v>7.8002800382207527E-2</v>
      </c>
      <c r="BE19" s="416">
        <f t="shared" si="26"/>
        <v>2.839517625231891E-2</v>
      </c>
      <c r="BF19" s="417">
        <f t="shared" si="6"/>
        <v>14523</v>
      </c>
      <c r="BG19" s="417">
        <f t="shared" si="0"/>
        <v>14525</v>
      </c>
      <c r="BH19" s="417">
        <f t="shared" si="1"/>
        <v>14936</v>
      </c>
      <c r="BI19" s="417">
        <f t="shared" si="7"/>
        <v>15275</v>
      </c>
      <c r="BJ19" s="417">
        <f t="shared" si="8"/>
        <v>15275</v>
      </c>
      <c r="BK19" s="416">
        <f t="shared" si="33"/>
        <v>1.3771259381667456E-4</v>
      </c>
      <c r="BL19" s="416">
        <f t="shared" si="9"/>
        <v>2.8296041308089492E-2</v>
      </c>
      <c r="BM19" s="416">
        <f t="shared" si="9"/>
        <v>2.2696839850026684E-2</v>
      </c>
      <c r="BN19" s="416">
        <f t="shared" si="9"/>
        <v>0</v>
      </c>
      <c r="BO19" s="419" t="s">
        <v>1071</v>
      </c>
      <c r="BP19" s="420"/>
      <c r="BQ19" s="104"/>
      <c r="BR19" s="104"/>
      <c r="BS19" s="103"/>
      <c r="BT19" s="161">
        <f t="shared" si="34"/>
        <v>16466450</v>
      </c>
      <c r="BU19" s="161">
        <f t="shared" si="35"/>
        <v>13865236</v>
      </c>
    </row>
    <row r="20" spans="1:73" ht="36" hidden="1">
      <c r="A20" s="145" t="s">
        <v>99</v>
      </c>
      <c r="B20" s="145" t="str">
        <f t="shared" si="27"/>
        <v>P008</v>
      </c>
      <c r="C20" s="146" t="s">
        <v>105</v>
      </c>
      <c r="D20" s="175" t="s">
        <v>106</v>
      </c>
      <c r="E20" s="175" t="s">
        <v>102</v>
      </c>
      <c r="F20" s="175"/>
      <c r="G20" s="175"/>
      <c r="H20" s="129">
        <v>1200</v>
      </c>
      <c r="I20" s="130">
        <v>1200</v>
      </c>
      <c r="J20" s="129">
        <v>1200</v>
      </c>
      <c r="K20" s="130">
        <v>1440</v>
      </c>
      <c r="L20" s="130">
        <v>1440</v>
      </c>
      <c r="M20" s="130">
        <v>1440</v>
      </c>
      <c r="N20" s="130">
        <v>1440</v>
      </c>
      <c r="O20" s="148">
        <v>1606</v>
      </c>
      <c r="P20" s="149">
        <v>5113</v>
      </c>
      <c r="Q20" s="149">
        <v>6135600</v>
      </c>
      <c r="R20" s="150">
        <v>5017</v>
      </c>
      <c r="S20" s="151">
        <v>6598992</v>
      </c>
      <c r="T20" s="150">
        <v>4462</v>
      </c>
      <c r="U20" s="151">
        <v>6677928</v>
      </c>
      <c r="V20" s="152">
        <v>5017</v>
      </c>
      <c r="W20" s="153">
        <f t="shared" si="37"/>
        <v>8057302</v>
      </c>
      <c r="X20" s="154">
        <v>5017</v>
      </c>
      <c r="Y20" s="155">
        <v>1606</v>
      </c>
      <c r="Z20" s="138">
        <f t="shared" si="38"/>
        <v>8057302</v>
      </c>
      <c r="AA20" s="156">
        <v>4119</v>
      </c>
      <c r="AB20" s="157">
        <v>6613186.7999999998</v>
      </c>
      <c r="AC20" s="158">
        <v>4265</v>
      </c>
      <c r="AD20" s="448">
        <v>1688.36</v>
      </c>
      <c r="AE20" s="159">
        <f t="shared" si="39"/>
        <v>7200855.3999999994</v>
      </c>
      <c r="AF20" s="158">
        <v>4265</v>
      </c>
      <c r="AG20" s="448">
        <v>1688.36</v>
      </c>
      <c r="AH20" s="159">
        <f t="shared" si="29"/>
        <v>7200855.3999999994</v>
      </c>
      <c r="AI20" s="437">
        <f t="shared" si="30"/>
        <v>0</v>
      </c>
      <c r="AJ20" s="23">
        <f t="shared" si="40"/>
        <v>-752</v>
      </c>
      <c r="AK20" s="24">
        <f t="shared" si="41"/>
        <v>-0.14989037273270878</v>
      </c>
      <c r="AL20" s="23">
        <f t="shared" si="42"/>
        <v>146</v>
      </c>
      <c r="AM20" s="160">
        <f t="shared" si="31"/>
        <v>0</v>
      </c>
      <c r="AN20" s="24">
        <f t="shared" si="43"/>
        <v>3.5445496479728091E-2</v>
      </c>
      <c r="AO20" s="163">
        <f t="shared" si="44"/>
        <v>82.3599999999999</v>
      </c>
      <c r="AP20" s="164">
        <f t="shared" si="45"/>
        <v>5.1282689912826834E-2</v>
      </c>
      <c r="AQ20" s="487"/>
      <c r="AR20" s="409">
        <f t="shared" si="16"/>
        <v>5.1282689912826918E-2</v>
      </c>
      <c r="AS20" s="410">
        <f t="shared" si="17"/>
        <v>5.1282689912826918E-2</v>
      </c>
      <c r="AT20" s="409">
        <f t="shared" si="18"/>
        <v>3.5445496479728167E-2</v>
      </c>
      <c r="AU20" s="410">
        <f t="shared" si="19"/>
        <v>3.5445496479728167E-2</v>
      </c>
      <c r="AV20" s="64" t="b">
        <f t="shared" si="20"/>
        <v>0</v>
      </c>
      <c r="AW20" s="415">
        <f t="shared" si="21"/>
        <v>1200</v>
      </c>
      <c r="AX20" s="415">
        <f t="shared" si="22"/>
        <v>1315.3262906119194</v>
      </c>
      <c r="AY20" s="415">
        <f t="shared" si="23"/>
        <v>1496.622142536979</v>
      </c>
      <c r="AZ20" s="415">
        <f t="shared" si="24"/>
        <v>1606</v>
      </c>
      <c r="BA20" s="415">
        <f t="shared" si="25"/>
        <v>1688.36</v>
      </c>
      <c r="BB20" s="416">
        <f t="shared" si="32"/>
        <v>9.6105242176599548E-2</v>
      </c>
      <c r="BC20" s="416">
        <f t="shared" si="26"/>
        <v>0.13783336744581964</v>
      </c>
      <c r="BD20" s="416">
        <f t="shared" si="26"/>
        <v>7.3083147946488625E-2</v>
      </c>
      <c r="BE20" s="416">
        <f t="shared" si="26"/>
        <v>5.1282689912826918E-2</v>
      </c>
      <c r="BF20" s="417">
        <f t="shared" si="6"/>
        <v>5113</v>
      </c>
      <c r="BG20" s="417">
        <f t="shared" si="0"/>
        <v>5017</v>
      </c>
      <c r="BH20" s="417">
        <f t="shared" si="1"/>
        <v>4462</v>
      </c>
      <c r="BI20" s="417">
        <f t="shared" si="7"/>
        <v>4119</v>
      </c>
      <c r="BJ20" s="417">
        <f t="shared" si="8"/>
        <v>4265</v>
      </c>
      <c r="BK20" s="416">
        <f t="shared" si="33"/>
        <v>-1.8775669861138322E-2</v>
      </c>
      <c r="BL20" s="416">
        <f t="shared" si="9"/>
        <v>-0.11062387881203906</v>
      </c>
      <c r="BM20" s="416">
        <f t="shared" si="9"/>
        <v>-7.6871358135365275E-2</v>
      </c>
      <c r="BN20" s="416">
        <f t="shared" si="9"/>
        <v>3.5445496479728167E-2</v>
      </c>
      <c r="BO20" s="419" t="s">
        <v>1071</v>
      </c>
      <c r="BP20" s="420"/>
      <c r="BQ20" s="104"/>
      <c r="BR20" s="104"/>
      <c r="BS20" s="103"/>
      <c r="BT20" s="161">
        <f t="shared" si="34"/>
        <v>6849590</v>
      </c>
      <c r="BU20" s="161">
        <f t="shared" si="35"/>
        <v>6849590</v>
      </c>
    </row>
    <row r="21" spans="1:73" ht="34.5" hidden="1" customHeight="1">
      <c r="A21" s="145" t="s">
        <v>99</v>
      </c>
      <c r="B21" s="145" t="str">
        <f t="shared" si="27"/>
        <v>P009</v>
      </c>
      <c r="C21" s="146" t="s">
        <v>107</v>
      </c>
      <c r="D21" s="175" t="s">
        <v>108</v>
      </c>
      <c r="E21" s="175" t="s">
        <v>102</v>
      </c>
      <c r="F21" s="175"/>
      <c r="G21" s="175"/>
      <c r="H21" s="129">
        <v>900</v>
      </c>
      <c r="I21" s="130">
        <v>900</v>
      </c>
      <c r="J21" s="129">
        <v>900</v>
      </c>
      <c r="K21" s="130">
        <v>1080</v>
      </c>
      <c r="L21" s="130">
        <v>1080</v>
      </c>
      <c r="M21" s="130">
        <v>1178</v>
      </c>
      <c r="N21" s="130">
        <v>1178</v>
      </c>
      <c r="O21" s="148">
        <v>1317.8</v>
      </c>
      <c r="P21" s="149">
        <v>3220</v>
      </c>
      <c r="Q21" s="149">
        <v>2898000</v>
      </c>
      <c r="R21" s="150">
        <v>3160</v>
      </c>
      <c r="S21" s="151">
        <v>3125844</v>
      </c>
      <c r="T21" s="150">
        <v>3086</v>
      </c>
      <c r="U21" s="151">
        <v>3745659</v>
      </c>
      <c r="V21" s="152">
        <v>3160</v>
      </c>
      <c r="W21" s="153">
        <f t="shared" si="37"/>
        <v>4164248</v>
      </c>
      <c r="X21" s="154">
        <v>3160</v>
      </c>
      <c r="Y21" s="155">
        <v>1317.8</v>
      </c>
      <c r="Z21" s="138">
        <f t="shared" si="38"/>
        <v>4164248</v>
      </c>
      <c r="AA21" s="156">
        <v>2904</v>
      </c>
      <c r="AB21" s="157">
        <v>3826627.6399999997</v>
      </c>
      <c r="AC21" s="162">
        <f t="shared" ref="AC21:AC26" si="46">AA21</f>
        <v>2904</v>
      </c>
      <c r="AD21" s="448">
        <v>1650</v>
      </c>
      <c r="AE21" s="159">
        <f t="shared" si="39"/>
        <v>4791600</v>
      </c>
      <c r="AF21" s="158">
        <v>2686</v>
      </c>
      <c r="AG21" s="448">
        <v>1650</v>
      </c>
      <c r="AH21" s="159">
        <f t="shared" si="29"/>
        <v>4431900</v>
      </c>
      <c r="AI21" s="437">
        <f t="shared" si="30"/>
        <v>0</v>
      </c>
      <c r="AJ21" s="23">
        <f t="shared" si="40"/>
        <v>-474</v>
      </c>
      <c r="AK21" s="24">
        <f t="shared" si="41"/>
        <v>-0.15</v>
      </c>
      <c r="AL21" s="23">
        <f t="shared" si="42"/>
        <v>-218</v>
      </c>
      <c r="AM21" s="160">
        <f t="shared" si="31"/>
        <v>359700</v>
      </c>
      <c r="AN21" s="24">
        <f t="shared" si="43"/>
        <v>-7.5068870523415973E-2</v>
      </c>
      <c r="AO21" s="163">
        <f t="shared" si="44"/>
        <v>332.20000000000005</v>
      </c>
      <c r="AP21" s="164">
        <f t="shared" si="45"/>
        <v>0.2520868113522538</v>
      </c>
      <c r="AQ21" s="487"/>
      <c r="AR21" s="409">
        <f t="shared" si="16"/>
        <v>0.25208681135225386</v>
      </c>
      <c r="AS21" s="410">
        <f t="shared" si="17"/>
        <v>0.25208681135225386</v>
      </c>
      <c r="AT21" s="409">
        <f t="shared" si="18"/>
        <v>-7.5068870523415931E-2</v>
      </c>
      <c r="AU21" s="410">
        <f t="shared" si="19"/>
        <v>0</v>
      </c>
      <c r="AV21" s="64" t="b">
        <f t="shared" si="20"/>
        <v>1</v>
      </c>
      <c r="AW21" s="415">
        <f t="shared" si="21"/>
        <v>900</v>
      </c>
      <c r="AX21" s="415">
        <f t="shared" si="22"/>
        <v>989.19113924050635</v>
      </c>
      <c r="AY21" s="415">
        <f t="shared" si="23"/>
        <v>1213.7585871678548</v>
      </c>
      <c r="AZ21" s="415">
        <f t="shared" si="24"/>
        <v>1317.8</v>
      </c>
      <c r="BA21" s="415">
        <f t="shared" si="25"/>
        <v>1650</v>
      </c>
      <c r="BB21" s="416">
        <f t="shared" si="32"/>
        <v>9.9101265822784779E-2</v>
      </c>
      <c r="BC21" s="416">
        <f t="shared" si="26"/>
        <v>0.22702128943428423</v>
      </c>
      <c r="BD21" s="416">
        <f t="shared" si="26"/>
        <v>8.5718374256706253E-2</v>
      </c>
      <c r="BE21" s="416">
        <f t="shared" si="26"/>
        <v>0.25208681135225386</v>
      </c>
      <c r="BF21" s="417">
        <f t="shared" si="6"/>
        <v>3220</v>
      </c>
      <c r="BG21" s="417">
        <f t="shared" si="0"/>
        <v>3160</v>
      </c>
      <c r="BH21" s="417">
        <f t="shared" si="1"/>
        <v>3086</v>
      </c>
      <c r="BI21" s="417">
        <f t="shared" si="7"/>
        <v>2904</v>
      </c>
      <c r="BJ21" s="417">
        <f t="shared" si="8"/>
        <v>2904</v>
      </c>
      <c r="BK21" s="416">
        <f t="shared" si="33"/>
        <v>-1.8633540372670843E-2</v>
      </c>
      <c r="BL21" s="416">
        <f t="shared" si="9"/>
        <v>-2.3417721518987356E-2</v>
      </c>
      <c r="BM21" s="416">
        <f t="shared" si="9"/>
        <v>-5.8976020738820467E-2</v>
      </c>
      <c r="BN21" s="416">
        <f t="shared" si="9"/>
        <v>0</v>
      </c>
      <c r="BO21" s="419" t="s">
        <v>1071</v>
      </c>
      <c r="BP21" s="420"/>
      <c r="BQ21" s="104"/>
      <c r="BR21" s="104"/>
      <c r="BS21" s="103"/>
      <c r="BT21" s="161">
        <f t="shared" si="34"/>
        <v>3826891.1999999997</v>
      </c>
      <c r="BU21" s="161">
        <f t="shared" si="35"/>
        <v>3539610.8</v>
      </c>
    </row>
    <row r="22" spans="1:73" ht="27" hidden="1" customHeight="1">
      <c r="A22" s="145" t="s">
        <v>99</v>
      </c>
      <c r="B22" s="145" t="str">
        <f t="shared" si="27"/>
        <v>P010</v>
      </c>
      <c r="C22" s="146" t="s">
        <v>109</v>
      </c>
      <c r="D22" s="175" t="s">
        <v>110</v>
      </c>
      <c r="E22" s="175" t="s">
        <v>102</v>
      </c>
      <c r="F22" s="175"/>
      <c r="G22" s="175"/>
      <c r="H22" s="129">
        <v>1300</v>
      </c>
      <c r="I22" s="130">
        <v>1300</v>
      </c>
      <c r="J22" s="129">
        <v>1300</v>
      </c>
      <c r="K22" s="130">
        <v>1560</v>
      </c>
      <c r="L22" s="130">
        <v>1560</v>
      </c>
      <c r="M22" s="130">
        <v>1560</v>
      </c>
      <c r="N22" s="130">
        <v>1560</v>
      </c>
      <c r="O22" s="148">
        <v>1738</v>
      </c>
      <c r="P22" s="149">
        <v>3291</v>
      </c>
      <c r="Q22" s="149">
        <v>4278300</v>
      </c>
      <c r="R22" s="150">
        <v>3181</v>
      </c>
      <c r="S22" s="151">
        <v>4538508</v>
      </c>
      <c r="T22" s="150">
        <v>2924</v>
      </c>
      <c r="U22" s="151">
        <v>4726528</v>
      </c>
      <c r="V22" s="152">
        <v>3181</v>
      </c>
      <c r="W22" s="153">
        <f t="shared" si="37"/>
        <v>5528578</v>
      </c>
      <c r="X22" s="154">
        <v>3181</v>
      </c>
      <c r="Y22" s="155">
        <v>1738</v>
      </c>
      <c r="Z22" s="138">
        <f t="shared" si="38"/>
        <v>5528578</v>
      </c>
      <c r="AA22" s="156">
        <v>2822</v>
      </c>
      <c r="AB22" s="157">
        <v>4904814</v>
      </c>
      <c r="AC22" s="162">
        <f t="shared" si="46"/>
        <v>2822</v>
      </c>
      <c r="AD22" s="448">
        <v>2050.89</v>
      </c>
      <c r="AE22" s="159">
        <f t="shared" si="39"/>
        <v>5787611.5800000001</v>
      </c>
      <c r="AF22" s="158">
        <v>2704</v>
      </c>
      <c r="AG22" s="448">
        <v>2050.89</v>
      </c>
      <c r="AH22" s="159">
        <f t="shared" si="29"/>
        <v>5545606.5599999996</v>
      </c>
      <c r="AI22" s="437">
        <f t="shared" si="30"/>
        <v>0</v>
      </c>
      <c r="AJ22" s="23">
        <f t="shared" si="40"/>
        <v>-477</v>
      </c>
      <c r="AK22" s="24">
        <f t="shared" si="41"/>
        <v>-0.14995284501729017</v>
      </c>
      <c r="AL22" s="23">
        <f t="shared" si="42"/>
        <v>-118</v>
      </c>
      <c r="AM22" s="160">
        <f t="shared" si="31"/>
        <v>242005.02000000048</v>
      </c>
      <c r="AN22" s="24">
        <f t="shared" si="43"/>
        <v>-4.1814316087880936E-2</v>
      </c>
      <c r="AO22" s="163">
        <f t="shared" si="44"/>
        <v>312.88999999999987</v>
      </c>
      <c r="AP22" s="164">
        <f t="shared" si="45"/>
        <v>0.1800287686996547</v>
      </c>
      <c r="AQ22" s="487"/>
      <c r="AR22" s="409">
        <f t="shared" si="16"/>
        <v>0.18002876869965467</v>
      </c>
      <c r="AS22" s="410">
        <f t="shared" si="17"/>
        <v>0.18002876869965467</v>
      </c>
      <c r="AT22" s="409">
        <f t="shared" si="18"/>
        <v>-4.1814316087880887E-2</v>
      </c>
      <c r="AU22" s="410">
        <f t="shared" si="19"/>
        <v>0</v>
      </c>
      <c r="AV22" s="64" t="b">
        <f t="shared" si="20"/>
        <v>1</v>
      </c>
      <c r="AW22" s="415">
        <f t="shared" si="21"/>
        <v>1300</v>
      </c>
      <c r="AX22" s="415">
        <f t="shared" si="22"/>
        <v>1426.7551084564602</v>
      </c>
      <c r="AY22" s="415">
        <f t="shared" si="23"/>
        <v>1616.4596443228454</v>
      </c>
      <c r="AZ22" s="415">
        <f t="shared" si="24"/>
        <v>1738</v>
      </c>
      <c r="BA22" s="415">
        <f t="shared" si="25"/>
        <v>2050.89</v>
      </c>
      <c r="BB22" s="416">
        <f t="shared" si="32"/>
        <v>9.7503929581892468E-2</v>
      </c>
      <c r="BC22" s="416">
        <f t="shared" si="32"/>
        <v>0.13296222648301415</v>
      </c>
      <c r="BD22" s="416">
        <f t="shared" si="32"/>
        <v>7.5189229810973313E-2</v>
      </c>
      <c r="BE22" s="416">
        <f t="shared" si="32"/>
        <v>0.18002876869965467</v>
      </c>
      <c r="BF22" s="417">
        <f t="shared" si="6"/>
        <v>3291</v>
      </c>
      <c r="BG22" s="417">
        <f t="shared" si="0"/>
        <v>3181</v>
      </c>
      <c r="BH22" s="417">
        <f t="shared" si="1"/>
        <v>2924</v>
      </c>
      <c r="BI22" s="417">
        <f t="shared" si="7"/>
        <v>2822</v>
      </c>
      <c r="BJ22" s="417">
        <f t="shared" si="8"/>
        <v>2822</v>
      </c>
      <c r="BK22" s="416">
        <f t="shared" si="33"/>
        <v>-3.3424491036159187E-2</v>
      </c>
      <c r="BL22" s="416">
        <f t="shared" si="33"/>
        <v>-8.0792203709525334E-2</v>
      </c>
      <c r="BM22" s="416">
        <f t="shared" si="33"/>
        <v>-3.4883720930232509E-2</v>
      </c>
      <c r="BN22" s="416">
        <f t="shared" si="33"/>
        <v>0</v>
      </c>
      <c r="BO22" s="419" t="s">
        <v>1071</v>
      </c>
      <c r="BP22" s="420"/>
      <c r="BQ22" s="104"/>
      <c r="BR22" s="104"/>
      <c r="BS22" s="103"/>
      <c r="BT22" s="161">
        <f t="shared" si="34"/>
        <v>4904636</v>
      </c>
      <c r="BU22" s="161">
        <f t="shared" si="35"/>
        <v>4699552</v>
      </c>
    </row>
    <row r="23" spans="1:73" ht="36" hidden="1">
      <c r="A23" s="145" t="s">
        <v>99</v>
      </c>
      <c r="B23" s="145" t="str">
        <f t="shared" si="27"/>
        <v>P011</v>
      </c>
      <c r="C23" s="146" t="s">
        <v>111</v>
      </c>
      <c r="D23" s="175" t="s">
        <v>112</v>
      </c>
      <c r="E23" s="175" t="s">
        <v>102</v>
      </c>
      <c r="F23" s="175"/>
      <c r="G23" s="175"/>
      <c r="H23" s="129">
        <v>3600</v>
      </c>
      <c r="I23" s="130">
        <v>3600</v>
      </c>
      <c r="J23" s="129">
        <v>3600</v>
      </c>
      <c r="K23" s="130">
        <v>4320</v>
      </c>
      <c r="L23" s="130">
        <v>4320</v>
      </c>
      <c r="M23" s="130">
        <v>4320</v>
      </c>
      <c r="N23" s="130">
        <v>4320</v>
      </c>
      <c r="O23" s="148">
        <v>4774</v>
      </c>
      <c r="P23" s="149">
        <v>844</v>
      </c>
      <c r="Q23" s="149">
        <v>3038400</v>
      </c>
      <c r="R23" s="150">
        <v>800</v>
      </c>
      <c r="S23" s="151">
        <v>3151440</v>
      </c>
      <c r="T23" s="150">
        <v>717</v>
      </c>
      <c r="U23" s="151">
        <v>3201860</v>
      </c>
      <c r="V23" s="152">
        <v>800</v>
      </c>
      <c r="W23" s="153">
        <f t="shared" si="37"/>
        <v>3819200</v>
      </c>
      <c r="X23" s="154">
        <v>800</v>
      </c>
      <c r="Y23" s="155">
        <v>4774</v>
      </c>
      <c r="Z23" s="138">
        <f t="shared" si="38"/>
        <v>3819200</v>
      </c>
      <c r="AA23" s="156">
        <v>719</v>
      </c>
      <c r="AB23" s="157">
        <v>3432506</v>
      </c>
      <c r="AC23" s="162">
        <f t="shared" si="46"/>
        <v>719</v>
      </c>
      <c r="AD23" s="448">
        <v>5086.8900000000003</v>
      </c>
      <c r="AE23" s="159">
        <f t="shared" si="39"/>
        <v>3657473.91</v>
      </c>
      <c r="AF23" s="158">
        <v>680</v>
      </c>
      <c r="AG23" s="448">
        <v>5086.8900000000003</v>
      </c>
      <c r="AH23" s="159">
        <f t="shared" si="29"/>
        <v>3459085.2</v>
      </c>
      <c r="AI23" s="437">
        <f t="shared" si="30"/>
        <v>0</v>
      </c>
      <c r="AJ23" s="23">
        <f t="shared" si="40"/>
        <v>-120</v>
      </c>
      <c r="AK23" s="24">
        <f t="shared" si="41"/>
        <v>-0.15</v>
      </c>
      <c r="AL23" s="23">
        <f t="shared" si="42"/>
        <v>-39</v>
      </c>
      <c r="AM23" s="160">
        <f t="shared" si="31"/>
        <v>198388.70999999996</v>
      </c>
      <c r="AN23" s="24">
        <f t="shared" si="43"/>
        <v>-5.4242002781641166E-2</v>
      </c>
      <c r="AO23" s="163">
        <f t="shared" si="44"/>
        <v>312.89000000000033</v>
      </c>
      <c r="AP23" s="164">
        <f t="shared" si="45"/>
        <v>6.5540427314620925E-2</v>
      </c>
      <c r="AQ23" s="487"/>
      <c r="AR23" s="409">
        <f t="shared" si="16"/>
        <v>6.5540427314620953E-2</v>
      </c>
      <c r="AS23" s="410">
        <f t="shared" si="17"/>
        <v>6.5540427314620953E-2</v>
      </c>
      <c r="AT23" s="409">
        <f t="shared" si="18"/>
        <v>-5.4242002781641152E-2</v>
      </c>
      <c r="AU23" s="410">
        <f t="shared" si="19"/>
        <v>0</v>
      </c>
      <c r="AV23" s="64" t="b">
        <f t="shared" si="20"/>
        <v>1</v>
      </c>
      <c r="AW23" s="415">
        <f t="shared" si="21"/>
        <v>3600</v>
      </c>
      <c r="AX23" s="415">
        <f t="shared" si="22"/>
        <v>3939.3</v>
      </c>
      <c r="AY23" s="415">
        <f t="shared" si="23"/>
        <v>4465.6345885634591</v>
      </c>
      <c r="AZ23" s="415">
        <f t="shared" si="24"/>
        <v>4774</v>
      </c>
      <c r="BA23" s="415">
        <f t="shared" si="25"/>
        <v>5086.8900000000003</v>
      </c>
      <c r="BB23" s="416">
        <f t="shared" si="32"/>
        <v>9.4249999999999945E-2</v>
      </c>
      <c r="BC23" s="416">
        <f t="shared" si="32"/>
        <v>0.1336111970561924</v>
      </c>
      <c r="BD23" s="416">
        <f t="shared" si="32"/>
        <v>6.9052987950753542E-2</v>
      </c>
      <c r="BE23" s="416">
        <f t="shared" si="32"/>
        <v>6.5540427314620953E-2</v>
      </c>
      <c r="BF23" s="417">
        <f t="shared" si="6"/>
        <v>844</v>
      </c>
      <c r="BG23" s="417">
        <f t="shared" si="0"/>
        <v>800</v>
      </c>
      <c r="BH23" s="417">
        <f t="shared" si="1"/>
        <v>717</v>
      </c>
      <c r="BI23" s="417">
        <f t="shared" si="7"/>
        <v>719</v>
      </c>
      <c r="BJ23" s="417">
        <f t="shared" si="8"/>
        <v>719</v>
      </c>
      <c r="BK23" s="416">
        <f t="shared" si="33"/>
        <v>-5.2132701421800931E-2</v>
      </c>
      <c r="BL23" s="416">
        <f t="shared" si="33"/>
        <v>-0.10375000000000001</v>
      </c>
      <c r="BM23" s="416">
        <f t="shared" si="33"/>
        <v>2.7894002789399241E-3</v>
      </c>
      <c r="BN23" s="416">
        <f t="shared" si="33"/>
        <v>0</v>
      </c>
      <c r="BO23" s="419" t="s">
        <v>1071</v>
      </c>
      <c r="BP23" s="420"/>
      <c r="BQ23" s="104"/>
      <c r="BR23" s="104"/>
      <c r="BS23" s="103"/>
      <c r="BT23" s="161">
        <f t="shared" si="34"/>
        <v>3432506</v>
      </c>
      <c r="BU23" s="161">
        <f t="shared" si="35"/>
        <v>3246320</v>
      </c>
    </row>
    <row r="24" spans="1:73" ht="36" hidden="1">
      <c r="A24" s="145" t="s">
        <v>99</v>
      </c>
      <c r="B24" s="145" t="str">
        <f t="shared" si="27"/>
        <v>P012</v>
      </c>
      <c r="C24" s="146" t="s">
        <v>113</v>
      </c>
      <c r="D24" s="175" t="s">
        <v>114</v>
      </c>
      <c r="E24" s="175" t="s">
        <v>102</v>
      </c>
      <c r="F24" s="175"/>
      <c r="G24" s="175"/>
      <c r="H24" s="129">
        <v>1200</v>
      </c>
      <c r="I24" s="130">
        <v>1200</v>
      </c>
      <c r="J24" s="129">
        <v>1200</v>
      </c>
      <c r="K24" s="130">
        <v>1560</v>
      </c>
      <c r="L24" s="130">
        <v>1560</v>
      </c>
      <c r="M24" s="130">
        <v>1560</v>
      </c>
      <c r="N24" s="130">
        <v>1560</v>
      </c>
      <c r="O24" s="148">
        <v>1738</v>
      </c>
      <c r="P24" s="149">
        <v>2508</v>
      </c>
      <c r="Q24" s="149">
        <v>3000960</v>
      </c>
      <c r="R24" s="150">
        <v>2826</v>
      </c>
      <c r="S24" s="151">
        <v>3913368</v>
      </c>
      <c r="T24" s="150">
        <v>2722</v>
      </c>
      <c r="U24" s="151">
        <v>4376950</v>
      </c>
      <c r="V24" s="152">
        <v>2863</v>
      </c>
      <c r="W24" s="153">
        <f t="shared" si="37"/>
        <v>4975894</v>
      </c>
      <c r="X24" s="154">
        <v>2863</v>
      </c>
      <c r="Y24" s="155">
        <v>1738</v>
      </c>
      <c r="Z24" s="138">
        <f t="shared" si="38"/>
        <v>4975894</v>
      </c>
      <c r="AA24" s="156">
        <v>2788</v>
      </c>
      <c r="AB24" s="157">
        <v>4798270.4000000004</v>
      </c>
      <c r="AC24" s="162">
        <f t="shared" si="46"/>
        <v>2788</v>
      </c>
      <c r="AD24" s="448">
        <v>2050.89</v>
      </c>
      <c r="AE24" s="159">
        <f t="shared" si="39"/>
        <v>5717881.3199999994</v>
      </c>
      <c r="AF24" s="158">
        <v>2434</v>
      </c>
      <c r="AG24" s="448">
        <v>2050.89</v>
      </c>
      <c r="AH24" s="159">
        <f t="shared" si="29"/>
        <v>4991866.26</v>
      </c>
      <c r="AI24" s="437">
        <f t="shared" si="30"/>
        <v>0</v>
      </c>
      <c r="AJ24" s="23">
        <f t="shared" si="40"/>
        <v>-429</v>
      </c>
      <c r="AK24" s="24">
        <f t="shared" si="41"/>
        <v>-0.14984282221446035</v>
      </c>
      <c r="AL24" s="23">
        <f t="shared" si="42"/>
        <v>-354</v>
      </c>
      <c r="AM24" s="160">
        <f t="shared" si="31"/>
        <v>726015.05999999959</v>
      </c>
      <c r="AN24" s="24">
        <f t="shared" si="43"/>
        <v>-0.12697274031563846</v>
      </c>
      <c r="AO24" s="163">
        <f t="shared" si="44"/>
        <v>312.88999999999987</v>
      </c>
      <c r="AP24" s="164">
        <f t="shared" si="45"/>
        <v>0.1800287686996547</v>
      </c>
      <c r="AQ24" s="487"/>
      <c r="AR24" s="409">
        <f t="shared" si="16"/>
        <v>0.18002876869965467</v>
      </c>
      <c r="AS24" s="410">
        <f t="shared" si="17"/>
        <v>0.18002876869965467</v>
      </c>
      <c r="AT24" s="409">
        <f t="shared" si="18"/>
        <v>-0.12697274031563843</v>
      </c>
      <c r="AU24" s="410">
        <f t="shared" si="19"/>
        <v>0</v>
      </c>
      <c r="AV24" s="64" t="b">
        <f t="shared" si="20"/>
        <v>1</v>
      </c>
      <c r="AW24" s="415">
        <f t="shared" si="21"/>
        <v>1196.5550239234449</v>
      </c>
      <c r="AX24" s="415">
        <f t="shared" si="22"/>
        <v>1384.7728237791932</v>
      </c>
      <c r="AY24" s="415">
        <f t="shared" si="23"/>
        <v>1607.9904481998531</v>
      </c>
      <c r="AZ24" s="415">
        <f t="shared" si="24"/>
        <v>1738</v>
      </c>
      <c r="BA24" s="415">
        <f t="shared" si="25"/>
        <v>2050.89</v>
      </c>
      <c r="BB24" s="416">
        <f t="shared" si="32"/>
        <v>0.15729974476108199</v>
      </c>
      <c r="BC24" s="416">
        <f t="shared" si="32"/>
        <v>0.16119439996769658</v>
      </c>
      <c r="BD24" s="416">
        <f t="shared" si="32"/>
        <v>8.085219159460344E-2</v>
      </c>
      <c r="BE24" s="416">
        <f t="shared" si="32"/>
        <v>0.18002876869965467</v>
      </c>
      <c r="BF24" s="417">
        <f t="shared" si="6"/>
        <v>2508</v>
      </c>
      <c r="BG24" s="417">
        <f t="shared" si="0"/>
        <v>2826</v>
      </c>
      <c r="BH24" s="417">
        <f t="shared" si="1"/>
        <v>2722</v>
      </c>
      <c r="BI24" s="417">
        <f t="shared" si="7"/>
        <v>2788</v>
      </c>
      <c r="BJ24" s="417">
        <f t="shared" si="8"/>
        <v>2788</v>
      </c>
      <c r="BK24" s="416">
        <f t="shared" si="33"/>
        <v>0.12679425837320579</v>
      </c>
      <c r="BL24" s="416">
        <f t="shared" si="33"/>
        <v>-3.6801132342533571E-2</v>
      </c>
      <c r="BM24" s="416">
        <f t="shared" si="33"/>
        <v>2.4246877296105751E-2</v>
      </c>
      <c r="BN24" s="416">
        <f t="shared" si="33"/>
        <v>0</v>
      </c>
      <c r="BO24" s="419" t="s">
        <v>1071</v>
      </c>
      <c r="BP24" s="420"/>
      <c r="BQ24" s="104"/>
      <c r="BR24" s="104"/>
      <c r="BS24" s="103"/>
      <c r="BT24" s="161">
        <f t="shared" si="34"/>
        <v>4845544</v>
      </c>
      <c r="BU24" s="161">
        <f t="shared" si="35"/>
        <v>4230292</v>
      </c>
    </row>
    <row r="25" spans="1:73" ht="36" hidden="1">
      <c r="A25" s="145" t="s">
        <v>99</v>
      </c>
      <c r="B25" s="145" t="str">
        <f t="shared" si="27"/>
        <v>P013</v>
      </c>
      <c r="C25" s="146" t="s">
        <v>115</v>
      </c>
      <c r="D25" s="175" t="s">
        <v>116</v>
      </c>
      <c r="E25" s="175" t="s">
        <v>102</v>
      </c>
      <c r="F25" s="175"/>
      <c r="G25" s="175"/>
      <c r="H25" s="129">
        <v>2000</v>
      </c>
      <c r="I25" s="130">
        <v>2000</v>
      </c>
      <c r="J25" s="129">
        <v>2000</v>
      </c>
      <c r="K25" s="130">
        <v>2400</v>
      </c>
      <c r="L25" s="130">
        <v>2400</v>
      </c>
      <c r="M25" s="130">
        <v>2400</v>
      </c>
      <c r="N25" s="130">
        <v>2400</v>
      </c>
      <c r="O25" s="148">
        <v>2662</v>
      </c>
      <c r="P25" s="149">
        <v>1055</v>
      </c>
      <c r="Q25" s="149">
        <v>2110000</v>
      </c>
      <c r="R25" s="150">
        <v>1425</v>
      </c>
      <c r="S25" s="151">
        <v>3133600</v>
      </c>
      <c r="T25" s="150">
        <v>1468</v>
      </c>
      <c r="U25" s="151">
        <v>3657335.6</v>
      </c>
      <c r="V25" s="152">
        <v>1494</v>
      </c>
      <c r="W25" s="153">
        <f t="shared" si="37"/>
        <v>3977028</v>
      </c>
      <c r="X25" s="154">
        <v>1494</v>
      </c>
      <c r="Y25" s="155">
        <v>2662</v>
      </c>
      <c r="Z25" s="138">
        <f t="shared" si="38"/>
        <v>3977028</v>
      </c>
      <c r="AA25" s="156">
        <v>1567</v>
      </c>
      <c r="AB25" s="157">
        <v>4170023</v>
      </c>
      <c r="AC25" s="162">
        <f t="shared" si="46"/>
        <v>1567</v>
      </c>
      <c r="AD25" s="448">
        <v>2974.89</v>
      </c>
      <c r="AE25" s="159">
        <f t="shared" si="39"/>
        <v>4661652.63</v>
      </c>
      <c r="AF25" s="158">
        <v>1270</v>
      </c>
      <c r="AG25" s="448">
        <v>2974.89</v>
      </c>
      <c r="AH25" s="159">
        <f t="shared" si="29"/>
        <v>3778110.3</v>
      </c>
      <c r="AI25" s="437">
        <f t="shared" si="30"/>
        <v>0</v>
      </c>
      <c r="AJ25" s="23">
        <f t="shared" si="40"/>
        <v>-224</v>
      </c>
      <c r="AK25" s="24">
        <f t="shared" si="41"/>
        <v>-0.1499330655957162</v>
      </c>
      <c r="AL25" s="23">
        <f t="shared" si="42"/>
        <v>-297</v>
      </c>
      <c r="AM25" s="160">
        <f t="shared" si="31"/>
        <v>883542.33000000007</v>
      </c>
      <c r="AN25" s="24">
        <f t="shared" si="43"/>
        <v>-0.18953414167198468</v>
      </c>
      <c r="AO25" s="163">
        <f t="shared" si="44"/>
        <v>312.88999999999987</v>
      </c>
      <c r="AP25" s="164">
        <f t="shared" si="45"/>
        <v>0.11753944402704729</v>
      </c>
      <c r="AQ25" s="487"/>
      <c r="AR25" s="409">
        <f t="shared" si="16"/>
        <v>0.11753944402704719</v>
      </c>
      <c r="AS25" s="410">
        <f t="shared" si="17"/>
        <v>0.11753944402704719</v>
      </c>
      <c r="AT25" s="409">
        <f t="shared" si="18"/>
        <v>-0.18953414167198468</v>
      </c>
      <c r="AU25" s="410">
        <f t="shared" si="19"/>
        <v>0</v>
      </c>
      <c r="AV25" s="64" t="b">
        <f t="shared" si="20"/>
        <v>1</v>
      </c>
      <c r="AW25" s="415">
        <f t="shared" si="21"/>
        <v>2000</v>
      </c>
      <c r="AX25" s="415">
        <f t="shared" si="22"/>
        <v>2199.0175438596493</v>
      </c>
      <c r="AY25" s="415">
        <f t="shared" si="23"/>
        <v>2491.3730245231609</v>
      </c>
      <c r="AZ25" s="415">
        <f t="shared" si="24"/>
        <v>2662</v>
      </c>
      <c r="BA25" s="415">
        <f t="shared" si="25"/>
        <v>2974.89</v>
      </c>
      <c r="BB25" s="416">
        <f t="shared" si="32"/>
        <v>9.9508771929824658E-2</v>
      </c>
      <c r="BC25" s="416">
        <f t="shared" si="32"/>
        <v>0.13294822566552966</v>
      </c>
      <c r="BD25" s="416">
        <f t="shared" si="32"/>
        <v>6.8487124889496043E-2</v>
      </c>
      <c r="BE25" s="416">
        <f t="shared" si="32"/>
        <v>0.11753944402704719</v>
      </c>
      <c r="BF25" s="417">
        <f t="shared" si="6"/>
        <v>1055</v>
      </c>
      <c r="BG25" s="417">
        <f t="shared" si="0"/>
        <v>1425</v>
      </c>
      <c r="BH25" s="417">
        <f t="shared" si="1"/>
        <v>1468</v>
      </c>
      <c r="BI25" s="417">
        <f t="shared" si="7"/>
        <v>1567</v>
      </c>
      <c r="BJ25" s="417">
        <f t="shared" si="8"/>
        <v>1567</v>
      </c>
      <c r="BK25" s="416">
        <f t="shared" si="33"/>
        <v>0.35071090047393372</v>
      </c>
      <c r="BL25" s="416">
        <f t="shared" si="33"/>
        <v>3.0175438596491189E-2</v>
      </c>
      <c r="BM25" s="416">
        <f t="shared" si="33"/>
        <v>6.7438692098092723E-2</v>
      </c>
      <c r="BN25" s="416">
        <f t="shared" si="33"/>
        <v>0</v>
      </c>
      <c r="BO25" s="419" t="s">
        <v>1071</v>
      </c>
      <c r="BP25" s="420"/>
      <c r="BQ25" s="104"/>
      <c r="BR25" s="104"/>
      <c r="BS25" s="103"/>
      <c r="BT25" s="161">
        <f t="shared" si="34"/>
        <v>4171354</v>
      </c>
      <c r="BU25" s="161">
        <f t="shared" si="35"/>
        <v>3380740</v>
      </c>
    </row>
    <row r="26" spans="1:73" ht="36" hidden="1">
      <c r="A26" s="145" t="s">
        <v>99</v>
      </c>
      <c r="B26" s="145" t="str">
        <f t="shared" si="27"/>
        <v>P014</v>
      </c>
      <c r="C26" s="146" t="s">
        <v>117</v>
      </c>
      <c r="D26" s="175" t="s">
        <v>118</v>
      </c>
      <c r="E26" s="175" t="s">
        <v>102</v>
      </c>
      <c r="F26" s="175"/>
      <c r="G26" s="175"/>
      <c r="H26" s="129">
        <v>3200</v>
      </c>
      <c r="I26" s="130">
        <v>3200</v>
      </c>
      <c r="J26" s="129">
        <v>3200</v>
      </c>
      <c r="K26" s="130">
        <v>4160</v>
      </c>
      <c r="L26" s="130">
        <v>4160</v>
      </c>
      <c r="M26" s="130">
        <v>4160</v>
      </c>
      <c r="N26" s="130">
        <v>4160</v>
      </c>
      <c r="O26" s="148">
        <v>4598</v>
      </c>
      <c r="P26" s="149">
        <v>711</v>
      </c>
      <c r="Q26" s="149">
        <v>2275200</v>
      </c>
      <c r="R26" s="150">
        <v>790</v>
      </c>
      <c r="S26" s="151">
        <v>2891840</v>
      </c>
      <c r="T26" s="150">
        <v>769</v>
      </c>
      <c r="U26" s="151">
        <v>3309854</v>
      </c>
      <c r="V26" s="152">
        <v>792</v>
      </c>
      <c r="W26" s="153">
        <f t="shared" si="37"/>
        <v>3641616</v>
      </c>
      <c r="X26" s="154">
        <v>792</v>
      </c>
      <c r="Y26" s="155">
        <v>4598</v>
      </c>
      <c r="Z26" s="138">
        <f t="shared" si="38"/>
        <v>3641616</v>
      </c>
      <c r="AA26" s="156">
        <v>857</v>
      </c>
      <c r="AB26" s="157">
        <v>3940486</v>
      </c>
      <c r="AC26" s="162">
        <f t="shared" si="46"/>
        <v>857</v>
      </c>
      <c r="AD26" s="448">
        <v>4910.8900000000003</v>
      </c>
      <c r="AE26" s="159">
        <f t="shared" si="39"/>
        <v>4208632.7300000004</v>
      </c>
      <c r="AF26" s="158">
        <v>674</v>
      </c>
      <c r="AG26" s="448">
        <v>4910.8900000000003</v>
      </c>
      <c r="AH26" s="159">
        <f t="shared" si="29"/>
        <v>3309939.8600000003</v>
      </c>
      <c r="AI26" s="437">
        <f t="shared" si="30"/>
        <v>0</v>
      </c>
      <c r="AJ26" s="23">
        <f t="shared" si="40"/>
        <v>-118</v>
      </c>
      <c r="AK26" s="24">
        <f t="shared" si="41"/>
        <v>-0.14898989898989898</v>
      </c>
      <c r="AL26" s="23">
        <f t="shared" si="42"/>
        <v>-183</v>
      </c>
      <c r="AM26" s="160">
        <f t="shared" si="31"/>
        <v>898692.87000000011</v>
      </c>
      <c r="AN26" s="24">
        <f t="shared" si="43"/>
        <v>-0.21353558926487748</v>
      </c>
      <c r="AO26" s="163">
        <f t="shared" si="44"/>
        <v>312.89000000000033</v>
      </c>
      <c r="AP26" s="164">
        <f t="shared" si="45"/>
        <v>6.804915180513274E-2</v>
      </c>
      <c r="AQ26" s="487"/>
      <c r="AR26" s="409">
        <f t="shared" si="16"/>
        <v>6.8049151805132713E-2</v>
      </c>
      <c r="AS26" s="410">
        <f t="shared" si="17"/>
        <v>6.8049151805132713E-2</v>
      </c>
      <c r="AT26" s="409">
        <f t="shared" si="18"/>
        <v>-0.21353558926487748</v>
      </c>
      <c r="AU26" s="410">
        <f t="shared" si="19"/>
        <v>0</v>
      </c>
      <c r="AV26" s="64" t="b">
        <f t="shared" si="20"/>
        <v>1</v>
      </c>
      <c r="AW26" s="415">
        <f t="shared" si="21"/>
        <v>3200</v>
      </c>
      <c r="AX26" s="415">
        <f t="shared" si="22"/>
        <v>3660.5569620253164</v>
      </c>
      <c r="AY26" s="415">
        <f t="shared" si="23"/>
        <v>4304.1014304291284</v>
      </c>
      <c r="AZ26" s="415">
        <f t="shared" si="24"/>
        <v>4598</v>
      </c>
      <c r="BA26" s="415">
        <f t="shared" si="25"/>
        <v>4910.8900000000003</v>
      </c>
      <c r="BB26" s="416">
        <f t="shared" si="32"/>
        <v>0.14392405063291136</v>
      </c>
      <c r="BC26" s="416">
        <f t="shared" si="32"/>
        <v>0.17580506875864899</v>
      </c>
      <c r="BD26" s="416">
        <f t="shared" si="32"/>
        <v>6.8283374432829946E-2</v>
      </c>
      <c r="BE26" s="416">
        <f t="shared" si="32"/>
        <v>6.8049151805132713E-2</v>
      </c>
      <c r="BF26" s="417">
        <f t="shared" si="6"/>
        <v>711</v>
      </c>
      <c r="BG26" s="417">
        <f t="shared" si="0"/>
        <v>790</v>
      </c>
      <c r="BH26" s="417">
        <f t="shared" si="1"/>
        <v>769</v>
      </c>
      <c r="BI26" s="417">
        <f t="shared" si="7"/>
        <v>857</v>
      </c>
      <c r="BJ26" s="417">
        <f t="shared" si="8"/>
        <v>857</v>
      </c>
      <c r="BK26" s="416">
        <f t="shared" si="33"/>
        <v>0.11111111111111116</v>
      </c>
      <c r="BL26" s="416">
        <f t="shared" si="33"/>
        <v>-2.6582278481012689E-2</v>
      </c>
      <c r="BM26" s="416">
        <f t="shared" si="33"/>
        <v>0.11443433029908978</v>
      </c>
      <c r="BN26" s="416">
        <f t="shared" si="33"/>
        <v>0</v>
      </c>
      <c r="BO26" s="419" t="s">
        <v>1071</v>
      </c>
      <c r="BP26" s="420"/>
      <c r="BQ26" s="104"/>
      <c r="BR26" s="104"/>
      <c r="BS26" s="103"/>
      <c r="BT26" s="161">
        <f t="shared" si="34"/>
        <v>3940486</v>
      </c>
      <c r="BU26" s="161">
        <f t="shared" si="35"/>
        <v>3099052</v>
      </c>
    </row>
    <row r="27" spans="1:73" ht="36" hidden="1">
      <c r="A27" s="145" t="s">
        <v>99</v>
      </c>
      <c r="B27" s="145" t="str">
        <f t="shared" si="27"/>
        <v>P015</v>
      </c>
      <c r="C27" s="146" t="s">
        <v>119</v>
      </c>
      <c r="D27" s="176" t="s">
        <v>120</v>
      </c>
      <c r="E27" s="175" t="s">
        <v>102</v>
      </c>
      <c r="F27" s="175"/>
      <c r="G27" s="175"/>
      <c r="H27" s="129">
        <v>0</v>
      </c>
      <c r="I27" s="130">
        <v>0</v>
      </c>
      <c r="J27" s="129"/>
      <c r="K27" s="130"/>
      <c r="L27" s="130"/>
      <c r="M27" s="130"/>
      <c r="N27" s="130"/>
      <c r="O27" s="148"/>
      <c r="P27" s="149">
        <v>0</v>
      </c>
      <c r="Q27" s="149">
        <v>0</v>
      </c>
      <c r="R27" s="150"/>
      <c r="S27" s="151"/>
      <c r="T27" s="150"/>
      <c r="U27" s="151"/>
      <c r="V27" s="152"/>
      <c r="W27" s="153"/>
      <c r="X27" s="166"/>
      <c r="Y27" s="155"/>
      <c r="Z27" s="167"/>
      <c r="AA27" s="168"/>
      <c r="AB27" s="169"/>
      <c r="AC27" s="170"/>
      <c r="AD27" s="449"/>
      <c r="AE27" s="171"/>
      <c r="AF27" s="170"/>
      <c r="AG27" s="449"/>
      <c r="AH27" s="159">
        <f t="shared" si="29"/>
        <v>0</v>
      </c>
      <c r="AI27" s="437">
        <f t="shared" si="30"/>
        <v>0</v>
      </c>
      <c r="AJ27" s="23"/>
      <c r="AK27" s="24"/>
      <c r="AL27" s="23"/>
      <c r="AM27" s="160">
        <f t="shared" si="31"/>
        <v>0</v>
      </c>
      <c r="AN27" s="24"/>
      <c r="AO27" s="163"/>
      <c r="AP27" s="164"/>
      <c r="AQ27" s="487"/>
      <c r="AR27" s="409" t="str">
        <f t="shared" si="16"/>
        <v/>
      </c>
      <c r="AS27" s="410" t="str">
        <f t="shared" si="17"/>
        <v/>
      </c>
      <c r="AT27" s="409" t="str">
        <f t="shared" si="18"/>
        <v/>
      </c>
      <c r="AU27" s="410" t="str">
        <f t="shared" si="19"/>
        <v/>
      </c>
      <c r="AV27" s="64" t="b">
        <f t="shared" si="20"/>
        <v>1</v>
      </c>
      <c r="AW27" s="415" t="str">
        <f t="shared" si="21"/>
        <v/>
      </c>
      <c r="AX27" s="415" t="str">
        <f t="shared" si="22"/>
        <v/>
      </c>
      <c r="AY27" s="415" t="str">
        <f t="shared" si="23"/>
        <v/>
      </c>
      <c r="AZ27" s="415">
        <f t="shared" si="24"/>
        <v>0</v>
      </c>
      <c r="BA27" s="415">
        <f t="shared" si="25"/>
        <v>0</v>
      </c>
      <c r="BB27" s="416" t="str">
        <f t="shared" si="32"/>
        <v/>
      </c>
      <c r="BC27" s="416" t="str">
        <f t="shared" si="32"/>
        <v/>
      </c>
      <c r="BD27" s="416" t="str">
        <f t="shared" si="32"/>
        <v/>
      </c>
      <c r="BE27" s="416" t="str">
        <f t="shared" si="32"/>
        <v/>
      </c>
      <c r="BF27" s="417">
        <f t="shared" si="6"/>
        <v>0</v>
      </c>
      <c r="BG27" s="417">
        <f t="shared" si="0"/>
        <v>0</v>
      </c>
      <c r="BH27" s="417">
        <f t="shared" si="1"/>
        <v>0</v>
      </c>
      <c r="BI27" s="417">
        <f t="shared" si="7"/>
        <v>0</v>
      </c>
      <c r="BJ27" s="417">
        <f t="shared" si="8"/>
        <v>0</v>
      </c>
      <c r="BK27" s="416" t="str">
        <f t="shared" si="33"/>
        <v/>
      </c>
      <c r="BL27" s="416" t="str">
        <f t="shared" si="33"/>
        <v/>
      </c>
      <c r="BM27" s="416" t="str">
        <f t="shared" si="33"/>
        <v/>
      </c>
      <c r="BN27" s="416" t="str">
        <f t="shared" si="33"/>
        <v/>
      </c>
      <c r="BO27" s="419"/>
      <c r="BP27" s="420"/>
      <c r="BQ27" s="104"/>
      <c r="BR27" s="104"/>
      <c r="BS27" s="103"/>
      <c r="BT27" s="161">
        <f t="shared" si="34"/>
        <v>0</v>
      </c>
      <c r="BU27" s="161">
        <f t="shared" si="35"/>
        <v>0</v>
      </c>
    </row>
    <row r="28" spans="1:73" ht="23.25" hidden="1" customHeight="1">
      <c r="A28" s="145" t="s">
        <v>99</v>
      </c>
      <c r="B28" s="145" t="str">
        <f t="shared" si="27"/>
        <v>P015.1</v>
      </c>
      <c r="C28" s="146" t="s">
        <v>121</v>
      </c>
      <c r="D28" s="175" t="s">
        <v>122</v>
      </c>
      <c r="E28" s="175" t="s">
        <v>102</v>
      </c>
      <c r="F28" s="175"/>
      <c r="G28" s="175"/>
      <c r="H28" s="129">
        <v>3300</v>
      </c>
      <c r="I28" s="130">
        <v>3300</v>
      </c>
      <c r="J28" s="129">
        <v>3300</v>
      </c>
      <c r="K28" s="130">
        <v>4290</v>
      </c>
      <c r="L28" s="130">
        <v>4290</v>
      </c>
      <c r="M28" s="130">
        <v>4290</v>
      </c>
      <c r="N28" s="130">
        <v>4290</v>
      </c>
      <c r="O28" s="148">
        <v>4741</v>
      </c>
      <c r="P28" s="149">
        <v>242</v>
      </c>
      <c r="Q28" s="149">
        <v>798600</v>
      </c>
      <c r="R28" s="150">
        <v>255</v>
      </c>
      <c r="S28" s="151">
        <v>962280</v>
      </c>
      <c r="T28" s="150">
        <v>242</v>
      </c>
      <c r="U28" s="151">
        <v>1072907</v>
      </c>
      <c r="V28" s="152">
        <v>255</v>
      </c>
      <c r="W28" s="153">
        <f>V28*O28</f>
        <v>1208955</v>
      </c>
      <c r="X28" s="154">
        <v>255</v>
      </c>
      <c r="Y28" s="155">
        <v>4741</v>
      </c>
      <c r="Z28" s="138">
        <f>X28*Y28</f>
        <v>1208955</v>
      </c>
      <c r="AA28" s="156">
        <v>271</v>
      </c>
      <c r="AB28" s="157">
        <v>1284811</v>
      </c>
      <c r="AC28" s="162">
        <f>AA28</f>
        <v>271</v>
      </c>
      <c r="AD28" s="448">
        <v>5053.8900000000003</v>
      </c>
      <c r="AE28" s="159">
        <f t="shared" ref="AE28:AE30" si="47">AC28*AD28</f>
        <v>1369604.1900000002</v>
      </c>
      <c r="AF28" s="158">
        <v>217</v>
      </c>
      <c r="AG28" s="448">
        <v>5053.8900000000003</v>
      </c>
      <c r="AH28" s="159">
        <f t="shared" si="29"/>
        <v>1096694.1300000001</v>
      </c>
      <c r="AI28" s="437">
        <f t="shared" si="30"/>
        <v>0</v>
      </c>
      <c r="AJ28" s="23">
        <f>+AF28-X28</f>
        <v>-38</v>
      </c>
      <c r="AK28" s="24">
        <f>+AJ28/X28</f>
        <v>-0.14901960784313725</v>
      </c>
      <c r="AL28" s="23">
        <f>+AF28-AA28</f>
        <v>-54</v>
      </c>
      <c r="AM28" s="160">
        <f t="shared" si="31"/>
        <v>272910.06000000006</v>
      </c>
      <c r="AN28" s="24">
        <f>+AL28/AA28</f>
        <v>-0.19926199261992619</v>
      </c>
      <c r="AO28" s="163">
        <f>+AG28-Y28</f>
        <v>312.89000000000033</v>
      </c>
      <c r="AP28" s="164">
        <f>+AO28/Y28</f>
        <v>6.5996625184560287E-2</v>
      </c>
      <c r="AQ28" s="487"/>
      <c r="AR28" s="409">
        <f t="shared" si="16"/>
        <v>6.5996625184560287E-2</v>
      </c>
      <c r="AS28" s="410">
        <f t="shared" si="17"/>
        <v>6.5996625184560287E-2</v>
      </c>
      <c r="AT28" s="409">
        <f t="shared" si="18"/>
        <v>-0.19926199261992616</v>
      </c>
      <c r="AU28" s="410">
        <f t="shared" si="19"/>
        <v>0</v>
      </c>
      <c r="AV28" s="64" t="b">
        <f t="shared" si="20"/>
        <v>1</v>
      </c>
      <c r="AW28" s="415">
        <f t="shared" si="21"/>
        <v>3300</v>
      </c>
      <c r="AX28" s="415">
        <f t="shared" si="22"/>
        <v>3773.6470588235293</v>
      </c>
      <c r="AY28" s="415">
        <f t="shared" si="23"/>
        <v>4433.5</v>
      </c>
      <c r="AZ28" s="415">
        <f t="shared" si="24"/>
        <v>4741</v>
      </c>
      <c r="BA28" s="415">
        <f t="shared" si="25"/>
        <v>5053.8900000000003</v>
      </c>
      <c r="BB28" s="416">
        <f t="shared" si="32"/>
        <v>0.14352941176470591</v>
      </c>
      <c r="BC28" s="416">
        <f t="shared" si="32"/>
        <v>0.1748581493951864</v>
      </c>
      <c r="BD28" s="416">
        <f t="shared" si="32"/>
        <v>6.935829480094724E-2</v>
      </c>
      <c r="BE28" s="416">
        <f t="shared" si="32"/>
        <v>6.5996625184560287E-2</v>
      </c>
      <c r="BF28" s="417">
        <f t="shared" si="6"/>
        <v>242</v>
      </c>
      <c r="BG28" s="417">
        <f t="shared" si="0"/>
        <v>255</v>
      </c>
      <c r="BH28" s="417">
        <f t="shared" si="1"/>
        <v>242</v>
      </c>
      <c r="BI28" s="417">
        <f t="shared" si="7"/>
        <v>271</v>
      </c>
      <c r="BJ28" s="417">
        <f t="shared" si="8"/>
        <v>271</v>
      </c>
      <c r="BK28" s="416">
        <f t="shared" si="33"/>
        <v>5.3719008264462742E-2</v>
      </c>
      <c r="BL28" s="416">
        <f t="shared" si="33"/>
        <v>-5.0980392156862786E-2</v>
      </c>
      <c r="BM28" s="416">
        <f t="shared" si="33"/>
        <v>0.11983471074380159</v>
      </c>
      <c r="BN28" s="416">
        <f t="shared" si="33"/>
        <v>0</v>
      </c>
      <c r="BO28" s="419" t="s">
        <v>1071</v>
      </c>
      <c r="BP28" s="420"/>
      <c r="BQ28" s="104"/>
      <c r="BR28" s="104"/>
      <c r="BS28" s="103"/>
      <c r="BT28" s="161">
        <f t="shared" si="34"/>
        <v>1284811</v>
      </c>
      <c r="BU28" s="161">
        <f t="shared" si="35"/>
        <v>1028797</v>
      </c>
    </row>
    <row r="29" spans="1:73" ht="23.25" hidden="1" customHeight="1">
      <c r="A29" s="145" t="s">
        <v>99</v>
      </c>
      <c r="B29" s="145" t="str">
        <f t="shared" si="27"/>
        <v>P015.2</v>
      </c>
      <c r="C29" s="146" t="s">
        <v>123</v>
      </c>
      <c r="D29" s="175" t="s">
        <v>124</v>
      </c>
      <c r="E29" s="175" t="s">
        <v>102</v>
      </c>
      <c r="F29" s="147" t="s">
        <v>81</v>
      </c>
      <c r="G29" s="175"/>
      <c r="H29" s="129">
        <v>5600</v>
      </c>
      <c r="I29" s="130">
        <v>5600</v>
      </c>
      <c r="J29" s="129">
        <v>5900</v>
      </c>
      <c r="K29" s="130">
        <v>7670</v>
      </c>
      <c r="L29" s="130">
        <v>7670</v>
      </c>
      <c r="M29" s="130">
        <v>7670</v>
      </c>
      <c r="N29" s="130">
        <v>7670</v>
      </c>
      <c r="O29" s="148">
        <v>8459</v>
      </c>
      <c r="P29" s="149">
        <v>1019</v>
      </c>
      <c r="Q29" s="149">
        <v>5706400</v>
      </c>
      <c r="R29" s="150">
        <v>1205</v>
      </c>
      <c r="S29" s="151">
        <v>8173900</v>
      </c>
      <c r="T29" s="150">
        <v>1154</v>
      </c>
      <c r="U29" s="151">
        <v>9154945</v>
      </c>
      <c r="V29" s="152">
        <v>1205</v>
      </c>
      <c r="W29" s="153">
        <f>V29*O29</f>
        <v>10193095</v>
      </c>
      <c r="X29" s="154">
        <v>1205</v>
      </c>
      <c r="Y29" s="155">
        <v>8459</v>
      </c>
      <c r="Z29" s="138">
        <f>X29*Y29</f>
        <v>10193095</v>
      </c>
      <c r="AA29" s="156">
        <v>1278</v>
      </c>
      <c r="AB29" s="157">
        <v>10810602</v>
      </c>
      <c r="AC29" s="162">
        <f>AA29</f>
        <v>1278</v>
      </c>
      <c r="AD29" s="448">
        <v>8500</v>
      </c>
      <c r="AE29" s="159">
        <f t="shared" si="47"/>
        <v>10863000</v>
      </c>
      <c r="AF29" s="158">
        <v>1025</v>
      </c>
      <c r="AG29" s="448">
        <v>8500</v>
      </c>
      <c r="AH29" s="159">
        <f t="shared" si="29"/>
        <v>8712500</v>
      </c>
      <c r="AI29" s="437">
        <f t="shared" si="30"/>
        <v>0</v>
      </c>
      <c r="AJ29" s="23">
        <f>+AF29-X29</f>
        <v>-180</v>
      </c>
      <c r="AK29" s="24">
        <f>+AJ29/X29</f>
        <v>-0.14937759336099585</v>
      </c>
      <c r="AL29" s="23">
        <f>+AF29-AA29</f>
        <v>-253</v>
      </c>
      <c r="AM29" s="160">
        <f t="shared" si="31"/>
        <v>2150500</v>
      </c>
      <c r="AN29" s="24">
        <f>+AL29/AA29</f>
        <v>-0.19796557120500782</v>
      </c>
      <c r="AO29" s="163">
        <f>+AG29-Y29</f>
        <v>41</v>
      </c>
      <c r="AP29" s="164">
        <f>+AO29/Y29</f>
        <v>4.8469086180399574E-3</v>
      </c>
      <c r="AQ29" s="487"/>
      <c r="AR29" s="409">
        <f t="shared" si="16"/>
        <v>4.8469086180400467E-3</v>
      </c>
      <c r="AS29" s="410">
        <f t="shared" si="17"/>
        <v>4.8469086180400467E-3</v>
      </c>
      <c r="AT29" s="409">
        <f t="shared" si="18"/>
        <v>-0.1979655712050078</v>
      </c>
      <c r="AU29" s="410">
        <f t="shared" si="19"/>
        <v>0</v>
      </c>
      <c r="AV29" s="64" t="b">
        <f t="shared" si="20"/>
        <v>1</v>
      </c>
      <c r="AW29" s="415">
        <f t="shared" si="21"/>
        <v>5600</v>
      </c>
      <c r="AX29" s="415">
        <f t="shared" si="22"/>
        <v>6783.3195020746889</v>
      </c>
      <c r="AY29" s="415">
        <f t="shared" si="23"/>
        <v>7933.2279029462734</v>
      </c>
      <c r="AZ29" s="415">
        <f t="shared" si="24"/>
        <v>8459</v>
      </c>
      <c r="BA29" s="415">
        <f t="shared" si="25"/>
        <v>8500</v>
      </c>
      <c r="BB29" s="416">
        <f t="shared" si="32"/>
        <v>0.21130705394190863</v>
      </c>
      <c r="BC29" s="416">
        <f t="shared" si="32"/>
        <v>0.16952001162850783</v>
      </c>
      <c r="BD29" s="416">
        <f t="shared" si="32"/>
        <v>6.6274674506509923E-2</v>
      </c>
      <c r="BE29" s="416">
        <f t="shared" si="32"/>
        <v>4.8469086180400467E-3</v>
      </c>
      <c r="BF29" s="417">
        <f t="shared" si="6"/>
        <v>1019</v>
      </c>
      <c r="BG29" s="417">
        <f t="shared" si="0"/>
        <v>1205</v>
      </c>
      <c r="BH29" s="417">
        <f t="shared" si="1"/>
        <v>1154</v>
      </c>
      <c r="BI29" s="417">
        <f t="shared" si="7"/>
        <v>1278</v>
      </c>
      <c r="BJ29" s="417">
        <f t="shared" si="8"/>
        <v>1278</v>
      </c>
      <c r="BK29" s="416">
        <f t="shared" si="33"/>
        <v>0.18253189401373904</v>
      </c>
      <c r="BL29" s="416">
        <f t="shared" si="33"/>
        <v>-4.2323651452282118E-2</v>
      </c>
      <c r="BM29" s="416">
        <f t="shared" si="33"/>
        <v>0.10745233968804158</v>
      </c>
      <c r="BN29" s="416">
        <f t="shared" si="33"/>
        <v>0</v>
      </c>
      <c r="BO29" s="419" t="s">
        <v>1071</v>
      </c>
      <c r="BP29" s="420"/>
      <c r="BQ29" s="104"/>
      <c r="BR29" s="104"/>
      <c r="BS29" s="103"/>
      <c r="BT29" s="161">
        <f t="shared" si="34"/>
        <v>10810602</v>
      </c>
      <c r="BU29" s="161">
        <f t="shared" si="35"/>
        <v>8670475</v>
      </c>
    </row>
    <row r="30" spans="1:73" ht="36" hidden="1">
      <c r="A30" s="145" t="s">
        <v>125</v>
      </c>
      <c r="B30" s="145" t="str">
        <f t="shared" si="27"/>
        <v>P016</v>
      </c>
      <c r="C30" s="146" t="s">
        <v>126</v>
      </c>
      <c r="D30" s="147" t="s">
        <v>127</v>
      </c>
      <c r="E30" s="147"/>
      <c r="F30" s="147"/>
      <c r="G30" s="147"/>
      <c r="H30" s="129">
        <v>200</v>
      </c>
      <c r="I30" s="130">
        <v>350</v>
      </c>
      <c r="J30" s="129">
        <v>350</v>
      </c>
      <c r="K30" s="130">
        <v>385</v>
      </c>
      <c r="L30" s="130">
        <v>385</v>
      </c>
      <c r="M30" s="130">
        <v>452</v>
      </c>
      <c r="N30" s="130">
        <v>452</v>
      </c>
      <c r="O30" s="148">
        <v>519.20000000000005</v>
      </c>
      <c r="P30" s="149">
        <v>7464</v>
      </c>
      <c r="Q30" s="149">
        <v>2213850</v>
      </c>
      <c r="R30" s="150">
        <v>6782</v>
      </c>
      <c r="S30" s="151">
        <v>2486865</v>
      </c>
      <c r="T30" s="150">
        <v>4713</v>
      </c>
      <c r="U30" s="151">
        <v>2172787</v>
      </c>
      <c r="V30" s="152">
        <v>6782</v>
      </c>
      <c r="W30" s="153">
        <f>V30*O30</f>
        <v>3521214.4000000004</v>
      </c>
      <c r="X30" s="154">
        <v>6782</v>
      </c>
      <c r="Y30" s="155">
        <v>519.20000000000005</v>
      </c>
      <c r="Z30" s="138">
        <f>X30*Y30</f>
        <v>3521214.4000000004</v>
      </c>
      <c r="AA30" s="156">
        <v>2613</v>
      </c>
      <c r="AB30" s="157">
        <v>1356284.5999999996</v>
      </c>
      <c r="AC30" s="177">
        <v>5765</v>
      </c>
      <c r="AD30" s="456">
        <v>580</v>
      </c>
      <c r="AE30" s="159">
        <f t="shared" si="47"/>
        <v>3343700</v>
      </c>
      <c r="AF30" s="158">
        <v>5765</v>
      </c>
      <c r="AG30" s="448">
        <v>650</v>
      </c>
      <c r="AH30" s="159">
        <f t="shared" si="29"/>
        <v>3747250</v>
      </c>
      <c r="AI30" s="437">
        <f t="shared" si="30"/>
        <v>-70</v>
      </c>
      <c r="AJ30" s="23">
        <f>+AF30-X30</f>
        <v>-1017</v>
      </c>
      <c r="AK30" s="24">
        <f>+AJ30/X30</f>
        <v>-0.14995576526098495</v>
      </c>
      <c r="AL30" s="23">
        <f>+AF30-AA30</f>
        <v>3152</v>
      </c>
      <c r="AM30" s="160">
        <f t="shared" si="31"/>
        <v>-403550</v>
      </c>
      <c r="AN30" s="24">
        <f>+AL30/AA30</f>
        <v>1.2062763107539227</v>
      </c>
      <c r="AO30" s="163">
        <f>+AG30-Y30</f>
        <v>130.79999999999995</v>
      </c>
      <c r="AP30" s="164">
        <f>+AO30/Y30</f>
        <v>0.25192604006163316</v>
      </c>
      <c r="AQ30" s="487"/>
      <c r="AR30" s="409">
        <f t="shared" si="16"/>
        <v>0.25192604006163322</v>
      </c>
      <c r="AS30" s="410">
        <f t="shared" si="17"/>
        <v>0.11710323574730341</v>
      </c>
      <c r="AT30" s="409">
        <f t="shared" si="18"/>
        <v>1.2062763107539225</v>
      </c>
      <c r="AU30" s="410">
        <f t="shared" si="19"/>
        <v>1.2062763107539225</v>
      </c>
      <c r="AV30" s="64" t="b">
        <f t="shared" si="20"/>
        <v>0</v>
      </c>
      <c r="AW30" s="415">
        <f t="shared" si="21"/>
        <v>296.60369774919616</v>
      </c>
      <c r="AX30" s="415">
        <f t="shared" si="22"/>
        <v>366.68608080212329</v>
      </c>
      <c r="AY30" s="415">
        <f t="shared" si="23"/>
        <v>461.01994483343941</v>
      </c>
      <c r="AZ30" s="415">
        <f t="shared" si="24"/>
        <v>519.20000000000005</v>
      </c>
      <c r="BA30" s="415">
        <f t="shared" si="25"/>
        <v>580</v>
      </c>
      <c r="BB30" s="416">
        <f t="shared" si="32"/>
        <v>0.23628290403913899</v>
      </c>
      <c r="BC30" s="416">
        <f t="shared" si="32"/>
        <v>0.25726055329114605</v>
      </c>
      <c r="BD30" s="416">
        <f t="shared" si="32"/>
        <v>0.1261985643323531</v>
      </c>
      <c r="BE30" s="416">
        <f t="shared" si="32"/>
        <v>0.11710323574730341</v>
      </c>
      <c r="BF30" s="417">
        <f t="shared" si="6"/>
        <v>7464</v>
      </c>
      <c r="BG30" s="417">
        <f t="shared" si="0"/>
        <v>6782</v>
      </c>
      <c r="BH30" s="417">
        <f t="shared" si="1"/>
        <v>4713</v>
      </c>
      <c r="BI30" s="417">
        <f t="shared" si="7"/>
        <v>2613</v>
      </c>
      <c r="BJ30" s="417">
        <f t="shared" si="8"/>
        <v>5765</v>
      </c>
      <c r="BK30" s="416">
        <f t="shared" si="33"/>
        <v>-9.1371918542336505E-2</v>
      </c>
      <c r="BL30" s="416">
        <f t="shared" si="33"/>
        <v>-0.30507225007372452</v>
      </c>
      <c r="BM30" s="416">
        <f t="shared" si="33"/>
        <v>-0.44557606619987267</v>
      </c>
      <c r="BN30" s="416">
        <f t="shared" si="33"/>
        <v>1.2062763107539225</v>
      </c>
      <c r="BO30" s="419"/>
      <c r="BP30" s="420"/>
      <c r="BQ30" s="104"/>
      <c r="BR30" s="104"/>
      <c r="BS30" s="103"/>
      <c r="BT30" s="161">
        <f t="shared" si="34"/>
        <v>2993188.0000000005</v>
      </c>
      <c r="BU30" s="161">
        <f t="shared" si="35"/>
        <v>2993188.0000000005</v>
      </c>
    </row>
    <row r="31" spans="1:73" ht="13.2" hidden="1">
      <c r="A31" s="145" t="s">
        <v>125</v>
      </c>
      <c r="B31" s="145" t="str">
        <f t="shared" si="27"/>
        <v>P017</v>
      </c>
      <c r="C31" s="146" t="s">
        <v>128</v>
      </c>
      <c r="D31" s="165" t="s">
        <v>129</v>
      </c>
      <c r="E31" s="165"/>
      <c r="F31" s="165"/>
      <c r="G31" s="165"/>
      <c r="H31" s="129">
        <v>750</v>
      </c>
      <c r="I31" s="130">
        <v>750</v>
      </c>
      <c r="J31" s="129">
        <v>750</v>
      </c>
      <c r="K31" s="130">
        <v>750</v>
      </c>
      <c r="L31" s="130"/>
      <c r="M31" s="130"/>
      <c r="N31" s="130"/>
      <c r="O31" s="148" t="s">
        <v>88</v>
      </c>
      <c r="P31" s="149">
        <v>18663</v>
      </c>
      <c r="Q31" s="149">
        <v>13997250</v>
      </c>
      <c r="R31" s="150"/>
      <c r="S31" s="151"/>
      <c r="T31" s="150"/>
      <c r="U31" s="151"/>
      <c r="V31" s="152"/>
      <c r="W31" s="153"/>
      <c r="X31" s="166"/>
      <c r="Y31" s="155" t="s">
        <v>88</v>
      </c>
      <c r="Z31" s="167"/>
      <c r="AA31" s="168"/>
      <c r="AB31" s="169"/>
      <c r="AC31" s="170"/>
      <c r="AD31" s="449"/>
      <c r="AE31" s="171"/>
      <c r="AF31" s="170"/>
      <c r="AG31" s="449"/>
      <c r="AH31" s="159">
        <f t="shared" si="29"/>
        <v>0</v>
      </c>
      <c r="AI31" s="437">
        <f t="shared" si="30"/>
        <v>0</v>
      </c>
      <c r="AJ31" s="23"/>
      <c r="AK31" s="24"/>
      <c r="AL31" s="23"/>
      <c r="AM31" s="160">
        <f t="shared" si="31"/>
        <v>0</v>
      </c>
      <c r="AN31" s="24"/>
      <c r="AO31" s="163"/>
      <c r="AP31" s="164"/>
      <c r="AQ31" s="487"/>
      <c r="AR31" s="409" t="str">
        <f t="shared" si="16"/>
        <v/>
      </c>
      <c r="AS31" s="410" t="str">
        <f t="shared" si="17"/>
        <v/>
      </c>
      <c r="AT31" s="409" t="str">
        <f t="shared" si="18"/>
        <v/>
      </c>
      <c r="AU31" s="410" t="str">
        <f t="shared" si="19"/>
        <v/>
      </c>
      <c r="AV31" s="64" t="b">
        <f t="shared" si="20"/>
        <v>1</v>
      </c>
      <c r="AW31" s="415">
        <f t="shared" si="21"/>
        <v>750</v>
      </c>
      <c r="AX31" s="415" t="str">
        <f t="shared" si="22"/>
        <v/>
      </c>
      <c r="AY31" s="415" t="str">
        <f t="shared" si="23"/>
        <v/>
      </c>
      <c r="AZ31" s="415" t="str">
        <f t="shared" si="24"/>
        <v/>
      </c>
      <c r="BA31" s="415">
        <f t="shared" si="25"/>
        <v>0</v>
      </c>
      <c r="BB31" s="416" t="str">
        <f t="shared" si="32"/>
        <v/>
      </c>
      <c r="BC31" s="416" t="str">
        <f t="shared" si="32"/>
        <v/>
      </c>
      <c r="BD31" s="416" t="str">
        <f t="shared" si="32"/>
        <v/>
      </c>
      <c r="BE31" s="416" t="str">
        <f t="shared" si="32"/>
        <v/>
      </c>
      <c r="BF31" s="417">
        <f t="shared" si="6"/>
        <v>18663</v>
      </c>
      <c r="BG31" s="417">
        <f t="shared" si="0"/>
        <v>0</v>
      </c>
      <c r="BH31" s="417">
        <f t="shared" si="1"/>
        <v>0</v>
      </c>
      <c r="BI31" s="417">
        <f t="shared" si="7"/>
        <v>0</v>
      </c>
      <c r="BJ31" s="417">
        <f t="shared" si="8"/>
        <v>0</v>
      </c>
      <c r="BK31" s="416">
        <f t="shared" si="33"/>
        <v>-1</v>
      </c>
      <c r="BL31" s="416" t="str">
        <f t="shared" si="33"/>
        <v/>
      </c>
      <c r="BM31" s="416" t="str">
        <f t="shared" si="33"/>
        <v/>
      </c>
      <c r="BN31" s="416" t="str">
        <f t="shared" si="33"/>
        <v/>
      </c>
      <c r="BO31" s="419"/>
      <c r="BP31" s="420"/>
      <c r="BQ31" s="104"/>
      <c r="BR31" s="104"/>
      <c r="BS31" s="103"/>
      <c r="BT31" s="161"/>
      <c r="BU31" s="161"/>
    </row>
    <row r="32" spans="1:73" ht="24" hidden="1">
      <c r="A32" s="145" t="s">
        <v>125</v>
      </c>
      <c r="B32" s="145" t="str">
        <f t="shared" si="27"/>
        <v>P017.1</v>
      </c>
      <c r="C32" s="146" t="s">
        <v>130</v>
      </c>
      <c r="D32" s="147" t="s">
        <v>131</v>
      </c>
      <c r="E32" s="147"/>
      <c r="F32" s="147" t="s">
        <v>81</v>
      </c>
      <c r="G32" s="147"/>
      <c r="H32" s="129">
        <v>0</v>
      </c>
      <c r="I32" s="130">
        <v>0</v>
      </c>
      <c r="J32" s="129"/>
      <c r="K32" s="130"/>
      <c r="L32" s="130">
        <v>750</v>
      </c>
      <c r="M32" s="130">
        <v>750</v>
      </c>
      <c r="N32" s="130">
        <v>750</v>
      </c>
      <c r="O32" s="148">
        <v>847</v>
      </c>
      <c r="P32" s="149">
        <v>0</v>
      </c>
      <c r="Q32" s="149">
        <v>0</v>
      </c>
      <c r="R32" s="150">
        <v>18294</v>
      </c>
      <c r="S32" s="151">
        <v>13624304</v>
      </c>
      <c r="T32" s="150">
        <v>13408</v>
      </c>
      <c r="U32" s="151">
        <v>10451796</v>
      </c>
      <c r="V32" s="152">
        <v>18279</v>
      </c>
      <c r="W32" s="153">
        <f>V32*O32</f>
        <v>15482313</v>
      </c>
      <c r="X32" s="154">
        <v>18279</v>
      </c>
      <c r="Y32" s="155">
        <v>847</v>
      </c>
      <c r="Z32" s="138">
        <f>X32*Y32</f>
        <v>15482313</v>
      </c>
      <c r="AA32" s="156">
        <v>12428</v>
      </c>
      <c r="AB32" s="157">
        <v>10547073</v>
      </c>
      <c r="AC32" s="177">
        <v>15538</v>
      </c>
      <c r="AD32" s="458">
        <v>940</v>
      </c>
      <c r="AE32" s="159">
        <f t="shared" ref="AE32:AE33" si="48">AC32*AD32</f>
        <v>14605720</v>
      </c>
      <c r="AF32" s="158">
        <v>15538</v>
      </c>
      <c r="AG32" s="448">
        <v>997.72</v>
      </c>
      <c r="AH32" s="159">
        <f t="shared" si="29"/>
        <v>15502573.360000001</v>
      </c>
      <c r="AI32" s="437">
        <f t="shared" si="30"/>
        <v>-57.720000000000027</v>
      </c>
      <c r="AJ32" s="23">
        <f>+AF32-X32</f>
        <v>-2741</v>
      </c>
      <c r="AK32" s="24">
        <f>+AJ32/X32</f>
        <v>-0.14995349855024892</v>
      </c>
      <c r="AL32" s="23">
        <f>+AF32-AA32</f>
        <v>3110</v>
      </c>
      <c r="AM32" s="160">
        <f t="shared" si="31"/>
        <v>-896853.36000000127</v>
      </c>
      <c r="AN32" s="24">
        <f>+AL32/AA32</f>
        <v>0.25024139040875443</v>
      </c>
      <c r="AO32" s="163">
        <f>+AG32-Y32</f>
        <v>150.72000000000003</v>
      </c>
      <c r="AP32" s="164">
        <f>+AO32/Y32</f>
        <v>0.17794569067296342</v>
      </c>
      <c r="AQ32" s="487"/>
      <c r="AR32" s="409">
        <f t="shared" si="16"/>
        <v>0.17794569067296351</v>
      </c>
      <c r="AS32" s="410">
        <f t="shared" si="17"/>
        <v>0.10979929161747348</v>
      </c>
      <c r="AT32" s="409">
        <f t="shared" si="18"/>
        <v>0.25024139040875437</v>
      </c>
      <c r="AU32" s="410">
        <f t="shared" si="19"/>
        <v>0.25024139040875437</v>
      </c>
      <c r="AV32" s="64" t="b">
        <f t="shared" si="20"/>
        <v>0</v>
      </c>
      <c r="AW32" s="415" t="str">
        <f t="shared" si="21"/>
        <v/>
      </c>
      <c r="AX32" s="415">
        <f t="shared" si="22"/>
        <v>744.74166393353016</v>
      </c>
      <c r="AY32" s="415">
        <f t="shared" si="23"/>
        <v>779.51939140811453</v>
      </c>
      <c r="AZ32" s="415">
        <f t="shared" si="24"/>
        <v>847</v>
      </c>
      <c r="BA32" s="415">
        <f t="shared" si="25"/>
        <v>940</v>
      </c>
      <c r="BB32" s="416" t="str">
        <f t="shared" si="32"/>
        <v/>
      </c>
      <c r="BC32" s="416">
        <f t="shared" si="32"/>
        <v>4.6697706276962681E-2</v>
      </c>
      <c r="BD32" s="416">
        <f t="shared" si="32"/>
        <v>8.6566940265577319E-2</v>
      </c>
      <c r="BE32" s="416">
        <f t="shared" si="32"/>
        <v>0.10979929161747348</v>
      </c>
      <c r="BF32" s="417">
        <f t="shared" si="6"/>
        <v>0</v>
      </c>
      <c r="BG32" s="417">
        <f t="shared" si="0"/>
        <v>18294</v>
      </c>
      <c r="BH32" s="417">
        <f t="shared" si="1"/>
        <v>13408</v>
      </c>
      <c r="BI32" s="417">
        <f t="shared" si="7"/>
        <v>12428</v>
      </c>
      <c r="BJ32" s="417">
        <f t="shared" si="8"/>
        <v>15538</v>
      </c>
      <c r="BK32" s="416" t="str">
        <f t="shared" si="33"/>
        <v/>
      </c>
      <c r="BL32" s="416">
        <f t="shared" si="33"/>
        <v>-0.26708210342188698</v>
      </c>
      <c r="BM32" s="416">
        <f t="shared" si="33"/>
        <v>-7.3090692124105017E-2</v>
      </c>
      <c r="BN32" s="416">
        <f t="shared" si="33"/>
        <v>0.25024139040875437</v>
      </c>
      <c r="BO32" s="419" t="s">
        <v>1069</v>
      </c>
      <c r="BP32" s="420"/>
      <c r="BQ32" s="104"/>
      <c r="BR32" s="104"/>
      <c r="BS32" s="103"/>
      <c r="BT32" s="161">
        <f t="shared" si="34"/>
        <v>13160686</v>
      </c>
      <c r="BU32" s="161">
        <f t="shared" si="35"/>
        <v>13160686</v>
      </c>
    </row>
    <row r="33" spans="1:73" ht="36" hidden="1">
      <c r="A33" s="145" t="s">
        <v>125</v>
      </c>
      <c r="B33" s="145" t="str">
        <f t="shared" si="27"/>
        <v>P017.2</v>
      </c>
      <c r="C33" s="146" t="s">
        <v>132</v>
      </c>
      <c r="D33" s="175" t="s">
        <v>133</v>
      </c>
      <c r="E33" s="175" t="s">
        <v>102</v>
      </c>
      <c r="F33" s="175"/>
      <c r="G33" s="175"/>
      <c r="H33" s="129">
        <v>0</v>
      </c>
      <c r="I33" s="130">
        <v>0</v>
      </c>
      <c r="J33" s="129"/>
      <c r="K33" s="130"/>
      <c r="L33" s="130">
        <v>975</v>
      </c>
      <c r="M33" s="130">
        <v>975</v>
      </c>
      <c r="N33" s="130">
        <v>975</v>
      </c>
      <c r="O33" s="148">
        <v>1094.5</v>
      </c>
      <c r="P33" s="149">
        <v>0</v>
      </c>
      <c r="Q33" s="149">
        <v>0</v>
      </c>
      <c r="R33" s="150">
        <v>70</v>
      </c>
      <c r="S33" s="151">
        <v>57646</v>
      </c>
      <c r="T33" s="150">
        <v>66</v>
      </c>
      <c r="U33" s="151">
        <v>66381.5</v>
      </c>
      <c r="V33" s="152">
        <v>73</v>
      </c>
      <c r="W33" s="153">
        <f>V33*O33</f>
        <v>79898.5</v>
      </c>
      <c r="X33" s="154">
        <v>73</v>
      </c>
      <c r="Y33" s="155">
        <v>1094.5</v>
      </c>
      <c r="Z33" s="138">
        <f>X33*Y33</f>
        <v>79898.5</v>
      </c>
      <c r="AA33" s="156">
        <v>94</v>
      </c>
      <c r="AB33" s="157">
        <v>102883</v>
      </c>
      <c r="AC33" s="162">
        <f>AA33*1.05</f>
        <v>98.7</v>
      </c>
      <c r="AD33" s="458">
        <v>1200</v>
      </c>
      <c r="AE33" s="159">
        <f t="shared" si="48"/>
        <v>118440</v>
      </c>
      <c r="AF33" s="158">
        <v>63</v>
      </c>
      <c r="AG33" s="448">
        <v>1245.22</v>
      </c>
      <c r="AH33" s="159">
        <f t="shared" si="29"/>
        <v>78448.86</v>
      </c>
      <c r="AI33" s="437">
        <f t="shared" si="30"/>
        <v>-45.220000000000027</v>
      </c>
      <c r="AJ33" s="23">
        <f>+AF33-X33</f>
        <v>-10</v>
      </c>
      <c r="AK33" s="24">
        <f>+AJ33/X33</f>
        <v>-0.13698630136986301</v>
      </c>
      <c r="AL33" s="23">
        <f>+AF33-AA33</f>
        <v>-31</v>
      </c>
      <c r="AM33" s="160">
        <f t="shared" si="31"/>
        <v>39991.14</v>
      </c>
      <c r="AN33" s="24">
        <f>+AL33/AA33</f>
        <v>-0.32978723404255317</v>
      </c>
      <c r="AO33" s="163">
        <f>+AG33-Y33</f>
        <v>150.72000000000003</v>
      </c>
      <c r="AP33" s="164">
        <f>+AO33/Y33</f>
        <v>0.13770671539515764</v>
      </c>
      <c r="AQ33" s="487"/>
      <c r="AR33" s="409">
        <f t="shared" si="16"/>
        <v>0.13770671539515766</v>
      </c>
      <c r="AS33" s="410">
        <f t="shared" si="17"/>
        <v>9.6391046139789882E-2</v>
      </c>
      <c r="AT33" s="409">
        <f t="shared" si="18"/>
        <v>-0.32978723404255317</v>
      </c>
      <c r="AU33" s="410">
        <f t="shared" si="19"/>
        <v>5.0000000000000044E-2</v>
      </c>
      <c r="AV33" s="64" t="b">
        <f t="shared" si="20"/>
        <v>0</v>
      </c>
      <c r="AW33" s="415" t="str">
        <f t="shared" si="21"/>
        <v/>
      </c>
      <c r="AX33" s="415">
        <f t="shared" si="22"/>
        <v>823.51428571428573</v>
      </c>
      <c r="AY33" s="415">
        <f t="shared" si="23"/>
        <v>1005.780303030303</v>
      </c>
      <c r="AZ33" s="415">
        <f t="shared" si="24"/>
        <v>1094.5</v>
      </c>
      <c r="BA33" s="415">
        <f t="shared" si="25"/>
        <v>1200</v>
      </c>
      <c r="BB33" s="416" t="str">
        <f t="shared" si="32"/>
        <v/>
      </c>
      <c r="BC33" s="416">
        <f t="shared" si="32"/>
        <v>0.22132708621797192</v>
      </c>
      <c r="BD33" s="416">
        <f t="shared" si="32"/>
        <v>8.8209817494331988E-2</v>
      </c>
      <c r="BE33" s="416">
        <f t="shared" si="32"/>
        <v>9.6391046139789882E-2</v>
      </c>
      <c r="BF33" s="417">
        <f t="shared" si="6"/>
        <v>0</v>
      </c>
      <c r="BG33" s="417">
        <f t="shared" si="0"/>
        <v>70</v>
      </c>
      <c r="BH33" s="417">
        <f t="shared" si="1"/>
        <v>66</v>
      </c>
      <c r="BI33" s="417">
        <f t="shared" si="7"/>
        <v>94</v>
      </c>
      <c r="BJ33" s="417">
        <f t="shared" si="8"/>
        <v>98.7</v>
      </c>
      <c r="BK33" s="416" t="str">
        <f t="shared" si="33"/>
        <v/>
      </c>
      <c r="BL33" s="416">
        <f t="shared" si="33"/>
        <v>-5.7142857142857162E-2</v>
      </c>
      <c r="BM33" s="416">
        <f t="shared" si="33"/>
        <v>0.42424242424242431</v>
      </c>
      <c r="BN33" s="416">
        <f t="shared" si="33"/>
        <v>5.0000000000000044E-2</v>
      </c>
      <c r="BO33" s="419" t="s">
        <v>1069</v>
      </c>
      <c r="BP33" s="420"/>
      <c r="BQ33" s="104"/>
      <c r="BR33" s="104"/>
      <c r="BS33" s="103"/>
      <c r="BT33" s="161">
        <f t="shared" si="34"/>
        <v>108027.15000000001</v>
      </c>
      <c r="BU33" s="161">
        <f t="shared" si="35"/>
        <v>68953.5</v>
      </c>
    </row>
    <row r="34" spans="1:73" ht="13.2" hidden="1">
      <c r="A34" s="145" t="s">
        <v>125</v>
      </c>
      <c r="B34" s="145" t="str">
        <f t="shared" si="27"/>
        <v>P018</v>
      </c>
      <c r="C34" s="146" t="s">
        <v>134</v>
      </c>
      <c r="D34" s="165" t="s">
        <v>135</v>
      </c>
      <c r="E34" s="165"/>
      <c r="F34" s="165"/>
      <c r="G34" s="165"/>
      <c r="H34" s="129">
        <v>1320</v>
      </c>
      <c r="I34" s="130">
        <v>1320</v>
      </c>
      <c r="J34" s="129">
        <v>1320</v>
      </c>
      <c r="K34" s="130">
        <v>1320</v>
      </c>
      <c r="L34" s="130"/>
      <c r="M34" s="130"/>
      <c r="N34" s="130"/>
      <c r="O34" s="148"/>
      <c r="P34" s="149">
        <v>110</v>
      </c>
      <c r="Q34" s="149">
        <v>144408</v>
      </c>
      <c r="R34" s="150"/>
      <c r="S34" s="151"/>
      <c r="T34" s="150"/>
      <c r="U34" s="151"/>
      <c r="V34" s="152"/>
      <c r="W34" s="153"/>
      <c r="X34" s="166"/>
      <c r="Y34" s="155"/>
      <c r="Z34" s="167"/>
      <c r="AA34" s="168"/>
      <c r="AB34" s="169"/>
      <c r="AC34" s="170"/>
      <c r="AD34" s="449"/>
      <c r="AE34" s="171"/>
      <c r="AF34" s="170"/>
      <c r="AG34" s="449"/>
      <c r="AH34" s="159">
        <f t="shared" si="29"/>
        <v>0</v>
      </c>
      <c r="AI34" s="437">
        <f t="shared" si="30"/>
        <v>0</v>
      </c>
      <c r="AJ34" s="23"/>
      <c r="AK34" s="24"/>
      <c r="AL34" s="23"/>
      <c r="AM34" s="160">
        <f t="shared" si="31"/>
        <v>0</v>
      </c>
      <c r="AN34" s="24"/>
      <c r="AO34" s="163"/>
      <c r="AP34" s="164"/>
      <c r="AQ34" s="487"/>
      <c r="AR34" s="409" t="str">
        <f t="shared" si="16"/>
        <v/>
      </c>
      <c r="AS34" s="410" t="str">
        <f t="shared" si="17"/>
        <v/>
      </c>
      <c r="AT34" s="409" t="str">
        <f t="shared" si="18"/>
        <v/>
      </c>
      <c r="AU34" s="410" t="str">
        <f t="shared" si="19"/>
        <v/>
      </c>
      <c r="AV34" s="64" t="b">
        <f t="shared" si="20"/>
        <v>1</v>
      </c>
      <c r="AW34" s="415">
        <f t="shared" si="21"/>
        <v>1312.8</v>
      </c>
      <c r="AX34" s="415" t="str">
        <f t="shared" si="22"/>
        <v/>
      </c>
      <c r="AY34" s="415" t="str">
        <f t="shared" si="23"/>
        <v/>
      </c>
      <c r="AZ34" s="415">
        <f t="shared" si="24"/>
        <v>0</v>
      </c>
      <c r="BA34" s="415">
        <f t="shared" si="25"/>
        <v>0</v>
      </c>
      <c r="BB34" s="416" t="str">
        <f t="shared" si="32"/>
        <v/>
      </c>
      <c r="BC34" s="416" t="str">
        <f t="shared" si="32"/>
        <v/>
      </c>
      <c r="BD34" s="416" t="str">
        <f t="shared" si="32"/>
        <v/>
      </c>
      <c r="BE34" s="416" t="str">
        <f t="shared" si="32"/>
        <v/>
      </c>
      <c r="BF34" s="417">
        <f t="shared" si="6"/>
        <v>110</v>
      </c>
      <c r="BG34" s="417">
        <f t="shared" si="0"/>
        <v>0</v>
      </c>
      <c r="BH34" s="417">
        <f t="shared" si="1"/>
        <v>0</v>
      </c>
      <c r="BI34" s="417">
        <f t="shared" si="7"/>
        <v>0</v>
      </c>
      <c r="BJ34" s="417">
        <f t="shared" si="8"/>
        <v>0</v>
      </c>
      <c r="BK34" s="416">
        <f t="shared" si="33"/>
        <v>-1</v>
      </c>
      <c r="BL34" s="416" t="str">
        <f t="shared" si="33"/>
        <v/>
      </c>
      <c r="BM34" s="416" t="str">
        <f t="shared" si="33"/>
        <v/>
      </c>
      <c r="BN34" s="416" t="str">
        <f t="shared" si="33"/>
        <v/>
      </c>
      <c r="BO34" s="419"/>
      <c r="BP34" s="420"/>
      <c r="BQ34" s="104"/>
      <c r="BR34" s="104"/>
      <c r="BS34" s="103"/>
      <c r="BT34" s="161">
        <f t="shared" si="34"/>
        <v>0</v>
      </c>
      <c r="BU34" s="161">
        <f t="shared" si="35"/>
        <v>0</v>
      </c>
    </row>
    <row r="35" spans="1:73" ht="24" hidden="1">
      <c r="A35" s="145" t="s">
        <v>125</v>
      </c>
      <c r="B35" s="145" t="str">
        <f t="shared" si="27"/>
        <v>P018.1</v>
      </c>
      <c r="C35" s="146" t="s">
        <v>136</v>
      </c>
      <c r="D35" s="147" t="s">
        <v>137</v>
      </c>
      <c r="E35" s="147"/>
      <c r="F35" s="147"/>
      <c r="G35" s="147"/>
      <c r="H35" s="129">
        <v>0</v>
      </c>
      <c r="I35" s="130">
        <v>0</v>
      </c>
      <c r="J35" s="129"/>
      <c r="K35" s="130"/>
      <c r="L35" s="130">
        <v>1320</v>
      </c>
      <c r="M35" s="130">
        <v>1320</v>
      </c>
      <c r="N35" s="130">
        <v>1320</v>
      </c>
      <c r="O35" s="148">
        <v>1474</v>
      </c>
      <c r="P35" s="149">
        <v>0</v>
      </c>
      <c r="Q35" s="149">
        <v>0</v>
      </c>
      <c r="R35" s="150">
        <v>16</v>
      </c>
      <c r="S35" s="151">
        <v>19320</v>
      </c>
      <c r="T35" s="150">
        <v>15</v>
      </c>
      <c r="U35" s="151">
        <v>20737.2</v>
      </c>
      <c r="V35" s="152">
        <v>17</v>
      </c>
      <c r="W35" s="153">
        <f>V35*O35</f>
        <v>25058</v>
      </c>
      <c r="X35" s="154">
        <v>17</v>
      </c>
      <c r="Y35" s="155">
        <v>1474</v>
      </c>
      <c r="Z35" s="138">
        <f>X35*Y35</f>
        <v>25058</v>
      </c>
      <c r="AA35" s="156">
        <v>8</v>
      </c>
      <c r="AB35" s="157">
        <v>11792</v>
      </c>
      <c r="AC35" s="177">
        <v>15</v>
      </c>
      <c r="AD35" s="459">
        <v>1510</v>
      </c>
      <c r="AE35" s="159">
        <f t="shared" ref="AE35:AE36" si="49">AC35*AD35</f>
        <v>22650</v>
      </c>
      <c r="AF35" s="158">
        <v>15</v>
      </c>
      <c r="AG35" s="448">
        <v>1510</v>
      </c>
      <c r="AH35" s="159">
        <f t="shared" si="29"/>
        <v>22650</v>
      </c>
      <c r="AI35" s="437">
        <f t="shared" si="30"/>
        <v>0</v>
      </c>
      <c r="AJ35" s="23">
        <f>+AF35-X35</f>
        <v>-2</v>
      </c>
      <c r="AK35" s="24">
        <f>+AJ35/X35</f>
        <v>-0.11764705882352941</v>
      </c>
      <c r="AL35" s="23">
        <f>+AF35-AA35</f>
        <v>7</v>
      </c>
      <c r="AM35" s="160">
        <f t="shared" si="31"/>
        <v>0</v>
      </c>
      <c r="AN35" s="24">
        <f>+AL35/AA35</f>
        <v>0.875</v>
      </c>
      <c r="AO35" s="163">
        <f>+AG35-Y35</f>
        <v>36</v>
      </c>
      <c r="AP35" s="164">
        <f>+AO35/Y35</f>
        <v>2.4423337856173677E-2</v>
      </c>
      <c r="AQ35" s="487"/>
      <c r="AR35" s="409">
        <f t="shared" si="16"/>
        <v>2.4423337856173788E-2</v>
      </c>
      <c r="AS35" s="410">
        <f t="shared" si="17"/>
        <v>2.4423337856173788E-2</v>
      </c>
      <c r="AT35" s="409">
        <f t="shared" si="18"/>
        <v>0.875</v>
      </c>
      <c r="AU35" s="410">
        <f t="shared" si="19"/>
        <v>0.875</v>
      </c>
      <c r="AV35" s="64" t="b">
        <f t="shared" si="20"/>
        <v>0</v>
      </c>
      <c r="AW35" s="415" t="str">
        <f t="shared" si="21"/>
        <v/>
      </c>
      <c r="AX35" s="415">
        <f t="shared" si="22"/>
        <v>1207.5</v>
      </c>
      <c r="AY35" s="415">
        <f t="shared" si="23"/>
        <v>1382.48</v>
      </c>
      <c r="AZ35" s="415">
        <f t="shared" si="24"/>
        <v>1474</v>
      </c>
      <c r="BA35" s="415">
        <f t="shared" si="25"/>
        <v>1510</v>
      </c>
      <c r="BB35" s="416" t="str">
        <f t="shared" si="32"/>
        <v/>
      </c>
      <c r="BC35" s="416">
        <f t="shared" si="32"/>
        <v>0.1449109730848861</v>
      </c>
      <c r="BD35" s="416">
        <f t="shared" si="32"/>
        <v>6.6199872692552564E-2</v>
      </c>
      <c r="BE35" s="416">
        <f t="shared" si="32"/>
        <v>2.4423337856173788E-2</v>
      </c>
      <c r="BF35" s="417">
        <f t="shared" si="6"/>
        <v>0</v>
      </c>
      <c r="BG35" s="417">
        <f t="shared" si="0"/>
        <v>16</v>
      </c>
      <c r="BH35" s="417">
        <f t="shared" si="1"/>
        <v>15</v>
      </c>
      <c r="BI35" s="417">
        <f t="shared" si="7"/>
        <v>8</v>
      </c>
      <c r="BJ35" s="417">
        <f t="shared" si="8"/>
        <v>15</v>
      </c>
      <c r="BK35" s="416" t="str">
        <f t="shared" si="33"/>
        <v/>
      </c>
      <c r="BL35" s="416">
        <f t="shared" si="33"/>
        <v>-6.25E-2</v>
      </c>
      <c r="BM35" s="416">
        <f t="shared" si="33"/>
        <v>-0.46666666666666667</v>
      </c>
      <c r="BN35" s="416">
        <f t="shared" si="33"/>
        <v>0.875</v>
      </c>
      <c r="BO35" s="419"/>
      <c r="BP35" s="420"/>
      <c r="BQ35" s="104"/>
      <c r="BR35" s="104"/>
      <c r="BS35" s="103"/>
      <c r="BT35" s="161">
        <f t="shared" si="34"/>
        <v>22110</v>
      </c>
      <c r="BU35" s="161">
        <f t="shared" si="35"/>
        <v>22110</v>
      </c>
    </row>
    <row r="36" spans="1:73" ht="36" hidden="1">
      <c r="A36" s="145" t="s">
        <v>125</v>
      </c>
      <c r="B36" s="145" t="str">
        <f t="shared" si="27"/>
        <v>P018.2</v>
      </c>
      <c r="C36" s="146" t="s">
        <v>138</v>
      </c>
      <c r="D36" s="175" t="s">
        <v>139</v>
      </c>
      <c r="E36" s="175" t="s">
        <v>102</v>
      </c>
      <c r="F36" s="175"/>
      <c r="G36" s="175"/>
      <c r="H36" s="129">
        <v>0</v>
      </c>
      <c r="I36" s="130">
        <v>0</v>
      </c>
      <c r="J36" s="129"/>
      <c r="K36" s="130"/>
      <c r="L36" s="130">
        <v>1716</v>
      </c>
      <c r="M36" s="130">
        <v>1716</v>
      </c>
      <c r="N36" s="130">
        <v>1716</v>
      </c>
      <c r="O36" s="148">
        <v>1909.6</v>
      </c>
      <c r="P36" s="149">
        <v>0</v>
      </c>
      <c r="Q36" s="149">
        <v>0</v>
      </c>
      <c r="R36" s="150">
        <v>81</v>
      </c>
      <c r="S36" s="151">
        <v>107573.2</v>
      </c>
      <c r="T36" s="150">
        <v>65</v>
      </c>
      <c r="U36" s="151">
        <v>113131.04000000001</v>
      </c>
      <c r="V36" s="152">
        <v>82</v>
      </c>
      <c r="W36" s="153">
        <f>V36*O36</f>
        <v>156587.19999999998</v>
      </c>
      <c r="X36" s="154">
        <v>82</v>
      </c>
      <c r="Y36" s="155">
        <v>1909.6</v>
      </c>
      <c r="Z36" s="138">
        <f>X36*Y36</f>
        <v>156587.19999999998</v>
      </c>
      <c r="AA36" s="156">
        <v>73</v>
      </c>
      <c r="AB36" s="157">
        <v>137109.28</v>
      </c>
      <c r="AC36" s="162">
        <v>75</v>
      </c>
      <c r="AD36" s="459">
        <v>2060.3200000000002</v>
      </c>
      <c r="AE36" s="159">
        <f t="shared" si="49"/>
        <v>154524</v>
      </c>
      <c r="AF36" s="158">
        <v>70</v>
      </c>
      <c r="AG36" s="448">
        <v>2060.3200000000002</v>
      </c>
      <c r="AH36" s="159">
        <f t="shared" si="29"/>
        <v>144222.40000000002</v>
      </c>
      <c r="AI36" s="437">
        <f t="shared" si="30"/>
        <v>0</v>
      </c>
      <c r="AJ36" s="23">
        <f>+AF36-X36</f>
        <v>-12</v>
      </c>
      <c r="AK36" s="24">
        <f>+AJ36/X36</f>
        <v>-0.14634146341463414</v>
      </c>
      <c r="AL36" s="23">
        <f>+AF36-AA36</f>
        <v>-3</v>
      </c>
      <c r="AM36" s="160">
        <f t="shared" si="31"/>
        <v>10301.599999999977</v>
      </c>
      <c r="AN36" s="24">
        <f>+AL36/AA36</f>
        <v>-4.1095890410958902E-2</v>
      </c>
      <c r="AO36" s="163">
        <f>+AG36-Y36</f>
        <v>150.72000000000025</v>
      </c>
      <c r="AP36" s="164">
        <f>+AO36/Y36</f>
        <v>7.8927524088814552E-2</v>
      </c>
      <c r="AQ36" s="487"/>
      <c r="AR36" s="409">
        <f t="shared" si="16"/>
        <v>7.8927524088814538E-2</v>
      </c>
      <c r="AS36" s="410">
        <f t="shared" si="17"/>
        <v>7.8927524088814538E-2</v>
      </c>
      <c r="AT36" s="409">
        <f t="shared" si="18"/>
        <v>-4.1095890410958957E-2</v>
      </c>
      <c r="AU36" s="410">
        <f t="shared" si="19"/>
        <v>2.7397260273972712E-2</v>
      </c>
      <c r="AV36" s="64" t="b">
        <f t="shared" si="20"/>
        <v>0</v>
      </c>
      <c r="AW36" s="415" t="str">
        <f t="shared" si="21"/>
        <v/>
      </c>
      <c r="AX36" s="415">
        <f t="shared" si="22"/>
        <v>1328.0641975308642</v>
      </c>
      <c r="AY36" s="415">
        <f t="shared" si="23"/>
        <v>1740.4775384615386</v>
      </c>
      <c r="AZ36" s="415">
        <f t="shared" si="24"/>
        <v>1909.6</v>
      </c>
      <c r="BA36" s="415">
        <f t="shared" si="25"/>
        <v>2060.3200000000002</v>
      </c>
      <c r="BB36" s="416" t="str">
        <f t="shared" si="32"/>
        <v/>
      </c>
      <c r="BC36" s="416">
        <f t="shared" si="32"/>
        <v>0.3105372027176343</v>
      </c>
      <c r="BD36" s="416">
        <f t="shared" si="32"/>
        <v>9.7170148882216312E-2</v>
      </c>
      <c r="BE36" s="416">
        <f t="shared" si="32"/>
        <v>7.8927524088814538E-2</v>
      </c>
      <c r="BF36" s="417">
        <f t="shared" si="6"/>
        <v>0</v>
      </c>
      <c r="BG36" s="417">
        <f t="shared" si="0"/>
        <v>81</v>
      </c>
      <c r="BH36" s="417">
        <f t="shared" si="1"/>
        <v>65</v>
      </c>
      <c r="BI36" s="417">
        <f t="shared" si="7"/>
        <v>73</v>
      </c>
      <c r="BJ36" s="417">
        <f t="shared" si="8"/>
        <v>75</v>
      </c>
      <c r="BK36" s="416" t="str">
        <f t="shared" si="33"/>
        <v/>
      </c>
      <c r="BL36" s="416">
        <f t="shared" si="33"/>
        <v>-0.19753086419753085</v>
      </c>
      <c r="BM36" s="416">
        <f t="shared" si="33"/>
        <v>0.12307692307692308</v>
      </c>
      <c r="BN36" s="416">
        <f t="shared" si="33"/>
        <v>2.7397260273972712E-2</v>
      </c>
      <c r="BO36" s="419"/>
      <c r="BP36" s="420"/>
      <c r="BQ36" s="104"/>
      <c r="BR36" s="104"/>
      <c r="BS36" s="103"/>
      <c r="BT36" s="161">
        <f t="shared" si="34"/>
        <v>143220</v>
      </c>
      <c r="BU36" s="161">
        <f t="shared" si="35"/>
        <v>133672</v>
      </c>
    </row>
    <row r="37" spans="1:73" ht="13.2" hidden="1">
      <c r="A37" s="145" t="s">
        <v>125</v>
      </c>
      <c r="B37" s="145" t="str">
        <f t="shared" si="27"/>
        <v>P019</v>
      </c>
      <c r="C37" s="146" t="s">
        <v>140</v>
      </c>
      <c r="D37" s="178" t="s">
        <v>141</v>
      </c>
      <c r="E37" s="178" t="s">
        <v>142</v>
      </c>
      <c r="F37" s="178"/>
      <c r="G37" s="178"/>
      <c r="H37" s="129">
        <v>0</v>
      </c>
      <c r="I37" s="130">
        <v>0</v>
      </c>
      <c r="J37" s="129"/>
      <c r="K37" s="130"/>
      <c r="L37" s="130"/>
      <c r="M37" s="130"/>
      <c r="N37" s="130"/>
      <c r="O37" s="148" t="s">
        <v>88</v>
      </c>
      <c r="P37" s="149">
        <v>0</v>
      </c>
      <c r="Q37" s="149">
        <v>0</v>
      </c>
      <c r="R37" s="150"/>
      <c r="S37" s="151"/>
      <c r="T37" s="150"/>
      <c r="U37" s="151"/>
      <c r="V37" s="152"/>
      <c r="W37" s="153"/>
      <c r="X37" s="166"/>
      <c r="Y37" s="155" t="s">
        <v>88</v>
      </c>
      <c r="Z37" s="167"/>
      <c r="AA37" s="168"/>
      <c r="AB37" s="169"/>
      <c r="AC37" s="170"/>
      <c r="AD37" s="449"/>
      <c r="AE37" s="171"/>
      <c r="AF37" s="170"/>
      <c r="AG37" s="449"/>
      <c r="AH37" s="159">
        <f t="shared" si="29"/>
        <v>0</v>
      </c>
      <c r="AI37" s="437">
        <f t="shared" si="30"/>
        <v>0</v>
      </c>
      <c r="AJ37" s="23"/>
      <c r="AK37" s="24"/>
      <c r="AL37" s="23"/>
      <c r="AM37" s="160">
        <f t="shared" si="31"/>
        <v>0</v>
      </c>
      <c r="AN37" s="24"/>
      <c r="AO37" s="163"/>
      <c r="AP37" s="164"/>
      <c r="AQ37" s="487"/>
      <c r="AR37" s="409" t="str">
        <f t="shared" si="16"/>
        <v/>
      </c>
      <c r="AS37" s="410" t="str">
        <f t="shared" si="17"/>
        <v/>
      </c>
      <c r="AT37" s="409" t="str">
        <f t="shared" si="18"/>
        <v/>
      </c>
      <c r="AU37" s="410" t="str">
        <f t="shared" si="19"/>
        <v/>
      </c>
      <c r="AV37" s="64" t="b">
        <f t="shared" si="20"/>
        <v>1</v>
      </c>
      <c r="AW37" s="415" t="str">
        <f t="shared" si="21"/>
        <v/>
      </c>
      <c r="AX37" s="415" t="str">
        <f t="shared" si="22"/>
        <v/>
      </c>
      <c r="AY37" s="415" t="str">
        <f t="shared" si="23"/>
        <v/>
      </c>
      <c r="AZ37" s="415" t="str">
        <f t="shared" si="24"/>
        <v/>
      </c>
      <c r="BA37" s="415">
        <f t="shared" si="25"/>
        <v>0</v>
      </c>
      <c r="BB37" s="416" t="str">
        <f t="shared" si="32"/>
        <v/>
      </c>
      <c r="BC37" s="416" t="str">
        <f t="shared" si="32"/>
        <v/>
      </c>
      <c r="BD37" s="416" t="str">
        <f t="shared" si="32"/>
        <v/>
      </c>
      <c r="BE37" s="416" t="str">
        <f t="shared" si="32"/>
        <v/>
      </c>
      <c r="BF37" s="417">
        <f t="shared" si="6"/>
        <v>0</v>
      </c>
      <c r="BG37" s="417">
        <f t="shared" si="0"/>
        <v>0</v>
      </c>
      <c r="BH37" s="417">
        <f t="shared" si="1"/>
        <v>0</v>
      </c>
      <c r="BI37" s="417">
        <f t="shared" si="7"/>
        <v>0</v>
      </c>
      <c r="BJ37" s="417">
        <f t="shared" si="8"/>
        <v>0</v>
      </c>
      <c r="BK37" s="416" t="str">
        <f t="shared" si="33"/>
        <v/>
      </c>
      <c r="BL37" s="416" t="str">
        <f t="shared" si="33"/>
        <v/>
      </c>
      <c r="BM37" s="416" t="str">
        <f t="shared" si="33"/>
        <v/>
      </c>
      <c r="BN37" s="416" t="str">
        <f t="shared" si="33"/>
        <v/>
      </c>
      <c r="BO37" s="419"/>
      <c r="BP37" s="420"/>
      <c r="BQ37" s="104"/>
      <c r="BR37" s="104"/>
      <c r="BS37" s="103"/>
      <c r="BT37" s="161"/>
      <c r="BU37" s="161"/>
    </row>
    <row r="38" spans="1:73" ht="24" hidden="1">
      <c r="A38" s="145" t="s">
        <v>125</v>
      </c>
      <c r="B38" s="145" t="str">
        <f t="shared" si="27"/>
        <v>P019.1</v>
      </c>
      <c r="C38" s="146" t="s">
        <v>143</v>
      </c>
      <c r="D38" s="172" t="s">
        <v>144</v>
      </c>
      <c r="E38" s="178" t="s">
        <v>142</v>
      </c>
      <c r="F38" s="178"/>
      <c r="G38" s="178"/>
      <c r="H38" s="129">
        <v>400</v>
      </c>
      <c r="I38" s="130">
        <v>550</v>
      </c>
      <c r="J38" s="129">
        <v>550</v>
      </c>
      <c r="K38" s="130">
        <v>550</v>
      </c>
      <c r="L38" s="130">
        <v>550</v>
      </c>
      <c r="M38" s="130">
        <v>641</v>
      </c>
      <c r="N38" s="130">
        <v>641</v>
      </c>
      <c r="O38" s="148">
        <v>727.1</v>
      </c>
      <c r="P38" s="149">
        <v>3748</v>
      </c>
      <c r="Q38" s="149">
        <v>1887700</v>
      </c>
      <c r="R38" s="150">
        <v>3976</v>
      </c>
      <c r="S38" s="151">
        <v>2186800</v>
      </c>
      <c r="T38" s="150">
        <v>3155</v>
      </c>
      <c r="U38" s="151">
        <v>2081221.5000000002</v>
      </c>
      <c r="V38" s="152">
        <v>4023</v>
      </c>
      <c r="W38" s="153">
        <f>V38*O38</f>
        <v>2925123.3000000003</v>
      </c>
      <c r="X38" s="154">
        <v>4023</v>
      </c>
      <c r="Y38" s="155">
        <v>727.1</v>
      </c>
      <c r="Z38" s="138">
        <f>X38*Y38</f>
        <v>2925123.3000000003</v>
      </c>
      <c r="AA38" s="156">
        <v>3199</v>
      </c>
      <c r="AB38" s="157">
        <v>2334985.4000000004</v>
      </c>
      <c r="AC38" s="177">
        <v>3420</v>
      </c>
      <c r="AD38" s="458">
        <v>820</v>
      </c>
      <c r="AE38" s="159">
        <f t="shared" ref="AE38:AE39" si="50">AC38*AD38</f>
        <v>2804400</v>
      </c>
      <c r="AF38" s="158">
        <v>3420</v>
      </c>
      <c r="AG38" s="448">
        <v>1313.03</v>
      </c>
      <c r="AH38" s="159">
        <f t="shared" si="29"/>
        <v>4490562.5999999996</v>
      </c>
      <c r="AI38" s="437">
        <f t="shared" si="30"/>
        <v>-493.03</v>
      </c>
      <c r="AJ38" s="23">
        <f>+AF38-X38</f>
        <v>-603</v>
      </c>
      <c r="AK38" s="24">
        <f>+AJ38/X38</f>
        <v>-0.14988814317673377</v>
      </c>
      <c r="AL38" s="23">
        <f>+AF38-AA38</f>
        <v>221</v>
      </c>
      <c r="AM38" s="160">
        <f t="shared" si="31"/>
        <v>-1686162.5999999996</v>
      </c>
      <c r="AN38" s="24">
        <f>+AL38/AA38</f>
        <v>6.9084088777743038E-2</v>
      </c>
      <c r="AO38" s="163">
        <f>+AG38-Y38</f>
        <v>585.92999999999995</v>
      </c>
      <c r="AP38" s="164">
        <f>+AO38/Y38</f>
        <v>0.80584513822032722</v>
      </c>
      <c r="AQ38" s="487"/>
      <c r="AR38" s="409">
        <f t="shared" si="16"/>
        <v>0.80584513822032733</v>
      </c>
      <c r="AS38" s="410">
        <f t="shared" si="17"/>
        <v>0.12776784486315496</v>
      </c>
      <c r="AT38" s="409">
        <f t="shared" si="18"/>
        <v>6.908408877774308E-2</v>
      </c>
      <c r="AU38" s="410">
        <f t="shared" si="19"/>
        <v>6.908408877774308E-2</v>
      </c>
      <c r="AV38" s="64" t="b">
        <f t="shared" si="20"/>
        <v>0</v>
      </c>
      <c r="AW38" s="415">
        <f t="shared" si="21"/>
        <v>503.65528281750267</v>
      </c>
      <c r="AX38" s="415">
        <f t="shared" si="22"/>
        <v>550</v>
      </c>
      <c r="AY38" s="415">
        <f t="shared" si="23"/>
        <v>659.65816164817761</v>
      </c>
      <c r="AZ38" s="415">
        <f t="shared" si="24"/>
        <v>727.1</v>
      </c>
      <c r="BA38" s="415">
        <f t="shared" si="25"/>
        <v>820</v>
      </c>
      <c r="BB38" s="416">
        <f t="shared" si="32"/>
        <v>9.2016739948084902E-2</v>
      </c>
      <c r="BC38" s="416">
        <f t="shared" si="32"/>
        <v>0.19937847572395939</v>
      </c>
      <c r="BD38" s="416">
        <f t="shared" si="32"/>
        <v>0.10223755616593411</v>
      </c>
      <c r="BE38" s="416">
        <f t="shared" si="32"/>
        <v>0.12776784486315496</v>
      </c>
      <c r="BF38" s="417">
        <f t="shared" si="6"/>
        <v>3748</v>
      </c>
      <c r="BG38" s="417">
        <f t="shared" si="0"/>
        <v>3976</v>
      </c>
      <c r="BH38" s="417">
        <f t="shared" si="1"/>
        <v>3155</v>
      </c>
      <c r="BI38" s="417">
        <f t="shared" si="7"/>
        <v>3199</v>
      </c>
      <c r="BJ38" s="417">
        <f t="shared" si="8"/>
        <v>3420</v>
      </c>
      <c r="BK38" s="416">
        <f t="shared" si="33"/>
        <v>6.0832443970117334E-2</v>
      </c>
      <c r="BL38" s="416">
        <f t="shared" si="33"/>
        <v>-0.20648893360160969</v>
      </c>
      <c r="BM38" s="416">
        <f t="shared" si="33"/>
        <v>1.3946117274167946E-2</v>
      </c>
      <c r="BN38" s="416">
        <f t="shared" si="33"/>
        <v>6.908408877774308E-2</v>
      </c>
      <c r="BO38" s="419" t="s">
        <v>1069</v>
      </c>
      <c r="BP38" s="420"/>
      <c r="BQ38" s="104"/>
      <c r="BR38" s="104"/>
      <c r="BS38" s="103"/>
      <c r="BT38" s="161">
        <f t="shared" si="34"/>
        <v>2486682</v>
      </c>
      <c r="BU38" s="161">
        <f t="shared" si="35"/>
        <v>2486682</v>
      </c>
    </row>
    <row r="39" spans="1:73" ht="36" hidden="1">
      <c r="A39" s="145" t="s">
        <v>125</v>
      </c>
      <c r="B39" s="145" t="str">
        <f t="shared" si="27"/>
        <v>P019.2</v>
      </c>
      <c r="C39" s="146" t="s">
        <v>145</v>
      </c>
      <c r="D39" s="172" t="s">
        <v>146</v>
      </c>
      <c r="E39" s="178" t="s">
        <v>142</v>
      </c>
      <c r="F39" s="178"/>
      <c r="G39" s="178"/>
      <c r="H39" s="129">
        <v>1100</v>
      </c>
      <c r="I39" s="130">
        <v>1100</v>
      </c>
      <c r="J39" s="129">
        <v>1100</v>
      </c>
      <c r="K39" s="130">
        <v>1100</v>
      </c>
      <c r="L39" s="130">
        <v>1100</v>
      </c>
      <c r="M39" s="130">
        <v>1256</v>
      </c>
      <c r="N39" s="130">
        <v>1256</v>
      </c>
      <c r="O39" s="148">
        <v>1403.6</v>
      </c>
      <c r="P39" s="149">
        <v>441</v>
      </c>
      <c r="Q39" s="149">
        <v>484660</v>
      </c>
      <c r="R39" s="150">
        <v>537</v>
      </c>
      <c r="S39" s="151">
        <v>590040</v>
      </c>
      <c r="T39" s="150">
        <v>586</v>
      </c>
      <c r="U39" s="151">
        <v>757952.8</v>
      </c>
      <c r="V39" s="152">
        <v>608</v>
      </c>
      <c r="W39" s="153">
        <f>V39*O39</f>
        <v>853388.79999999993</v>
      </c>
      <c r="X39" s="154">
        <v>608</v>
      </c>
      <c r="Y39" s="155">
        <v>1403.6</v>
      </c>
      <c r="Z39" s="138">
        <f>X39*Y39</f>
        <v>853388.79999999993</v>
      </c>
      <c r="AA39" s="156">
        <v>765</v>
      </c>
      <c r="AB39" s="157">
        <v>1073192.56</v>
      </c>
      <c r="AC39" s="162">
        <f>AA39*1.05</f>
        <v>803.25</v>
      </c>
      <c r="AD39" s="456">
        <v>1550</v>
      </c>
      <c r="AE39" s="159">
        <f t="shared" si="50"/>
        <v>1245037.5</v>
      </c>
      <c r="AF39" s="158">
        <v>517</v>
      </c>
      <c r="AG39" s="448">
        <v>1936.86</v>
      </c>
      <c r="AH39" s="159">
        <f t="shared" si="29"/>
        <v>1001356.62</v>
      </c>
      <c r="AI39" s="437">
        <f t="shared" si="30"/>
        <v>-386.8599999999999</v>
      </c>
      <c r="AJ39" s="23">
        <f>+AF39-X39</f>
        <v>-91</v>
      </c>
      <c r="AK39" s="24">
        <f>+AJ39/X39</f>
        <v>-0.14967105263157895</v>
      </c>
      <c r="AL39" s="23">
        <f>+AF39-AA39</f>
        <v>-248</v>
      </c>
      <c r="AM39" s="160">
        <f t="shared" si="31"/>
        <v>243680.88</v>
      </c>
      <c r="AN39" s="24">
        <f>+AL39/AA39</f>
        <v>-0.32418300653594773</v>
      </c>
      <c r="AO39" s="163">
        <f>+AG39-Y39</f>
        <v>533.26</v>
      </c>
      <c r="AP39" s="164">
        <f>+AO39/Y39</f>
        <v>0.37992305500142493</v>
      </c>
      <c r="AQ39" s="487"/>
      <c r="AR39" s="409">
        <f t="shared" si="16"/>
        <v>0.37992305500142498</v>
      </c>
      <c r="AS39" s="410">
        <f t="shared" si="17"/>
        <v>0.10430322029068129</v>
      </c>
      <c r="AT39" s="409">
        <f t="shared" si="18"/>
        <v>-0.32418300653594767</v>
      </c>
      <c r="AU39" s="410">
        <f t="shared" si="19"/>
        <v>5.0000000000000044E-2</v>
      </c>
      <c r="AV39" s="64" t="b">
        <f t="shared" si="20"/>
        <v>0</v>
      </c>
      <c r="AW39" s="415">
        <f t="shared" si="21"/>
        <v>1099.0022675736961</v>
      </c>
      <c r="AX39" s="415">
        <f t="shared" si="22"/>
        <v>1098.7709497206704</v>
      </c>
      <c r="AY39" s="415">
        <f t="shared" si="23"/>
        <v>1293.4348122866895</v>
      </c>
      <c r="AZ39" s="415">
        <f t="shared" si="24"/>
        <v>1403.6</v>
      </c>
      <c r="BA39" s="415">
        <f t="shared" si="25"/>
        <v>1550</v>
      </c>
      <c r="BB39" s="416">
        <f t="shared" si="32"/>
        <v>-2.1047986874167535E-4</v>
      </c>
      <c r="BC39" s="416">
        <f t="shared" si="32"/>
        <v>0.17716509761702981</v>
      </c>
      <c r="BD39" s="416">
        <f t="shared" si="32"/>
        <v>8.517258594466548E-2</v>
      </c>
      <c r="BE39" s="416">
        <f t="shared" si="32"/>
        <v>0.10430322029068129</v>
      </c>
      <c r="BF39" s="417">
        <f t="shared" si="6"/>
        <v>441</v>
      </c>
      <c r="BG39" s="417">
        <f t="shared" si="0"/>
        <v>537</v>
      </c>
      <c r="BH39" s="417">
        <f t="shared" si="1"/>
        <v>586</v>
      </c>
      <c r="BI39" s="417">
        <f t="shared" si="7"/>
        <v>765</v>
      </c>
      <c r="BJ39" s="417">
        <f t="shared" si="8"/>
        <v>803.25</v>
      </c>
      <c r="BK39" s="416">
        <f t="shared" si="33"/>
        <v>0.21768707482993199</v>
      </c>
      <c r="BL39" s="416">
        <f t="shared" si="33"/>
        <v>9.1247672253258916E-2</v>
      </c>
      <c r="BM39" s="416">
        <f t="shared" si="33"/>
        <v>0.30546075085324231</v>
      </c>
      <c r="BN39" s="416">
        <f t="shared" si="33"/>
        <v>5.0000000000000044E-2</v>
      </c>
      <c r="BO39" s="419"/>
      <c r="BP39" s="420"/>
      <c r="BQ39" s="104"/>
      <c r="BR39" s="104"/>
      <c r="BS39" s="103"/>
      <c r="BT39" s="161">
        <f t="shared" si="34"/>
        <v>1127441.7</v>
      </c>
      <c r="BU39" s="161">
        <f t="shared" si="35"/>
        <v>725661.2</v>
      </c>
    </row>
    <row r="40" spans="1:73" ht="13.2" hidden="1">
      <c r="A40" s="145" t="s">
        <v>125</v>
      </c>
      <c r="B40" s="145" t="str">
        <f t="shared" si="27"/>
        <v>P020</v>
      </c>
      <c r="C40" s="146" t="s">
        <v>147</v>
      </c>
      <c r="D40" s="165" t="s">
        <v>148</v>
      </c>
      <c r="E40" s="165"/>
      <c r="F40" s="165"/>
      <c r="G40" s="165"/>
      <c r="H40" s="129">
        <v>3318</v>
      </c>
      <c r="I40" s="130">
        <v>3318</v>
      </c>
      <c r="J40" s="129">
        <v>3318</v>
      </c>
      <c r="K40" s="130">
        <v>3318</v>
      </c>
      <c r="L40" s="130"/>
      <c r="M40" s="130"/>
      <c r="N40" s="130"/>
      <c r="O40" s="148"/>
      <c r="P40" s="149">
        <v>11033</v>
      </c>
      <c r="Q40" s="149">
        <v>36607494</v>
      </c>
      <c r="R40" s="150"/>
      <c r="S40" s="151"/>
      <c r="T40" s="150"/>
      <c r="U40" s="151"/>
      <c r="V40" s="152"/>
      <c r="W40" s="153"/>
      <c r="X40" s="166"/>
      <c r="Y40" s="155"/>
      <c r="Z40" s="167"/>
      <c r="AA40" s="168"/>
      <c r="AB40" s="169"/>
      <c r="AC40" s="170"/>
      <c r="AD40" s="449"/>
      <c r="AE40" s="171"/>
      <c r="AF40" s="170"/>
      <c r="AG40" s="449"/>
      <c r="AH40" s="159">
        <f t="shared" si="29"/>
        <v>0</v>
      </c>
      <c r="AI40" s="437">
        <f t="shared" si="30"/>
        <v>0</v>
      </c>
      <c r="AJ40" s="23"/>
      <c r="AK40" s="24"/>
      <c r="AL40" s="23"/>
      <c r="AM40" s="160">
        <f t="shared" si="31"/>
        <v>0</v>
      </c>
      <c r="AN40" s="24"/>
      <c r="AO40" s="163"/>
      <c r="AP40" s="164"/>
      <c r="AQ40" s="487"/>
      <c r="AR40" s="409" t="str">
        <f t="shared" si="16"/>
        <v/>
      </c>
      <c r="AS40" s="410" t="str">
        <f t="shared" si="17"/>
        <v/>
      </c>
      <c r="AT40" s="409" t="str">
        <f t="shared" si="18"/>
        <v/>
      </c>
      <c r="AU40" s="410" t="str">
        <f t="shared" si="19"/>
        <v/>
      </c>
      <c r="AV40" s="64" t="b">
        <f t="shared" si="20"/>
        <v>1</v>
      </c>
      <c r="AW40" s="415">
        <f t="shared" si="21"/>
        <v>3318</v>
      </c>
      <c r="AX40" s="415" t="str">
        <f t="shared" si="22"/>
        <v/>
      </c>
      <c r="AY40" s="415" t="str">
        <f t="shared" si="23"/>
        <v/>
      </c>
      <c r="AZ40" s="415">
        <f t="shared" si="24"/>
        <v>0</v>
      </c>
      <c r="BA40" s="415">
        <f t="shared" si="25"/>
        <v>0</v>
      </c>
      <c r="BB40" s="416" t="str">
        <f t="shared" si="32"/>
        <v/>
      </c>
      <c r="BC40" s="416" t="str">
        <f t="shared" si="32"/>
        <v/>
      </c>
      <c r="BD40" s="416" t="str">
        <f t="shared" si="32"/>
        <v/>
      </c>
      <c r="BE40" s="416" t="str">
        <f t="shared" si="32"/>
        <v/>
      </c>
      <c r="BF40" s="417">
        <f t="shared" si="6"/>
        <v>11033</v>
      </c>
      <c r="BG40" s="417">
        <f t="shared" si="0"/>
        <v>0</v>
      </c>
      <c r="BH40" s="417">
        <f t="shared" si="1"/>
        <v>0</v>
      </c>
      <c r="BI40" s="417">
        <f t="shared" si="7"/>
        <v>0</v>
      </c>
      <c r="BJ40" s="417">
        <f t="shared" si="8"/>
        <v>0</v>
      </c>
      <c r="BK40" s="416">
        <f t="shared" si="33"/>
        <v>-1</v>
      </c>
      <c r="BL40" s="416" t="str">
        <f t="shared" si="33"/>
        <v/>
      </c>
      <c r="BM40" s="416" t="str">
        <f t="shared" si="33"/>
        <v/>
      </c>
      <c r="BN40" s="416" t="str">
        <f t="shared" si="33"/>
        <v/>
      </c>
      <c r="BO40" s="419"/>
      <c r="BP40" s="420"/>
      <c r="BQ40" s="104"/>
      <c r="BR40" s="104"/>
      <c r="BS40" s="103"/>
      <c r="BT40" s="161">
        <f t="shared" si="34"/>
        <v>0</v>
      </c>
      <c r="BU40" s="161">
        <f t="shared" si="35"/>
        <v>0</v>
      </c>
    </row>
    <row r="41" spans="1:73" ht="36" hidden="1">
      <c r="A41" s="145" t="s">
        <v>125</v>
      </c>
      <c r="B41" s="145" t="str">
        <f t="shared" si="27"/>
        <v>P020.1</v>
      </c>
      <c r="C41" s="146" t="s">
        <v>149</v>
      </c>
      <c r="D41" s="147" t="s">
        <v>150</v>
      </c>
      <c r="E41" s="147"/>
      <c r="F41" s="147" t="s">
        <v>81</v>
      </c>
      <c r="G41" s="147"/>
      <c r="H41" s="129">
        <v>0</v>
      </c>
      <c r="I41" s="130">
        <v>0</v>
      </c>
      <c r="J41" s="129"/>
      <c r="K41" s="130"/>
      <c r="L41" s="130">
        <v>3318</v>
      </c>
      <c r="M41" s="130">
        <v>3318</v>
      </c>
      <c r="N41" s="130">
        <v>3318</v>
      </c>
      <c r="O41" s="148">
        <v>3671.8</v>
      </c>
      <c r="P41" s="149">
        <v>0</v>
      </c>
      <c r="Q41" s="149">
        <v>0</v>
      </c>
      <c r="R41" s="150">
        <v>12969</v>
      </c>
      <c r="S41" s="151">
        <v>43031142</v>
      </c>
      <c r="T41" s="150">
        <v>10560</v>
      </c>
      <c r="U41" s="151">
        <v>36287852.200000003</v>
      </c>
      <c r="V41" s="152">
        <v>12969</v>
      </c>
      <c r="W41" s="153">
        <f>V41*O41</f>
        <v>47619574.200000003</v>
      </c>
      <c r="X41" s="154">
        <v>12969</v>
      </c>
      <c r="Y41" s="155">
        <v>3671.8</v>
      </c>
      <c r="Z41" s="138">
        <f>X41*Y41</f>
        <v>47619574.200000003</v>
      </c>
      <c r="AA41" s="156">
        <v>10542</v>
      </c>
      <c r="AB41" s="157">
        <v>38680791.399999999</v>
      </c>
      <c r="AC41" s="162">
        <v>11200</v>
      </c>
      <c r="AD41" s="458">
        <v>4000</v>
      </c>
      <c r="AE41" s="159">
        <f t="shared" ref="AE41:AE42" si="51">AC41*AD41</f>
        <v>44800000</v>
      </c>
      <c r="AF41" s="158">
        <v>11024</v>
      </c>
      <c r="AG41" s="448">
        <v>4109.3500000000004</v>
      </c>
      <c r="AH41" s="159">
        <f t="shared" si="29"/>
        <v>45301474.400000006</v>
      </c>
      <c r="AI41" s="437">
        <f t="shared" si="30"/>
        <v>-109.35000000000036</v>
      </c>
      <c r="AJ41" s="23">
        <f>+AF41-X41</f>
        <v>-1945</v>
      </c>
      <c r="AK41" s="24">
        <f>+AJ41/X41</f>
        <v>-0.14997301256843243</v>
      </c>
      <c r="AL41" s="23">
        <f>+AF41-AA41</f>
        <v>482</v>
      </c>
      <c r="AM41" s="160">
        <f t="shared" si="31"/>
        <v>-501474.40000000596</v>
      </c>
      <c r="AN41" s="24">
        <f>+AL41/AA41</f>
        <v>4.5721874407133371E-2</v>
      </c>
      <c r="AO41" s="163">
        <f>+AG41-Y41</f>
        <v>437.55000000000018</v>
      </c>
      <c r="AP41" s="164">
        <f>+AO41/Y41</f>
        <v>0.11916498719973859</v>
      </c>
      <c r="AQ41" s="487"/>
      <c r="AR41" s="409">
        <f t="shared" si="16"/>
        <v>0.11916498719973867</v>
      </c>
      <c r="AS41" s="410">
        <f t="shared" si="17"/>
        <v>8.9383953374366776E-2</v>
      </c>
      <c r="AT41" s="409">
        <f t="shared" si="18"/>
        <v>4.5721874407133267E-2</v>
      </c>
      <c r="AU41" s="410">
        <f t="shared" si="19"/>
        <v>6.2416998671978696E-2</v>
      </c>
      <c r="AV41" s="64" t="b">
        <f t="shared" si="20"/>
        <v>0</v>
      </c>
      <c r="AW41" s="415" t="str">
        <f t="shared" si="21"/>
        <v/>
      </c>
      <c r="AX41" s="415">
        <f t="shared" si="22"/>
        <v>3318</v>
      </c>
      <c r="AY41" s="415">
        <f t="shared" si="23"/>
        <v>3436.3496401515154</v>
      </c>
      <c r="AZ41" s="415">
        <f t="shared" si="24"/>
        <v>3671.8</v>
      </c>
      <c r="BA41" s="415">
        <f t="shared" si="25"/>
        <v>4000</v>
      </c>
      <c r="BB41" s="416" t="str">
        <f t="shared" si="32"/>
        <v/>
      </c>
      <c r="BC41" s="416">
        <f t="shared" si="32"/>
        <v>3.5668969304254228E-2</v>
      </c>
      <c r="BD41" s="416">
        <f t="shared" si="32"/>
        <v>6.85175795551769E-2</v>
      </c>
      <c r="BE41" s="416">
        <f t="shared" si="32"/>
        <v>8.9383953374366776E-2</v>
      </c>
      <c r="BF41" s="417">
        <f t="shared" si="6"/>
        <v>0</v>
      </c>
      <c r="BG41" s="417">
        <f t="shared" si="0"/>
        <v>12969</v>
      </c>
      <c r="BH41" s="417">
        <f t="shared" si="1"/>
        <v>10560</v>
      </c>
      <c r="BI41" s="417">
        <f t="shared" si="7"/>
        <v>10542</v>
      </c>
      <c r="BJ41" s="417">
        <f t="shared" si="8"/>
        <v>11200</v>
      </c>
      <c r="BK41" s="416" t="str">
        <f t="shared" si="33"/>
        <v/>
      </c>
      <c r="BL41" s="416">
        <f t="shared" si="33"/>
        <v>-0.18575063613231557</v>
      </c>
      <c r="BM41" s="416">
        <f t="shared" si="33"/>
        <v>-1.7045454545454586E-3</v>
      </c>
      <c r="BN41" s="416">
        <f t="shared" si="33"/>
        <v>6.2416998671978696E-2</v>
      </c>
      <c r="BO41" s="419" t="s">
        <v>1069</v>
      </c>
      <c r="BP41" s="420"/>
      <c r="BQ41" s="104"/>
      <c r="BR41" s="104"/>
      <c r="BS41" s="103"/>
      <c r="BT41" s="161">
        <f t="shared" si="34"/>
        <v>41124160</v>
      </c>
      <c r="BU41" s="161">
        <f t="shared" si="35"/>
        <v>40477923.200000003</v>
      </c>
    </row>
    <row r="42" spans="1:73" ht="36" hidden="1">
      <c r="A42" s="145" t="s">
        <v>125</v>
      </c>
      <c r="B42" s="145" t="str">
        <f t="shared" si="27"/>
        <v>P020.2</v>
      </c>
      <c r="C42" s="146" t="s">
        <v>151</v>
      </c>
      <c r="D42" s="175" t="s">
        <v>152</v>
      </c>
      <c r="E42" s="175" t="s">
        <v>102</v>
      </c>
      <c r="F42" s="175"/>
      <c r="G42" s="175"/>
      <c r="H42" s="129">
        <v>0</v>
      </c>
      <c r="I42" s="130">
        <v>0</v>
      </c>
      <c r="J42" s="129"/>
      <c r="K42" s="130"/>
      <c r="L42" s="130">
        <v>4313</v>
      </c>
      <c r="M42" s="130">
        <v>4313</v>
      </c>
      <c r="N42" s="130">
        <v>4313</v>
      </c>
      <c r="O42" s="148">
        <v>4766.3</v>
      </c>
      <c r="P42" s="149">
        <v>0</v>
      </c>
      <c r="Q42" s="149">
        <v>0</v>
      </c>
      <c r="R42" s="150">
        <v>1</v>
      </c>
      <c r="S42" s="151">
        <v>4313</v>
      </c>
      <c r="T42" s="150">
        <v>0</v>
      </c>
      <c r="U42" s="151">
        <v>0</v>
      </c>
      <c r="V42" s="152">
        <v>1</v>
      </c>
      <c r="W42" s="153">
        <f>V42*O42</f>
        <v>4766.3</v>
      </c>
      <c r="X42" s="154">
        <v>1</v>
      </c>
      <c r="Y42" s="155">
        <v>4766.3</v>
      </c>
      <c r="Z42" s="138">
        <f>X42*Y42</f>
        <v>4766.3</v>
      </c>
      <c r="AA42" s="156">
        <v>0</v>
      </c>
      <c r="AB42" s="157">
        <v>0</v>
      </c>
      <c r="AC42" s="158">
        <v>1</v>
      </c>
      <c r="AD42" s="456">
        <f t="shared" ref="AD42" si="52">Y42*1.1</f>
        <v>5242.93</v>
      </c>
      <c r="AE42" s="159">
        <f t="shared" si="51"/>
        <v>5242.93</v>
      </c>
      <c r="AF42" s="158">
        <v>1</v>
      </c>
      <c r="AG42" s="448">
        <v>5203.8500000000004</v>
      </c>
      <c r="AH42" s="159">
        <f t="shared" si="29"/>
        <v>5203.8500000000004</v>
      </c>
      <c r="AI42" s="437">
        <f t="shared" si="30"/>
        <v>39.079999999999927</v>
      </c>
      <c r="AJ42" s="23">
        <f>+AF42-X42</f>
        <v>0</v>
      </c>
      <c r="AK42" s="24">
        <f>+AJ42/X42</f>
        <v>0</v>
      </c>
      <c r="AL42" s="23">
        <f>+AF42-AA42</f>
        <v>1</v>
      </c>
      <c r="AM42" s="160">
        <f t="shared" si="31"/>
        <v>39.079999999999927</v>
      </c>
      <c r="AN42" s="24"/>
      <c r="AO42" s="163">
        <f>+AG42-Y42</f>
        <v>437.55000000000018</v>
      </c>
      <c r="AP42" s="164">
        <f>+AO42/Y42</f>
        <v>9.1800767891236423E-2</v>
      </c>
      <c r="AQ42" s="487"/>
      <c r="AR42" s="409">
        <f t="shared" si="16"/>
        <v>9.1800767891236479E-2</v>
      </c>
      <c r="AS42" s="410">
        <f t="shared" si="17"/>
        <v>0.10000000000000009</v>
      </c>
      <c r="AT42" s="409" t="str">
        <f t="shared" si="18"/>
        <v/>
      </c>
      <c r="AU42" s="410" t="str">
        <f t="shared" si="19"/>
        <v/>
      </c>
      <c r="AV42" s="64" t="b">
        <f t="shared" si="20"/>
        <v>0</v>
      </c>
      <c r="AW42" s="415" t="str">
        <f t="shared" si="21"/>
        <v/>
      </c>
      <c r="AX42" s="415">
        <f t="shared" si="22"/>
        <v>4313</v>
      </c>
      <c r="AY42" s="415" t="str">
        <f t="shared" si="23"/>
        <v/>
      </c>
      <c r="AZ42" s="415">
        <f t="shared" si="24"/>
        <v>4766.3</v>
      </c>
      <c r="BA42" s="415">
        <f t="shared" si="25"/>
        <v>5242.93</v>
      </c>
      <c r="BB42" s="416" t="str">
        <f t="shared" si="32"/>
        <v/>
      </c>
      <c r="BC42" s="416" t="str">
        <f t="shared" si="32"/>
        <v/>
      </c>
      <c r="BD42" s="416" t="str">
        <f t="shared" si="32"/>
        <v/>
      </c>
      <c r="BE42" s="416">
        <f t="shared" si="32"/>
        <v>0.10000000000000009</v>
      </c>
      <c r="BF42" s="417">
        <f t="shared" si="6"/>
        <v>0</v>
      </c>
      <c r="BG42" s="417">
        <f t="shared" si="0"/>
        <v>1</v>
      </c>
      <c r="BH42" s="417">
        <f t="shared" si="1"/>
        <v>0</v>
      </c>
      <c r="BI42" s="417">
        <f t="shared" si="7"/>
        <v>0</v>
      </c>
      <c r="BJ42" s="417">
        <f t="shared" si="8"/>
        <v>1</v>
      </c>
      <c r="BK42" s="416" t="str">
        <f t="shared" si="33"/>
        <v/>
      </c>
      <c r="BL42" s="416">
        <f t="shared" si="33"/>
        <v>-1</v>
      </c>
      <c r="BM42" s="416" t="str">
        <f t="shared" si="33"/>
        <v/>
      </c>
      <c r="BN42" s="416" t="str">
        <f t="shared" si="33"/>
        <v/>
      </c>
      <c r="BO42" s="419"/>
      <c r="BP42" s="420"/>
      <c r="BQ42" s="104"/>
      <c r="BR42" s="104"/>
      <c r="BS42" s="103"/>
      <c r="BT42" s="161">
        <f t="shared" si="34"/>
        <v>4766.3</v>
      </c>
      <c r="BU42" s="161">
        <f t="shared" si="35"/>
        <v>4766.3</v>
      </c>
    </row>
    <row r="43" spans="1:73" ht="13.2" hidden="1">
      <c r="A43" s="145" t="s">
        <v>125</v>
      </c>
      <c r="B43" s="145" t="str">
        <f t="shared" si="27"/>
        <v>P021</v>
      </c>
      <c r="C43" s="146" t="s">
        <v>153</v>
      </c>
      <c r="D43" s="165" t="s">
        <v>154</v>
      </c>
      <c r="E43" s="165"/>
      <c r="F43" s="165"/>
      <c r="G43" s="165"/>
      <c r="H43" s="129">
        <v>3318</v>
      </c>
      <c r="I43" s="130">
        <v>3318</v>
      </c>
      <c r="J43" s="129">
        <v>3318</v>
      </c>
      <c r="K43" s="130">
        <v>3318</v>
      </c>
      <c r="L43" s="130"/>
      <c r="M43" s="130"/>
      <c r="N43" s="130"/>
      <c r="O43" s="148"/>
      <c r="P43" s="149">
        <v>1134</v>
      </c>
      <c r="Q43" s="149">
        <v>3762612</v>
      </c>
      <c r="R43" s="150"/>
      <c r="S43" s="151"/>
      <c r="T43" s="150"/>
      <c r="U43" s="151"/>
      <c r="V43" s="152"/>
      <c r="W43" s="153"/>
      <c r="X43" s="166"/>
      <c r="Y43" s="155"/>
      <c r="Z43" s="167"/>
      <c r="AA43" s="168"/>
      <c r="AB43" s="169"/>
      <c r="AC43" s="170"/>
      <c r="AD43" s="449"/>
      <c r="AE43" s="171"/>
      <c r="AF43" s="170"/>
      <c r="AG43" s="449"/>
      <c r="AH43" s="159">
        <f t="shared" si="29"/>
        <v>0</v>
      </c>
      <c r="AI43" s="437">
        <f t="shared" si="30"/>
        <v>0</v>
      </c>
      <c r="AJ43" s="23"/>
      <c r="AK43" s="24"/>
      <c r="AL43" s="23"/>
      <c r="AM43" s="160">
        <f t="shared" si="31"/>
        <v>0</v>
      </c>
      <c r="AN43" s="24"/>
      <c r="AO43" s="163"/>
      <c r="AP43" s="164"/>
      <c r="AQ43" s="487"/>
      <c r="AR43" s="409" t="str">
        <f t="shared" si="16"/>
        <v/>
      </c>
      <c r="AS43" s="410" t="str">
        <f t="shared" si="17"/>
        <v/>
      </c>
      <c r="AT43" s="409" t="str">
        <f t="shared" si="18"/>
        <v/>
      </c>
      <c r="AU43" s="410" t="str">
        <f t="shared" si="19"/>
        <v/>
      </c>
      <c r="AV43" s="64" t="b">
        <f t="shared" si="20"/>
        <v>1</v>
      </c>
      <c r="AW43" s="415">
        <f t="shared" si="21"/>
        <v>3318</v>
      </c>
      <c r="AX43" s="415" t="str">
        <f t="shared" si="22"/>
        <v/>
      </c>
      <c r="AY43" s="415" t="str">
        <f t="shared" si="23"/>
        <v/>
      </c>
      <c r="AZ43" s="415">
        <f t="shared" si="24"/>
        <v>0</v>
      </c>
      <c r="BA43" s="415">
        <f t="shared" si="25"/>
        <v>0</v>
      </c>
      <c r="BB43" s="416" t="str">
        <f t="shared" si="32"/>
        <v/>
      </c>
      <c r="BC43" s="416" t="str">
        <f t="shared" si="32"/>
        <v/>
      </c>
      <c r="BD43" s="416" t="str">
        <f t="shared" si="32"/>
        <v/>
      </c>
      <c r="BE43" s="416" t="str">
        <f t="shared" si="32"/>
        <v/>
      </c>
      <c r="BF43" s="417">
        <f t="shared" si="6"/>
        <v>1134</v>
      </c>
      <c r="BG43" s="417">
        <f t="shared" si="0"/>
        <v>0</v>
      </c>
      <c r="BH43" s="417">
        <f t="shared" si="1"/>
        <v>0</v>
      </c>
      <c r="BI43" s="417">
        <f t="shared" si="7"/>
        <v>0</v>
      </c>
      <c r="BJ43" s="417">
        <f t="shared" si="8"/>
        <v>0</v>
      </c>
      <c r="BK43" s="416">
        <f t="shared" si="33"/>
        <v>-1</v>
      </c>
      <c r="BL43" s="416" t="str">
        <f t="shared" si="33"/>
        <v/>
      </c>
      <c r="BM43" s="416" t="str">
        <f t="shared" si="33"/>
        <v/>
      </c>
      <c r="BN43" s="416" t="str">
        <f t="shared" si="33"/>
        <v/>
      </c>
      <c r="BO43" s="419"/>
      <c r="BP43" s="420"/>
      <c r="BQ43" s="104"/>
      <c r="BR43" s="104"/>
      <c r="BS43" s="103"/>
      <c r="BT43" s="161">
        <f t="shared" si="34"/>
        <v>0</v>
      </c>
      <c r="BU43" s="161">
        <f t="shared" si="35"/>
        <v>0</v>
      </c>
    </row>
    <row r="44" spans="1:73" ht="24" hidden="1">
      <c r="A44" s="145" t="s">
        <v>125</v>
      </c>
      <c r="B44" s="145" t="str">
        <f t="shared" si="27"/>
        <v>P021.1</v>
      </c>
      <c r="C44" s="146" t="s">
        <v>155</v>
      </c>
      <c r="D44" s="147" t="s">
        <v>156</v>
      </c>
      <c r="E44" s="147"/>
      <c r="F44" s="147"/>
      <c r="G44" s="147" t="s">
        <v>157</v>
      </c>
      <c r="H44" s="129">
        <v>0</v>
      </c>
      <c r="I44" s="130">
        <v>0</v>
      </c>
      <c r="J44" s="129"/>
      <c r="K44" s="130"/>
      <c r="L44" s="130">
        <v>3318</v>
      </c>
      <c r="M44" s="130">
        <v>3318</v>
      </c>
      <c r="N44" s="130">
        <v>3318</v>
      </c>
      <c r="O44" s="148">
        <v>3671.8</v>
      </c>
      <c r="P44" s="149">
        <v>0</v>
      </c>
      <c r="Q44" s="149">
        <v>0</v>
      </c>
      <c r="R44" s="150">
        <v>1175</v>
      </c>
      <c r="S44" s="151">
        <v>3899280</v>
      </c>
      <c r="T44" s="150">
        <v>1029</v>
      </c>
      <c r="U44" s="151">
        <v>3523944</v>
      </c>
      <c r="V44" s="152">
        <v>1173</v>
      </c>
      <c r="W44" s="153">
        <f>V44*O44</f>
        <v>4307021.4000000004</v>
      </c>
      <c r="X44" s="154">
        <v>1173</v>
      </c>
      <c r="Y44" s="155">
        <v>3671.8</v>
      </c>
      <c r="Z44" s="138">
        <f>X44*Y44</f>
        <v>4307021.4000000004</v>
      </c>
      <c r="AA44" s="156">
        <v>1036</v>
      </c>
      <c r="AB44" s="157">
        <v>3802516.0799999996</v>
      </c>
      <c r="AC44" s="162">
        <f>AA44*1.05</f>
        <v>1087.8</v>
      </c>
      <c r="AD44" s="456">
        <v>3750</v>
      </c>
      <c r="AE44" s="159">
        <f t="shared" ref="AE44:AE45" si="53">AC44*AD44</f>
        <v>4079250</v>
      </c>
      <c r="AF44" s="158">
        <v>998</v>
      </c>
      <c r="AG44" s="448">
        <v>4109.3500000000004</v>
      </c>
      <c r="AH44" s="159">
        <f t="shared" si="29"/>
        <v>4101131.3000000003</v>
      </c>
      <c r="AI44" s="437">
        <f t="shared" si="30"/>
        <v>-359.35000000000036</v>
      </c>
      <c r="AJ44" s="23">
        <f>+AF44-X44</f>
        <v>-175</v>
      </c>
      <c r="AK44" s="24">
        <f>+AJ44/X44</f>
        <v>-0.14919011082693948</v>
      </c>
      <c r="AL44" s="23">
        <f>+AF44-AA44</f>
        <v>-38</v>
      </c>
      <c r="AM44" s="160">
        <f t="shared" si="31"/>
        <v>-21881.300000000279</v>
      </c>
      <c r="AN44" s="24">
        <f>+AL44/AA44</f>
        <v>-3.6679536679536683E-2</v>
      </c>
      <c r="AO44" s="163">
        <f>+AG44-Y44</f>
        <v>437.55000000000018</v>
      </c>
      <c r="AP44" s="164">
        <f>+AO44/Y44</f>
        <v>0.11916498719973859</v>
      </c>
      <c r="AQ44" s="487"/>
      <c r="AR44" s="409">
        <f t="shared" si="16"/>
        <v>0.11916498719973867</v>
      </c>
      <c r="AS44" s="410">
        <f t="shared" si="17"/>
        <v>2.1297456288468908E-2</v>
      </c>
      <c r="AT44" s="409">
        <f t="shared" si="18"/>
        <v>-3.6679536679536717E-2</v>
      </c>
      <c r="AU44" s="410">
        <f t="shared" si="19"/>
        <v>5.0000000000000044E-2</v>
      </c>
      <c r="AV44" s="64" t="b">
        <f t="shared" si="20"/>
        <v>0</v>
      </c>
      <c r="AW44" s="415" t="str">
        <f t="shared" si="21"/>
        <v/>
      </c>
      <c r="AX44" s="415">
        <f t="shared" si="22"/>
        <v>3318.5361702127661</v>
      </c>
      <c r="AY44" s="415">
        <f t="shared" si="23"/>
        <v>3424.6297376093294</v>
      </c>
      <c r="AZ44" s="415">
        <f t="shared" si="24"/>
        <v>3671.8</v>
      </c>
      <c r="BA44" s="415">
        <f t="shared" si="25"/>
        <v>3750</v>
      </c>
      <c r="BB44" s="416" t="str">
        <f t="shared" si="32"/>
        <v/>
      </c>
      <c r="BC44" s="416">
        <f t="shared" si="32"/>
        <v>3.1969989765023854E-2</v>
      </c>
      <c r="BD44" s="416">
        <f t="shared" si="32"/>
        <v>7.2174302429323545E-2</v>
      </c>
      <c r="BE44" s="416">
        <f t="shared" si="32"/>
        <v>2.1297456288468908E-2</v>
      </c>
      <c r="BF44" s="417">
        <f t="shared" si="6"/>
        <v>0</v>
      </c>
      <c r="BG44" s="417">
        <f t="shared" si="0"/>
        <v>1175</v>
      </c>
      <c r="BH44" s="417">
        <f t="shared" si="1"/>
        <v>1029</v>
      </c>
      <c r="BI44" s="417">
        <f t="shared" si="7"/>
        <v>1036</v>
      </c>
      <c r="BJ44" s="417">
        <f t="shared" si="8"/>
        <v>1087.8</v>
      </c>
      <c r="BK44" s="416" t="str">
        <f t="shared" si="33"/>
        <v/>
      </c>
      <c r="BL44" s="416">
        <f t="shared" si="33"/>
        <v>-0.12425531914893617</v>
      </c>
      <c r="BM44" s="416">
        <f t="shared" si="33"/>
        <v>6.8027210884353817E-3</v>
      </c>
      <c r="BN44" s="416">
        <f t="shared" si="33"/>
        <v>5.0000000000000044E-2</v>
      </c>
      <c r="BO44" s="419"/>
      <c r="BP44" s="420"/>
      <c r="BQ44" s="104"/>
      <c r="BR44" s="104"/>
      <c r="BS44" s="103"/>
      <c r="BT44" s="161">
        <f t="shared" si="34"/>
        <v>3994184.04</v>
      </c>
      <c r="BU44" s="161">
        <f t="shared" si="35"/>
        <v>3664456.4000000004</v>
      </c>
    </row>
    <row r="45" spans="1:73" ht="36" hidden="1">
      <c r="A45" s="145" t="s">
        <v>125</v>
      </c>
      <c r="B45" s="145" t="str">
        <f t="shared" si="27"/>
        <v>P021.2</v>
      </c>
      <c r="C45" s="146" t="s">
        <v>158</v>
      </c>
      <c r="D45" s="175" t="s">
        <v>159</v>
      </c>
      <c r="E45" s="175" t="s">
        <v>102</v>
      </c>
      <c r="F45" s="175"/>
      <c r="G45" s="175" t="s">
        <v>157</v>
      </c>
      <c r="H45" s="129">
        <v>0</v>
      </c>
      <c r="I45" s="130">
        <v>0</v>
      </c>
      <c r="J45" s="129"/>
      <c r="K45" s="130"/>
      <c r="L45" s="130">
        <v>4313</v>
      </c>
      <c r="M45" s="130">
        <v>4313</v>
      </c>
      <c r="N45" s="130">
        <v>4313</v>
      </c>
      <c r="O45" s="148">
        <v>4766.3</v>
      </c>
      <c r="P45" s="149">
        <v>0</v>
      </c>
      <c r="Q45" s="149">
        <v>0</v>
      </c>
      <c r="R45" s="150">
        <v>10</v>
      </c>
      <c r="S45" s="151">
        <v>36530</v>
      </c>
      <c r="T45" s="150">
        <v>11</v>
      </c>
      <c r="U45" s="151">
        <v>48802.9</v>
      </c>
      <c r="V45" s="152">
        <v>14</v>
      </c>
      <c r="W45" s="153">
        <f>V45*O45</f>
        <v>66728.2</v>
      </c>
      <c r="X45" s="154">
        <v>14</v>
      </c>
      <c r="Y45" s="155">
        <v>4766.3</v>
      </c>
      <c r="Z45" s="138">
        <f>X45*Y45</f>
        <v>66728.2</v>
      </c>
      <c r="AA45" s="156">
        <v>6</v>
      </c>
      <c r="AB45" s="157">
        <v>28597.8</v>
      </c>
      <c r="AC45" s="158">
        <v>12</v>
      </c>
      <c r="AD45" s="456">
        <v>4900</v>
      </c>
      <c r="AE45" s="159">
        <f t="shared" si="53"/>
        <v>58800</v>
      </c>
      <c r="AF45" s="158">
        <v>12</v>
      </c>
      <c r="AG45" s="448">
        <v>5000</v>
      </c>
      <c r="AH45" s="159">
        <f t="shared" si="29"/>
        <v>60000</v>
      </c>
      <c r="AI45" s="437">
        <f t="shared" si="30"/>
        <v>-100</v>
      </c>
      <c r="AJ45" s="23">
        <f>+AF45-X45</f>
        <v>-2</v>
      </c>
      <c r="AK45" s="24">
        <f>+AJ45/X45</f>
        <v>-0.14285714285714285</v>
      </c>
      <c r="AL45" s="23">
        <f>+AF45-AA45</f>
        <v>6</v>
      </c>
      <c r="AM45" s="160">
        <f t="shared" si="31"/>
        <v>-1200</v>
      </c>
      <c r="AN45" s="24">
        <f>+AL45/AA45</f>
        <v>1</v>
      </c>
      <c r="AO45" s="163">
        <f>+AG45-Y45</f>
        <v>233.69999999999982</v>
      </c>
      <c r="AP45" s="164">
        <f>+AO45/Y45</f>
        <v>4.9031743700564338E-2</v>
      </c>
      <c r="AQ45" s="487"/>
      <c r="AR45" s="409">
        <f t="shared" si="16"/>
        <v>4.903174370056429E-2</v>
      </c>
      <c r="AS45" s="410">
        <f t="shared" si="17"/>
        <v>2.8051108826553151E-2</v>
      </c>
      <c r="AT45" s="409">
        <f t="shared" si="18"/>
        <v>1</v>
      </c>
      <c r="AU45" s="410">
        <f t="shared" si="19"/>
        <v>1</v>
      </c>
      <c r="AV45" s="64" t="b">
        <f t="shared" si="20"/>
        <v>0</v>
      </c>
      <c r="AW45" s="415" t="str">
        <f t="shared" si="21"/>
        <v/>
      </c>
      <c r="AX45" s="415">
        <f t="shared" si="22"/>
        <v>3653</v>
      </c>
      <c r="AY45" s="415">
        <f t="shared" si="23"/>
        <v>4436.6272727272726</v>
      </c>
      <c r="AZ45" s="415">
        <f t="shared" si="24"/>
        <v>4766.3</v>
      </c>
      <c r="BA45" s="415">
        <f t="shared" si="25"/>
        <v>4900</v>
      </c>
      <c r="BB45" s="416" t="str">
        <f t="shared" si="32"/>
        <v/>
      </c>
      <c r="BC45" s="416">
        <f t="shared" si="32"/>
        <v>0.21451608889331308</v>
      </c>
      <c r="BD45" s="416">
        <f t="shared" si="32"/>
        <v>7.4307059621457006E-2</v>
      </c>
      <c r="BE45" s="416">
        <f t="shared" si="32"/>
        <v>2.8051108826553151E-2</v>
      </c>
      <c r="BF45" s="417">
        <f t="shared" si="6"/>
        <v>0</v>
      </c>
      <c r="BG45" s="417">
        <f t="shared" si="0"/>
        <v>10</v>
      </c>
      <c r="BH45" s="417">
        <f t="shared" si="1"/>
        <v>11</v>
      </c>
      <c r="BI45" s="417">
        <f t="shared" si="7"/>
        <v>6</v>
      </c>
      <c r="BJ45" s="417">
        <f t="shared" si="8"/>
        <v>12</v>
      </c>
      <c r="BK45" s="416" t="str">
        <f t="shared" si="33"/>
        <v/>
      </c>
      <c r="BL45" s="416">
        <f t="shared" si="33"/>
        <v>0.10000000000000009</v>
      </c>
      <c r="BM45" s="416">
        <f t="shared" si="33"/>
        <v>-0.45454545454545459</v>
      </c>
      <c r="BN45" s="416">
        <f t="shared" si="33"/>
        <v>1</v>
      </c>
      <c r="BO45" s="419"/>
      <c r="BP45" s="420"/>
      <c r="BQ45" s="104"/>
      <c r="BR45" s="104"/>
      <c r="BS45" s="103"/>
      <c r="BT45" s="161">
        <f t="shared" si="34"/>
        <v>57195.600000000006</v>
      </c>
      <c r="BU45" s="161">
        <f t="shared" si="35"/>
        <v>57195.600000000006</v>
      </c>
    </row>
    <row r="46" spans="1:73" ht="13.2" hidden="1">
      <c r="A46" s="145" t="s">
        <v>125</v>
      </c>
      <c r="B46" s="145" t="str">
        <f t="shared" si="27"/>
        <v>P022</v>
      </c>
      <c r="C46" s="146" t="s">
        <v>160</v>
      </c>
      <c r="D46" s="165" t="s">
        <v>161</v>
      </c>
      <c r="E46" s="165"/>
      <c r="F46" s="165"/>
      <c r="G46" s="165"/>
      <c r="H46" s="129">
        <v>3318</v>
      </c>
      <c r="I46" s="130">
        <v>3318</v>
      </c>
      <c r="J46" s="129">
        <v>3318</v>
      </c>
      <c r="K46" s="130">
        <v>3318</v>
      </c>
      <c r="L46" s="130"/>
      <c r="M46" s="130"/>
      <c r="N46" s="130"/>
      <c r="O46" s="148"/>
      <c r="P46" s="149">
        <v>33</v>
      </c>
      <c r="Q46" s="149">
        <v>108830.39999999999</v>
      </c>
      <c r="R46" s="150"/>
      <c r="S46" s="151"/>
      <c r="T46" s="150"/>
      <c r="U46" s="151"/>
      <c r="V46" s="152"/>
      <c r="W46" s="153"/>
      <c r="X46" s="166"/>
      <c r="Y46" s="155"/>
      <c r="Z46" s="167"/>
      <c r="AA46" s="168"/>
      <c r="AB46" s="169"/>
      <c r="AC46" s="170"/>
      <c r="AD46" s="449"/>
      <c r="AE46" s="171"/>
      <c r="AF46" s="170"/>
      <c r="AG46" s="449"/>
      <c r="AH46" s="159">
        <f t="shared" si="29"/>
        <v>0</v>
      </c>
      <c r="AI46" s="437">
        <f t="shared" si="30"/>
        <v>0</v>
      </c>
      <c r="AJ46" s="23"/>
      <c r="AK46" s="24"/>
      <c r="AL46" s="23"/>
      <c r="AM46" s="160">
        <f t="shared" si="31"/>
        <v>0</v>
      </c>
      <c r="AN46" s="24"/>
      <c r="AO46" s="163"/>
      <c r="AP46" s="164"/>
      <c r="AQ46" s="487"/>
      <c r="AR46" s="409" t="str">
        <f t="shared" si="16"/>
        <v/>
      </c>
      <c r="AS46" s="410" t="str">
        <f t="shared" si="17"/>
        <v/>
      </c>
      <c r="AT46" s="409" t="str">
        <f t="shared" si="18"/>
        <v/>
      </c>
      <c r="AU46" s="410" t="str">
        <f t="shared" si="19"/>
        <v/>
      </c>
      <c r="AV46" s="64" t="b">
        <f t="shared" si="20"/>
        <v>1</v>
      </c>
      <c r="AW46" s="415">
        <f t="shared" si="21"/>
        <v>3297.8909090909087</v>
      </c>
      <c r="AX46" s="415" t="str">
        <f t="shared" si="22"/>
        <v/>
      </c>
      <c r="AY46" s="415" t="str">
        <f t="shared" si="23"/>
        <v/>
      </c>
      <c r="AZ46" s="415">
        <f t="shared" si="24"/>
        <v>0</v>
      </c>
      <c r="BA46" s="415">
        <f t="shared" si="25"/>
        <v>0</v>
      </c>
      <c r="BB46" s="416" t="str">
        <f t="shared" si="32"/>
        <v/>
      </c>
      <c r="BC46" s="416" t="str">
        <f t="shared" si="32"/>
        <v/>
      </c>
      <c r="BD46" s="416" t="str">
        <f t="shared" si="32"/>
        <v/>
      </c>
      <c r="BE46" s="416" t="str">
        <f t="shared" si="32"/>
        <v/>
      </c>
      <c r="BF46" s="417">
        <f t="shared" si="6"/>
        <v>33</v>
      </c>
      <c r="BG46" s="417">
        <f t="shared" si="0"/>
        <v>0</v>
      </c>
      <c r="BH46" s="417">
        <f t="shared" si="1"/>
        <v>0</v>
      </c>
      <c r="BI46" s="417">
        <f t="shared" si="7"/>
        <v>0</v>
      </c>
      <c r="BJ46" s="417">
        <f t="shared" si="8"/>
        <v>0</v>
      </c>
      <c r="BK46" s="416">
        <f t="shared" si="33"/>
        <v>-1</v>
      </c>
      <c r="BL46" s="416" t="str">
        <f t="shared" si="33"/>
        <v/>
      </c>
      <c r="BM46" s="416" t="str">
        <f t="shared" si="33"/>
        <v/>
      </c>
      <c r="BN46" s="416" t="str">
        <f t="shared" si="33"/>
        <v/>
      </c>
      <c r="BO46" s="419"/>
      <c r="BP46" s="420"/>
      <c r="BQ46" s="104"/>
      <c r="BR46" s="104"/>
      <c r="BS46" s="103"/>
      <c r="BT46" s="161">
        <f t="shared" si="34"/>
        <v>0</v>
      </c>
      <c r="BU46" s="161">
        <f t="shared" si="35"/>
        <v>0</v>
      </c>
    </row>
    <row r="47" spans="1:73" ht="36" hidden="1">
      <c r="A47" s="145" t="s">
        <v>125</v>
      </c>
      <c r="B47" s="145" t="str">
        <f t="shared" si="27"/>
        <v>P022.1</v>
      </c>
      <c r="C47" s="146" t="s">
        <v>162</v>
      </c>
      <c r="D47" s="147" t="s">
        <v>163</v>
      </c>
      <c r="E47" s="147"/>
      <c r="F47" s="147"/>
      <c r="G47" s="147"/>
      <c r="H47" s="129">
        <v>0</v>
      </c>
      <c r="I47" s="130">
        <v>0</v>
      </c>
      <c r="J47" s="129"/>
      <c r="K47" s="130"/>
      <c r="L47" s="130">
        <v>3318</v>
      </c>
      <c r="M47" s="130">
        <v>3318</v>
      </c>
      <c r="N47" s="130">
        <v>3318</v>
      </c>
      <c r="O47" s="148">
        <v>3671.8</v>
      </c>
      <c r="P47" s="149">
        <v>0</v>
      </c>
      <c r="Q47" s="149">
        <v>0</v>
      </c>
      <c r="R47" s="150">
        <v>12</v>
      </c>
      <c r="S47" s="151">
        <v>39816</v>
      </c>
      <c r="T47" s="150">
        <v>2</v>
      </c>
      <c r="U47" s="151">
        <v>7343.6</v>
      </c>
      <c r="V47" s="152">
        <v>5</v>
      </c>
      <c r="W47" s="153">
        <f>V47*O47</f>
        <v>18359</v>
      </c>
      <c r="X47" s="154">
        <v>5</v>
      </c>
      <c r="Y47" s="155">
        <v>3671.8</v>
      </c>
      <c r="Z47" s="138">
        <f>X47*Y47</f>
        <v>18359</v>
      </c>
      <c r="AA47" s="156">
        <v>5</v>
      </c>
      <c r="AB47" s="157">
        <v>18359</v>
      </c>
      <c r="AC47" s="162">
        <f>AA47*1.05</f>
        <v>5.25</v>
      </c>
      <c r="AD47" s="456">
        <v>3700</v>
      </c>
      <c r="AE47" s="159">
        <f t="shared" ref="AE47:AE48" si="54">AC47*AD47</f>
        <v>19425</v>
      </c>
      <c r="AF47" s="158">
        <v>4</v>
      </c>
      <c r="AG47" s="448">
        <v>4109.3500000000004</v>
      </c>
      <c r="AH47" s="159">
        <f t="shared" si="29"/>
        <v>16437.400000000001</v>
      </c>
      <c r="AI47" s="437">
        <f t="shared" si="30"/>
        <v>-409.35000000000036</v>
      </c>
      <c r="AJ47" s="23">
        <f>+AF47-X47</f>
        <v>-1</v>
      </c>
      <c r="AK47" s="24">
        <f>+AJ47/X47</f>
        <v>-0.2</v>
      </c>
      <c r="AL47" s="23">
        <f>+AF47-AA47</f>
        <v>-1</v>
      </c>
      <c r="AM47" s="160">
        <f t="shared" si="31"/>
        <v>2987.5999999999985</v>
      </c>
      <c r="AN47" s="24">
        <f>+AL47/AA47</f>
        <v>-0.2</v>
      </c>
      <c r="AO47" s="163">
        <f>+AG47-Y47</f>
        <v>437.55000000000018</v>
      </c>
      <c r="AP47" s="164">
        <f>+AO47/Y47</f>
        <v>0.11916498719973859</v>
      </c>
      <c r="AQ47" s="487"/>
      <c r="AR47" s="409">
        <f t="shared" si="16"/>
        <v>0.11916498719973867</v>
      </c>
      <c r="AS47" s="410">
        <f t="shared" si="17"/>
        <v>7.680156871289201E-3</v>
      </c>
      <c r="AT47" s="409">
        <f t="shared" si="18"/>
        <v>-0.19999999999999996</v>
      </c>
      <c r="AU47" s="410">
        <f t="shared" si="19"/>
        <v>5.0000000000000044E-2</v>
      </c>
      <c r="AV47" s="64" t="b">
        <f t="shared" si="20"/>
        <v>0</v>
      </c>
      <c r="AW47" s="415" t="str">
        <f t="shared" si="21"/>
        <v/>
      </c>
      <c r="AX47" s="415">
        <f t="shared" si="22"/>
        <v>3318</v>
      </c>
      <c r="AY47" s="415">
        <f t="shared" si="23"/>
        <v>3671.8</v>
      </c>
      <c r="AZ47" s="415">
        <f t="shared" si="24"/>
        <v>3671.8</v>
      </c>
      <c r="BA47" s="415">
        <f t="shared" si="25"/>
        <v>3700</v>
      </c>
      <c r="BB47" s="416" t="str">
        <f t="shared" si="32"/>
        <v/>
      </c>
      <c r="BC47" s="416">
        <f t="shared" si="32"/>
        <v>0.10663050030138632</v>
      </c>
      <c r="BD47" s="416">
        <f t="shared" si="32"/>
        <v>0</v>
      </c>
      <c r="BE47" s="416">
        <f t="shared" si="32"/>
        <v>7.680156871289201E-3</v>
      </c>
      <c r="BF47" s="417">
        <f t="shared" si="6"/>
        <v>0</v>
      </c>
      <c r="BG47" s="417">
        <f t="shared" si="0"/>
        <v>12</v>
      </c>
      <c r="BH47" s="417">
        <f t="shared" si="1"/>
        <v>2</v>
      </c>
      <c r="BI47" s="417">
        <f t="shared" si="7"/>
        <v>5</v>
      </c>
      <c r="BJ47" s="417">
        <f t="shared" si="8"/>
        <v>5.25</v>
      </c>
      <c r="BK47" s="416" t="str">
        <f t="shared" si="33"/>
        <v/>
      </c>
      <c r="BL47" s="416">
        <f t="shared" si="33"/>
        <v>-0.83333333333333337</v>
      </c>
      <c r="BM47" s="416">
        <f t="shared" si="33"/>
        <v>1.5</v>
      </c>
      <c r="BN47" s="416">
        <f t="shared" si="33"/>
        <v>5.0000000000000044E-2</v>
      </c>
      <c r="BO47" s="419"/>
      <c r="BP47" s="420"/>
      <c r="BQ47" s="104"/>
      <c r="BR47" s="104"/>
      <c r="BS47" s="103"/>
      <c r="BT47" s="161">
        <f t="shared" si="34"/>
        <v>19276.95</v>
      </c>
      <c r="BU47" s="161">
        <f t="shared" si="35"/>
        <v>14687.2</v>
      </c>
    </row>
    <row r="48" spans="1:73" ht="36" hidden="1">
      <c r="A48" s="145" t="s">
        <v>125</v>
      </c>
      <c r="B48" s="145" t="str">
        <f t="shared" si="27"/>
        <v>P022.2</v>
      </c>
      <c r="C48" s="146" t="s">
        <v>164</v>
      </c>
      <c r="D48" s="175" t="s">
        <v>165</v>
      </c>
      <c r="E48" s="175" t="s">
        <v>102</v>
      </c>
      <c r="F48" s="175"/>
      <c r="G48" s="175"/>
      <c r="H48" s="129">
        <v>0</v>
      </c>
      <c r="I48" s="130">
        <v>0</v>
      </c>
      <c r="J48" s="129"/>
      <c r="K48" s="130"/>
      <c r="L48" s="130">
        <v>4313</v>
      </c>
      <c r="M48" s="130">
        <v>4313</v>
      </c>
      <c r="N48" s="130">
        <v>4313</v>
      </c>
      <c r="O48" s="148">
        <v>4766.3</v>
      </c>
      <c r="P48" s="149">
        <v>0</v>
      </c>
      <c r="Q48" s="149">
        <v>0</v>
      </c>
      <c r="R48" s="150">
        <v>2</v>
      </c>
      <c r="S48" s="151">
        <v>7631</v>
      </c>
      <c r="T48" s="150">
        <v>2</v>
      </c>
      <c r="U48" s="151">
        <v>9079.2999999999993</v>
      </c>
      <c r="V48" s="152">
        <v>5</v>
      </c>
      <c r="W48" s="153">
        <f>V48*O48</f>
        <v>23831.5</v>
      </c>
      <c r="X48" s="154">
        <v>5</v>
      </c>
      <c r="Y48" s="155">
        <v>4766.3</v>
      </c>
      <c r="Z48" s="138">
        <f>X48*Y48</f>
        <v>23831.5</v>
      </c>
      <c r="AA48" s="156">
        <v>1</v>
      </c>
      <c r="AB48" s="157">
        <v>4766.3</v>
      </c>
      <c r="AC48" s="158">
        <v>4</v>
      </c>
      <c r="AD48" s="456">
        <f>Y48*1.08</f>
        <v>5147.6040000000003</v>
      </c>
      <c r="AE48" s="159">
        <f t="shared" si="54"/>
        <v>20590.416000000001</v>
      </c>
      <c r="AF48" s="158">
        <v>4</v>
      </c>
      <c r="AG48" s="448">
        <v>5203.8500000000004</v>
      </c>
      <c r="AH48" s="159">
        <f t="shared" si="29"/>
        <v>20815.400000000001</v>
      </c>
      <c r="AI48" s="437">
        <f t="shared" si="30"/>
        <v>-56.246000000000095</v>
      </c>
      <c r="AJ48" s="23">
        <f>+AF48-X48</f>
        <v>-1</v>
      </c>
      <c r="AK48" s="24">
        <f>+AJ48/X48</f>
        <v>-0.2</v>
      </c>
      <c r="AL48" s="23">
        <f>+AF48-AA48</f>
        <v>3</v>
      </c>
      <c r="AM48" s="160">
        <f t="shared" si="31"/>
        <v>-224.98400000000038</v>
      </c>
      <c r="AN48" s="24">
        <f>+AL48/AA48</f>
        <v>3</v>
      </c>
      <c r="AO48" s="163">
        <f>+AG48-Y48</f>
        <v>437.55000000000018</v>
      </c>
      <c r="AP48" s="164">
        <f>+AO48/Y48</f>
        <v>9.1800767891236423E-2</v>
      </c>
      <c r="AQ48" s="487"/>
      <c r="AR48" s="409">
        <f t="shared" si="16"/>
        <v>9.1800767891236479E-2</v>
      </c>
      <c r="AS48" s="410">
        <f t="shared" si="17"/>
        <v>8.0000000000000071E-2</v>
      </c>
      <c r="AT48" s="409">
        <f t="shared" si="18"/>
        <v>3</v>
      </c>
      <c r="AU48" s="410">
        <f t="shared" si="19"/>
        <v>3</v>
      </c>
      <c r="AV48" s="64" t="b">
        <f t="shared" si="20"/>
        <v>0</v>
      </c>
      <c r="AW48" s="415" t="str">
        <f t="shared" si="21"/>
        <v/>
      </c>
      <c r="AX48" s="415">
        <f t="shared" si="22"/>
        <v>3815.5</v>
      </c>
      <c r="AY48" s="415">
        <f t="shared" si="23"/>
        <v>4539.6499999999996</v>
      </c>
      <c r="AZ48" s="415">
        <f t="shared" si="24"/>
        <v>4766.3</v>
      </c>
      <c r="BA48" s="415">
        <f t="shared" si="25"/>
        <v>5147.6040000000003</v>
      </c>
      <c r="BB48" s="416" t="str">
        <f t="shared" si="32"/>
        <v/>
      </c>
      <c r="BC48" s="416">
        <f t="shared" si="32"/>
        <v>0.18979163936574484</v>
      </c>
      <c r="BD48" s="416">
        <f t="shared" si="32"/>
        <v>4.9926756468009703E-2</v>
      </c>
      <c r="BE48" s="416">
        <f t="shared" si="32"/>
        <v>8.0000000000000071E-2</v>
      </c>
      <c r="BF48" s="417">
        <f t="shared" si="6"/>
        <v>0</v>
      </c>
      <c r="BG48" s="417">
        <f t="shared" si="0"/>
        <v>2</v>
      </c>
      <c r="BH48" s="417">
        <f t="shared" si="1"/>
        <v>2</v>
      </c>
      <c r="BI48" s="417">
        <f t="shared" si="7"/>
        <v>1</v>
      </c>
      <c r="BJ48" s="417">
        <f t="shared" si="8"/>
        <v>4</v>
      </c>
      <c r="BK48" s="416" t="str">
        <f t="shared" si="33"/>
        <v/>
      </c>
      <c r="BL48" s="416">
        <f t="shared" si="33"/>
        <v>0</v>
      </c>
      <c r="BM48" s="416">
        <f t="shared" si="33"/>
        <v>-0.5</v>
      </c>
      <c r="BN48" s="416">
        <f t="shared" si="33"/>
        <v>3</v>
      </c>
      <c r="BO48" s="419"/>
      <c r="BP48" s="420"/>
      <c r="BQ48" s="104"/>
      <c r="BR48" s="104"/>
      <c r="BS48" s="103"/>
      <c r="BT48" s="161">
        <f t="shared" si="34"/>
        <v>19065.2</v>
      </c>
      <c r="BU48" s="161">
        <f t="shared" si="35"/>
        <v>19065.2</v>
      </c>
    </row>
    <row r="49" spans="1:73" ht="13.2" hidden="1">
      <c r="A49" s="145" t="s">
        <v>125</v>
      </c>
      <c r="B49" s="145" t="str">
        <f t="shared" si="27"/>
        <v>P023</v>
      </c>
      <c r="C49" s="146" t="s">
        <v>166</v>
      </c>
      <c r="D49" s="165" t="s">
        <v>167</v>
      </c>
      <c r="E49" s="165"/>
      <c r="F49" s="165"/>
      <c r="G49" s="165"/>
      <c r="H49" s="129">
        <v>3600</v>
      </c>
      <c r="I49" s="130">
        <v>3600</v>
      </c>
      <c r="J49" s="129">
        <v>3600</v>
      </c>
      <c r="K49" s="130">
        <v>3600</v>
      </c>
      <c r="L49" s="130"/>
      <c r="M49" s="130"/>
      <c r="N49" s="130"/>
      <c r="O49" s="148"/>
      <c r="P49" s="149">
        <v>44</v>
      </c>
      <c r="Q49" s="149">
        <v>158400</v>
      </c>
      <c r="R49" s="150"/>
      <c r="S49" s="151"/>
      <c r="T49" s="150"/>
      <c r="U49" s="151"/>
      <c r="V49" s="152"/>
      <c r="W49" s="153"/>
      <c r="X49" s="166"/>
      <c r="Y49" s="155"/>
      <c r="Z49" s="167"/>
      <c r="AA49" s="168"/>
      <c r="AB49" s="169"/>
      <c r="AC49" s="170"/>
      <c r="AD49" s="449"/>
      <c r="AE49" s="171"/>
      <c r="AF49" s="170"/>
      <c r="AG49" s="449"/>
      <c r="AH49" s="159">
        <f t="shared" si="29"/>
        <v>0</v>
      </c>
      <c r="AI49" s="437">
        <f t="shared" si="30"/>
        <v>0</v>
      </c>
      <c r="AJ49" s="23"/>
      <c r="AK49" s="24"/>
      <c r="AL49" s="23"/>
      <c r="AM49" s="160">
        <f t="shared" si="31"/>
        <v>0</v>
      </c>
      <c r="AN49" s="24"/>
      <c r="AO49" s="163"/>
      <c r="AP49" s="164"/>
      <c r="AQ49" s="487"/>
      <c r="AR49" s="409" t="str">
        <f t="shared" si="16"/>
        <v/>
      </c>
      <c r="AS49" s="410" t="str">
        <f t="shared" si="17"/>
        <v/>
      </c>
      <c r="AT49" s="409" t="str">
        <f t="shared" si="18"/>
        <v/>
      </c>
      <c r="AU49" s="410" t="str">
        <f t="shared" si="19"/>
        <v/>
      </c>
      <c r="AV49" s="64" t="b">
        <f t="shared" si="20"/>
        <v>1</v>
      </c>
      <c r="AW49" s="415">
        <f t="shared" si="21"/>
        <v>3600</v>
      </c>
      <c r="AX49" s="415" t="str">
        <f t="shared" si="22"/>
        <v/>
      </c>
      <c r="AY49" s="415" t="str">
        <f t="shared" si="23"/>
        <v/>
      </c>
      <c r="AZ49" s="415">
        <f t="shared" si="24"/>
        <v>0</v>
      </c>
      <c r="BA49" s="415">
        <f t="shared" si="25"/>
        <v>0</v>
      </c>
      <c r="BB49" s="416" t="str">
        <f t="shared" si="32"/>
        <v/>
      </c>
      <c r="BC49" s="416" t="str">
        <f t="shared" si="32"/>
        <v/>
      </c>
      <c r="BD49" s="416" t="str">
        <f t="shared" si="32"/>
        <v/>
      </c>
      <c r="BE49" s="416" t="str">
        <f t="shared" si="32"/>
        <v/>
      </c>
      <c r="BF49" s="417">
        <f t="shared" si="6"/>
        <v>44</v>
      </c>
      <c r="BG49" s="417">
        <f t="shared" si="0"/>
        <v>0</v>
      </c>
      <c r="BH49" s="417">
        <f t="shared" si="1"/>
        <v>0</v>
      </c>
      <c r="BI49" s="417">
        <f t="shared" si="7"/>
        <v>0</v>
      </c>
      <c r="BJ49" s="417">
        <f t="shared" si="8"/>
        <v>0</v>
      </c>
      <c r="BK49" s="416">
        <f t="shared" si="33"/>
        <v>-1</v>
      </c>
      <c r="BL49" s="416" t="str">
        <f t="shared" si="33"/>
        <v/>
      </c>
      <c r="BM49" s="416" t="str">
        <f t="shared" si="33"/>
        <v/>
      </c>
      <c r="BN49" s="416" t="str">
        <f t="shared" si="33"/>
        <v/>
      </c>
      <c r="BO49" s="419"/>
      <c r="BP49" s="420"/>
      <c r="BQ49" s="104"/>
      <c r="BR49" s="104"/>
      <c r="BS49" s="103"/>
      <c r="BT49" s="161">
        <f t="shared" si="34"/>
        <v>0</v>
      </c>
      <c r="BU49" s="161">
        <f t="shared" si="35"/>
        <v>0</v>
      </c>
    </row>
    <row r="50" spans="1:73" ht="36" hidden="1">
      <c r="A50" s="145" t="s">
        <v>125</v>
      </c>
      <c r="B50" s="145" t="str">
        <f t="shared" si="27"/>
        <v>P023.1</v>
      </c>
      <c r="C50" s="146" t="s">
        <v>168</v>
      </c>
      <c r="D50" s="147" t="s">
        <v>169</v>
      </c>
      <c r="E50" s="147"/>
      <c r="F50" s="147"/>
      <c r="G50" s="147"/>
      <c r="H50" s="129">
        <v>0</v>
      </c>
      <c r="I50" s="130">
        <v>0</v>
      </c>
      <c r="J50" s="129"/>
      <c r="K50" s="130"/>
      <c r="L50" s="130">
        <v>3600</v>
      </c>
      <c r="M50" s="130">
        <v>3600</v>
      </c>
      <c r="N50" s="130">
        <v>3600</v>
      </c>
      <c r="O50" s="148">
        <v>3982</v>
      </c>
      <c r="P50" s="149">
        <v>0</v>
      </c>
      <c r="Q50" s="149">
        <v>0</v>
      </c>
      <c r="R50" s="150">
        <v>0</v>
      </c>
      <c r="S50" s="151">
        <v>0</v>
      </c>
      <c r="T50" s="150">
        <v>1</v>
      </c>
      <c r="U50" s="151">
        <v>3600</v>
      </c>
      <c r="V50" s="152">
        <v>1</v>
      </c>
      <c r="W50" s="153">
        <f t="shared" ref="W50:W57" si="55">V50*O50</f>
        <v>3982</v>
      </c>
      <c r="X50" s="154">
        <v>1</v>
      </c>
      <c r="Y50" s="155">
        <v>3982</v>
      </c>
      <c r="Z50" s="138">
        <f t="shared" ref="Z50:Z57" si="56">X50*Y50</f>
        <v>3982</v>
      </c>
      <c r="AA50" s="156">
        <v>1</v>
      </c>
      <c r="AB50" s="157">
        <v>3982</v>
      </c>
      <c r="AC50" s="177">
        <v>1</v>
      </c>
      <c r="AD50" s="459">
        <v>3982</v>
      </c>
      <c r="AE50" s="159">
        <f t="shared" ref="AE50:AE57" si="57">AC50*AD50</f>
        <v>3982</v>
      </c>
      <c r="AF50" s="158">
        <v>1</v>
      </c>
      <c r="AG50" s="448">
        <v>3982</v>
      </c>
      <c r="AH50" s="159">
        <f t="shared" si="29"/>
        <v>3982</v>
      </c>
      <c r="AI50" s="437">
        <f t="shared" si="30"/>
        <v>0</v>
      </c>
      <c r="AJ50" s="23">
        <f t="shared" ref="AJ50:AJ57" si="58">+AF50-X50</f>
        <v>0</v>
      </c>
      <c r="AK50" s="24">
        <f t="shared" ref="AK50:AK57" si="59">+AJ50/X50</f>
        <v>0</v>
      </c>
      <c r="AL50" s="23">
        <f t="shared" ref="AL50:AL57" si="60">+AF50-AA50</f>
        <v>0</v>
      </c>
      <c r="AM50" s="160">
        <f t="shared" si="31"/>
        <v>0</v>
      </c>
      <c r="AN50" s="24">
        <f>+AL50/AA50</f>
        <v>0</v>
      </c>
      <c r="AO50" s="163">
        <f t="shared" ref="AO50:AO57" si="61">+AG50-Y50</f>
        <v>0</v>
      </c>
      <c r="AP50" s="164">
        <f t="shared" ref="AP50:AP57" si="62">+AO50/Y50</f>
        <v>0</v>
      </c>
      <c r="AQ50" s="487"/>
      <c r="AR50" s="409">
        <f t="shared" si="16"/>
        <v>0</v>
      </c>
      <c r="AS50" s="410">
        <f t="shared" si="17"/>
        <v>0</v>
      </c>
      <c r="AT50" s="409">
        <f t="shared" si="18"/>
        <v>0</v>
      </c>
      <c r="AU50" s="410">
        <f t="shared" si="19"/>
        <v>0</v>
      </c>
      <c r="AV50" s="64" t="b">
        <f t="shared" si="20"/>
        <v>1</v>
      </c>
      <c r="AW50" s="415" t="str">
        <f t="shared" si="21"/>
        <v/>
      </c>
      <c r="AX50" s="415" t="str">
        <f t="shared" si="22"/>
        <v/>
      </c>
      <c r="AY50" s="415">
        <f t="shared" si="23"/>
        <v>3600</v>
      </c>
      <c r="AZ50" s="415">
        <f t="shared" si="24"/>
        <v>3982</v>
      </c>
      <c r="BA50" s="415">
        <f t="shared" si="25"/>
        <v>3982</v>
      </c>
      <c r="BB50" s="416" t="str">
        <f t="shared" si="32"/>
        <v/>
      </c>
      <c r="BC50" s="416" t="str">
        <f t="shared" si="32"/>
        <v/>
      </c>
      <c r="BD50" s="416">
        <f t="shared" si="32"/>
        <v>0.10611111111111104</v>
      </c>
      <c r="BE50" s="416">
        <f t="shared" si="32"/>
        <v>0</v>
      </c>
      <c r="BF50" s="417">
        <f t="shared" si="6"/>
        <v>0</v>
      </c>
      <c r="BG50" s="417">
        <f t="shared" si="0"/>
        <v>0</v>
      </c>
      <c r="BH50" s="417">
        <f t="shared" si="1"/>
        <v>1</v>
      </c>
      <c r="BI50" s="417">
        <f t="shared" si="7"/>
        <v>1</v>
      </c>
      <c r="BJ50" s="417">
        <f t="shared" si="8"/>
        <v>1</v>
      </c>
      <c r="BK50" s="416" t="str">
        <f t="shared" si="33"/>
        <v/>
      </c>
      <c r="BL50" s="416" t="str">
        <f t="shared" si="33"/>
        <v/>
      </c>
      <c r="BM50" s="416">
        <f t="shared" si="33"/>
        <v>0</v>
      </c>
      <c r="BN50" s="416">
        <f t="shared" si="33"/>
        <v>0</v>
      </c>
      <c r="BO50" s="419"/>
      <c r="BP50" s="420"/>
      <c r="BQ50" s="104"/>
      <c r="BR50" s="104"/>
      <c r="BS50" s="103"/>
      <c r="BT50" s="161">
        <f t="shared" si="34"/>
        <v>3982</v>
      </c>
      <c r="BU50" s="161">
        <f t="shared" si="35"/>
        <v>3982</v>
      </c>
    </row>
    <row r="51" spans="1:73" ht="36" hidden="1">
      <c r="A51" s="145" t="s">
        <v>125</v>
      </c>
      <c r="B51" s="145" t="str">
        <f t="shared" si="27"/>
        <v>P023.2</v>
      </c>
      <c r="C51" s="146" t="s">
        <v>170</v>
      </c>
      <c r="D51" s="175" t="s">
        <v>171</v>
      </c>
      <c r="E51" s="175" t="s">
        <v>102</v>
      </c>
      <c r="F51" s="175"/>
      <c r="G51" s="175"/>
      <c r="H51" s="129">
        <v>0</v>
      </c>
      <c r="I51" s="130">
        <v>0</v>
      </c>
      <c r="J51" s="129"/>
      <c r="K51" s="130"/>
      <c r="L51" s="130">
        <v>4680</v>
      </c>
      <c r="M51" s="130">
        <v>4680</v>
      </c>
      <c r="N51" s="130">
        <v>4680</v>
      </c>
      <c r="O51" s="148">
        <v>5170</v>
      </c>
      <c r="P51" s="149">
        <v>0</v>
      </c>
      <c r="Q51" s="149">
        <v>0</v>
      </c>
      <c r="R51" s="150">
        <v>42</v>
      </c>
      <c r="S51" s="151">
        <v>168840</v>
      </c>
      <c r="T51" s="150">
        <v>50</v>
      </c>
      <c r="U51" s="151">
        <v>241840</v>
      </c>
      <c r="V51" s="152">
        <v>55</v>
      </c>
      <c r="W51" s="153">
        <f t="shared" si="55"/>
        <v>284350</v>
      </c>
      <c r="X51" s="154">
        <v>55</v>
      </c>
      <c r="Y51" s="155">
        <v>5170</v>
      </c>
      <c r="Z51" s="138">
        <f t="shared" si="56"/>
        <v>284350</v>
      </c>
      <c r="AA51" s="156">
        <v>47</v>
      </c>
      <c r="AB51" s="157">
        <v>242990</v>
      </c>
      <c r="AC51" s="158">
        <v>50</v>
      </c>
      <c r="AD51" s="456">
        <f>Y51*1.08</f>
        <v>5583.6</v>
      </c>
      <c r="AE51" s="159">
        <f t="shared" si="57"/>
        <v>279180</v>
      </c>
      <c r="AF51" s="158">
        <v>47</v>
      </c>
      <c r="AG51" s="448">
        <v>5607.55</v>
      </c>
      <c r="AH51" s="159">
        <f t="shared" si="29"/>
        <v>263554.85000000003</v>
      </c>
      <c r="AI51" s="437">
        <f t="shared" si="30"/>
        <v>-23.949999999999818</v>
      </c>
      <c r="AJ51" s="23">
        <f t="shared" si="58"/>
        <v>-8</v>
      </c>
      <c r="AK51" s="24">
        <f t="shared" si="59"/>
        <v>-0.14545454545454545</v>
      </c>
      <c r="AL51" s="23">
        <f t="shared" si="60"/>
        <v>0</v>
      </c>
      <c r="AM51" s="160">
        <f t="shared" si="31"/>
        <v>15625.149999999965</v>
      </c>
      <c r="AN51" s="24">
        <f>+AL51/AA51</f>
        <v>0</v>
      </c>
      <c r="AO51" s="163">
        <f t="shared" si="61"/>
        <v>437.55000000000018</v>
      </c>
      <c r="AP51" s="164">
        <f t="shared" si="62"/>
        <v>8.4632495164410099E-2</v>
      </c>
      <c r="AQ51" s="487"/>
      <c r="AR51" s="409">
        <f t="shared" si="16"/>
        <v>8.4632495164410182E-2</v>
      </c>
      <c r="AS51" s="410">
        <f t="shared" si="17"/>
        <v>8.0000000000000071E-2</v>
      </c>
      <c r="AT51" s="409">
        <f t="shared" si="18"/>
        <v>0</v>
      </c>
      <c r="AU51" s="410">
        <f t="shared" si="19"/>
        <v>6.3829787234042534E-2</v>
      </c>
      <c r="AV51" s="64" t="b">
        <f t="shared" si="20"/>
        <v>0</v>
      </c>
      <c r="AW51" s="415" t="str">
        <f t="shared" si="21"/>
        <v/>
      </c>
      <c r="AX51" s="415">
        <f t="shared" si="22"/>
        <v>4020</v>
      </c>
      <c r="AY51" s="415">
        <f t="shared" si="23"/>
        <v>4836.8</v>
      </c>
      <c r="AZ51" s="415">
        <f t="shared" si="24"/>
        <v>5170</v>
      </c>
      <c r="BA51" s="415">
        <f t="shared" si="25"/>
        <v>5583.6</v>
      </c>
      <c r="BB51" s="416" t="str">
        <f t="shared" si="32"/>
        <v/>
      </c>
      <c r="BC51" s="416">
        <f t="shared" si="32"/>
        <v>0.20318407960199014</v>
      </c>
      <c r="BD51" s="416">
        <f t="shared" si="32"/>
        <v>6.888852133642076E-2</v>
      </c>
      <c r="BE51" s="416">
        <f t="shared" si="32"/>
        <v>8.0000000000000071E-2</v>
      </c>
      <c r="BF51" s="417">
        <f t="shared" si="6"/>
        <v>0</v>
      </c>
      <c r="BG51" s="417">
        <f t="shared" si="0"/>
        <v>42</v>
      </c>
      <c r="BH51" s="417">
        <f t="shared" si="1"/>
        <v>50</v>
      </c>
      <c r="BI51" s="417">
        <f t="shared" si="7"/>
        <v>47</v>
      </c>
      <c r="BJ51" s="417">
        <f t="shared" si="8"/>
        <v>50</v>
      </c>
      <c r="BK51" s="416" t="str">
        <f t="shared" si="33"/>
        <v/>
      </c>
      <c r="BL51" s="416">
        <f t="shared" si="33"/>
        <v>0.19047619047619047</v>
      </c>
      <c r="BM51" s="416">
        <f t="shared" si="33"/>
        <v>-6.0000000000000053E-2</v>
      </c>
      <c r="BN51" s="416">
        <f t="shared" si="33"/>
        <v>6.3829787234042534E-2</v>
      </c>
      <c r="BO51" s="419"/>
      <c r="BP51" s="420"/>
      <c r="BQ51" s="104"/>
      <c r="BR51" s="104"/>
      <c r="BS51" s="103"/>
      <c r="BT51" s="161">
        <f t="shared" si="34"/>
        <v>258500</v>
      </c>
      <c r="BU51" s="161">
        <f t="shared" si="35"/>
        <v>242990</v>
      </c>
    </row>
    <row r="52" spans="1:73" ht="13.2" hidden="1">
      <c r="A52" s="145" t="s">
        <v>125</v>
      </c>
      <c r="B52" s="145" t="str">
        <f t="shared" si="27"/>
        <v>P024</v>
      </c>
      <c r="C52" s="146" t="s">
        <v>172</v>
      </c>
      <c r="D52" s="147" t="s">
        <v>173</v>
      </c>
      <c r="E52" s="147"/>
      <c r="F52" s="147"/>
      <c r="G52" s="147"/>
      <c r="H52" s="129">
        <v>370</v>
      </c>
      <c r="I52" s="130">
        <v>370</v>
      </c>
      <c r="J52" s="129">
        <v>370</v>
      </c>
      <c r="K52" s="130">
        <v>370</v>
      </c>
      <c r="L52" s="130">
        <v>370</v>
      </c>
      <c r="M52" s="130">
        <v>592</v>
      </c>
      <c r="N52" s="130">
        <v>592</v>
      </c>
      <c r="O52" s="148">
        <v>673.2</v>
      </c>
      <c r="P52" s="149">
        <v>3</v>
      </c>
      <c r="Q52" s="149">
        <v>1110</v>
      </c>
      <c r="R52" s="150">
        <v>3</v>
      </c>
      <c r="S52" s="151">
        <v>1110</v>
      </c>
      <c r="T52" s="150">
        <v>0</v>
      </c>
      <c r="U52" s="151">
        <v>0</v>
      </c>
      <c r="V52" s="152">
        <v>3</v>
      </c>
      <c r="W52" s="153">
        <f t="shared" si="55"/>
        <v>2019.6000000000001</v>
      </c>
      <c r="X52" s="154">
        <v>3</v>
      </c>
      <c r="Y52" s="155">
        <v>673.2</v>
      </c>
      <c r="Z52" s="138">
        <f t="shared" si="56"/>
        <v>2019.6000000000001</v>
      </c>
      <c r="AA52" s="156">
        <v>0</v>
      </c>
      <c r="AB52" s="157">
        <v>0</v>
      </c>
      <c r="AC52" s="162">
        <v>10</v>
      </c>
      <c r="AD52" s="456">
        <v>1500</v>
      </c>
      <c r="AE52" s="159">
        <f t="shared" si="57"/>
        <v>15000</v>
      </c>
      <c r="AF52" s="158">
        <v>3</v>
      </c>
      <c r="AG52" s="448">
        <v>1885.79</v>
      </c>
      <c r="AH52" s="159">
        <f t="shared" si="29"/>
        <v>5657.37</v>
      </c>
      <c r="AI52" s="437">
        <f t="shared" si="30"/>
        <v>-385.78999999999996</v>
      </c>
      <c r="AJ52" s="23">
        <f t="shared" si="58"/>
        <v>0</v>
      </c>
      <c r="AK52" s="24">
        <f t="shared" si="59"/>
        <v>0</v>
      </c>
      <c r="AL52" s="23">
        <f t="shared" si="60"/>
        <v>3</v>
      </c>
      <c r="AM52" s="160">
        <f t="shared" si="31"/>
        <v>9342.630000000001</v>
      </c>
      <c r="AN52" s="24"/>
      <c r="AO52" s="163">
        <f t="shared" si="61"/>
        <v>1212.5899999999999</v>
      </c>
      <c r="AP52" s="164">
        <f t="shared" si="62"/>
        <v>1.8012329174093877</v>
      </c>
      <c r="AQ52" s="487"/>
      <c r="AR52" s="409">
        <f t="shared" si="16"/>
        <v>1.8012329174093877</v>
      </c>
      <c r="AS52" s="410">
        <f t="shared" si="17"/>
        <v>1.2281639928698751</v>
      </c>
      <c r="AT52" s="409" t="str">
        <f t="shared" si="18"/>
        <v/>
      </c>
      <c r="AU52" s="410" t="str">
        <f t="shared" si="19"/>
        <v/>
      </c>
      <c r="AV52" s="64" t="b">
        <f t="shared" si="20"/>
        <v>0</v>
      </c>
      <c r="AW52" s="415">
        <f t="shared" si="21"/>
        <v>370</v>
      </c>
      <c r="AX52" s="415">
        <f t="shared" si="22"/>
        <v>370</v>
      </c>
      <c r="AY52" s="415" t="str">
        <f t="shared" si="23"/>
        <v/>
      </c>
      <c r="AZ52" s="415">
        <f t="shared" si="24"/>
        <v>673.2</v>
      </c>
      <c r="BA52" s="415">
        <f t="shared" si="25"/>
        <v>1500</v>
      </c>
      <c r="BB52" s="416">
        <f t="shared" si="32"/>
        <v>0</v>
      </c>
      <c r="BC52" s="416" t="str">
        <f t="shared" si="32"/>
        <v/>
      </c>
      <c r="BD52" s="416" t="str">
        <f t="shared" si="32"/>
        <v/>
      </c>
      <c r="BE52" s="416">
        <f t="shared" si="32"/>
        <v>1.2281639928698751</v>
      </c>
      <c r="BF52" s="417">
        <f t="shared" si="6"/>
        <v>3</v>
      </c>
      <c r="BG52" s="417">
        <f t="shared" si="0"/>
        <v>3</v>
      </c>
      <c r="BH52" s="417">
        <f t="shared" si="1"/>
        <v>0</v>
      </c>
      <c r="BI52" s="417">
        <f t="shared" si="7"/>
        <v>0</v>
      </c>
      <c r="BJ52" s="417">
        <f t="shared" si="8"/>
        <v>10</v>
      </c>
      <c r="BK52" s="416">
        <f t="shared" si="33"/>
        <v>0</v>
      </c>
      <c r="BL52" s="416">
        <f t="shared" si="33"/>
        <v>-1</v>
      </c>
      <c r="BM52" s="416" t="str">
        <f t="shared" si="33"/>
        <v/>
      </c>
      <c r="BN52" s="416" t="str">
        <f t="shared" si="33"/>
        <v/>
      </c>
      <c r="BO52" s="419"/>
      <c r="BP52" s="420"/>
      <c r="BQ52" s="104"/>
      <c r="BR52" s="104"/>
      <c r="BS52" s="103"/>
      <c r="BT52" s="161">
        <f t="shared" si="34"/>
        <v>6732</v>
      </c>
      <c r="BU52" s="161">
        <f t="shared" si="35"/>
        <v>2019.6000000000001</v>
      </c>
    </row>
    <row r="53" spans="1:73" ht="24" hidden="1">
      <c r="A53" s="145" t="s">
        <v>125</v>
      </c>
      <c r="B53" s="145" t="str">
        <f t="shared" si="27"/>
        <v>P025</v>
      </c>
      <c r="C53" s="146" t="s">
        <v>174</v>
      </c>
      <c r="D53" s="147" t="s">
        <v>175</v>
      </c>
      <c r="E53" s="147"/>
      <c r="F53" s="147" t="s">
        <v>81</v>
      </c>
      <c r="G53" s="147"/>
      <c r="H53" s="129">
        <v>900</v>
      </c>
      <c r="I53" s="130">
        <v>900</v>
      </c>
      <c r="J53" s="129">
        <v>900</v>
      </c>
      <c r="K53" s="130">
        <v>900</v>
      </c>
      <c r="L53" s="130">
        <v>900</v>
      </c>
      <c r="M53" s="130">
        <v>922</v>
      </c>
      <c r="N53" s="130">
        <v>922</v>
      </c>
      <c r="O53" s="148">
        <v>1036.2</v>
      </c>
      <c r="P53" s="149">
        <v>21415</v>
      </c>
      <c r="Q53" s="149">
        <v>19273500</v>
      </c>
      <c r="R53" s="150">
        <v>21916</v>
      </c>
      <c r="S53" s="151">
        <v>19567530</v>
      </c>
      <c r="T53" s="150">
        <v>18102</v>
      </c>
      <c r="U53" s="151">
        <v>17276596.600000001</v>
      </c>
      <c r="V53" s="152">
        <v>21916</v>
      </c>
      <c r="W53" s="153">
        <f t="shared" si="55"/>
        <v>22709359.199999999</v>
      </c>
      <c r="X53" s="154">
        <v>21916</v>
      </c>
      <c r="Y53" s="155">
        <v>1036.2</v>
      </c>
      <c r="Z53" s="138">
        <f t="shared" si="56"/>
        <v>22709359.199999999</v>
      </c>
      <c r="AA53" s="156">
        <v>21075</v>
      </c>
      <c r="AB53" s="157">
        <v>21925440.199999992</v>
      </c>
      <c r="AC53" s="162">
        <f>AA53*1.05</f>
        <v>22128.75</v>
      </c>
      <c r="AD53" s="458">
        <v>1120</v>
      </c>
      <c r="AE53" s="159">
        <f t="shared" si="57"/>
        <v>24784200</v>
      </c>
      <c r="AF53" s="158">
        <v>18629</v>
      </c>
      <c r="AG53" s="448">
        <v>1289.6199999999999</v>
      </c>
      <c r="AH53" s="159">
        <f t="shared" si="29"/>
        <v>24024330.979999997</v>
      </c>
      <c r="AI53" s="437">
        <f t="shared" si="30"/>
        <v>-169.61999999999989</v>
      </c>
      <c r="AJ53" s="23">
        <f t="shared" si="58"/>
        <v>-3287</v>
      </c>
      <c r="AK53" s="24">
        <f t="shared" si="59"/>
        <v>-0.14998174849425078</v>
      </c>
      <c r="AL53" s="23">
        <f t="shared" si="60"/>
        <v>-2446</v>
      </c>
      <c r="AM53" s="160">
        <f t="shared" si="31"/>
        <v>759869.02000000328</v>
      </c>
      <c r="AN53" s="24">
        <f>+AL53/AA53</f>
        <v>-0.11606168446026097</v>
      </c>
      <c r="AO53" s="163">
        <f t="shared" si="61"/>
        <v>253.41999999999985</v>
      </c>
      <c r="AP53" s="164">
        <f t="shared" si="62"/>
        <v>0.24456668596795969</v>
      </c>
      <c r="AQ53" s="487"/>
      <c r="AR53" s="409">
        <f t="shared" si="16"/>
        <v>0.24456668596795961</v>
      </c>
      <c r="AS53" s="410">
        <f t="shared" si="17"/>
        <v>8.0872418452036188E-2</v>
      </c>
      <c r="AT53" s="409">
        <f t="shared" si="18"/>
        <v>-0.11606168446026099</v>
      </c>
      <c r="AU53" s="410">
        <f t="shared" si="19"/>
        <v>5.0000000000000044E-2</v>
      </c>
      <c r="AV53" s="64" t="b">
        <f t="shared" si="20"/>
        <v>0</v>
      </c>
      <c r="AW53" s="415">
        <f t="shared" si="21"/>
        <v>900</v>
      </c>
      <c r="AX53" s="415">
        <f t="shared" si="22"/>
        <v>892.84221573279797</v>
      </c>
      <c r="AY53" s="415">
        <f t="shared" si="23"/>
        <v>954.40264059219987</v>
      </c>
      <c r="AZ53" s="415">
        <f t="shared" si="24"/>
        <v>1036.2</v>
      </c>
      <c r="BA53" s="415">
        <f t="shared" si="25"/>
        <v>1120</v>
      </c>
      <c r="BB53" s="416">
        <f t="shared" si="32"/>
        <v>-7.9530936302244504E-3</v>
      </c>
      <c r="BC53" s="416">
        <f t="shared" si="32"/>
        <v>6.8948828555195796E-2</v>
      </c>
      <c r="BD53" s="416">
        <f t="shared" si="32"/>
        <v>8.5705294525427522E-2</v>
      </c>
      <c r="BE53" s="416">
        <f t="shared" si="32"/>
        <v>8.0872418452036188E-2</v>
      </c>
      <c r="BF53" s="417">
        <f t="shared" si="6"/>
        <v>21415</v>
      </c>
      <c r="BG53" s="417">
        <f t="shared" si="0"/>
        <v>21916</v>
      </c>
      <c r="BH53" s="417">
        <f t="shared" si="1"/>
        <v>18102</v>
      </c>
      <c r="BI53" s="417">
        <f t="shared" si="7"/>
        <v>21075</v>
      </c>
      <c r="BJ53" s="417">
        <f t="shared" si="8"/>
        <v>22128.75</v>
      </c>
      <c r="BK53" s="416">
        <f t="shared" si="33"/>
        <v>2.3394816717254185E-2</v>
      </c>
      <c r="BL53" s="416">
        <f t="shared" si="33"/>
        <v>-0.17402810731885376</v>
      </c>
      <c r="BM53" s="416">
        <f t="shared" si="33"/>
        <v>0.16423599602253902</v>
      </c>
      <c r="BN53" s="416">
        <f t="shared" si="33"/>
        <v>5.0000000000000044E-2</v>
      </c>
      <c r="BO53" s="419" t="s">
        <v>1069</v>
      </c>
      <c r="BP53" s="420"/>
      <c r="BQ53" s="104"/>
      <c r="BR53" s="104"/>
      <c r="BS53" s="103"/>
      <c r="BT53" s="161">
        <f t="shared" si="34"/>
        <v>22929810.75</v>
      </c>
      <c r="BU53" s="161">
        <f t="shared" si="35"/>
        <v>19303369.800000001</v>
      </c>
    </row>
    <row r="54" spans="1:73" ht="25.5" hidden="1" customHeight="1">
      <c r="A54" s="145" t="s">
        <v>125</v>
      </c>
      <c r="B54" s="145" t="str">
        <f t="shared" si="27"/>
        <v>P026</v>
      </c>
      <c r="C54" s="146" t="s">
        <v>176</v>
      </c>
      <c r="D54" s="147" t="s">
        <v>177</v>
      </c>
      <c r="E54" s="147"/>
      <c r="F54" s="147" t="s">
        <v>81</v>
      </c>
      <c r="G54" s="147"/>
      <c r="H54" s="129">
        <v>3430</v>
      </c>
      <c r="I54" s="130">
        <v>3430</v>
      </c>
      <c r="J54" s="129">
        <v>3430</v>
      </c>
      <c r="K54" s="130">
        <v>3430</v>
      </c>
      <c r="L54" s="130">
        <v>3430</v>
      </c>
      <c r="M54" s="130">
        <v>3430</v>
      </c>
      <c r="N54" s="130">
        <v>3430</v>
      </c>
      <c r="O54" s="148">
        <v>3795</v>
      </c>
      <c r="P54" s="149">
        <v>15895</v>
      </c>
      <c r="Q54" s="149">
        <v>54502014</v>
      </c>
      <c r="R54" s="150">
        <v>17218</v>
      </c>
      <c r="S54" s="151">
        <v>59026870</v>
      </c>
      <c r="T54" s="150">
        <v>14440</v>
      </c>
      <c r="U54" s="151">
        <v>51202435</v>
      </c>
      <c r="V54" s="152">
        <v>17118</v>
      </c>
      <c r="W54" s="153">
        <f t="shared" si="55"/>
        <v>64962810</v>
      </c>
      <c r="X54" s="154">
        <v>17118</v>
      </c>
      <c r="Y54" s="155">
        <v>3795</v>
      </c>
      <c r="Z54" s="138">
        <f t="shared" si="56"/>
        <v>64962810</v>
      </c>
      <c r="AA54" s="156">
        <v>15719</v>
      </c>
      <c r="AB54" s="157">
        <v>59534788.799999997</v>
      </c>
      <c r="AC54" s="162">
        <f>AA54*1.05</f>
        <v>16504.95</v>
      </c>
      <c r="AD54" s="458">
        <v>3795</v>
      </c>
      <c r="AE54" s="159">
        <f t="shared" si="57"/>
        <v>62636285.25</v>
      </c>
      <c r="AF54" s="158">
        <v>14551</v>
      </c>
      <c r="AG54" s="448">
        <v>3795</v>
      </c>
      <c r="AH54" s="159">
        <f t="shared" si="29"/>
        <v>55221045</v>
      </c>
      <c r="AI54" s="437">
        <f t="shared" si="30"/>
        <v>0</v>
      </c>
      <c r="AJ54" s="23">
        <f t="shared" si="58"/>
        <v>-2567</v>
      </c>
      <c r="AK54" s="24">
        <f t="shared" si="59"/>
        <v>-0.14995910737235657</v>
      </c>
      <c r="AL54" s="23">
        <f t="shared" si="60"/>
        <v>-1168</v>
      </c>
      <c r="AM54" s="160">
        <f t="shared" si="31"/>
        <v>7415240.25</v>
      </c>
      <c r="AN54" s="24">
        <f>+AL54/AA54</f>
        <v>-7.4304981232902856E-2</v>
      </c>
      <c r="AO54" s="163">
        <f t="shared" si="61"/>
        <v>0</v>
      </c>
      <c r="AP54" s="164">
        <f t="shared" si="62"/>
        <v>0</v>
      </c>
      <c r="AQ54" s="487"/>
      <c r="AR54" s="409">
        <f t="shared" si="16"/>
        <v>0</v>
      </c>
      <c r="AS54" s="410">
        <f t="shared" si="17"/>
        <v>0</v>
      </c>
      <c r="AT54" s="409">
        <f t="shared" si="18"/>
        <v>-7.4304981232902856E-2</v>
      </c>
      <c r="AU54" s="410">
        <f t="shared" si="19"/>
        <v>5.0000000000000044E-2</v>
      </c>
      <c r="AV54" s="64" t="b">
        <f t="shared" si="20"/>
        <v>0</v>
      </c>
      <c r="AW54" s="415">
        <f t="shared" si="21"/>
        <v>3428.8778861277133</v>
      </c>
      <c r="AX54" s="415">
        <f t="shared" si="22"/>
        <v>3428.2071088395865</v>
      </c>
      <c r="AY54" s="415">
        <f t="shared" si="23"/>
        <v>3545.875</v>
      </c>
      <c r="AZ54" s="415">
        <f t="shared" si="24"/>
        <v>3795</v>
      </c>
      <c r="BA54" s="415">
        <f t="shared" si="25"/>
        <v>3795</v>
      </c>
      <c r="BB54" s="416">
        <f t="shared" si="32"/>
        <v>-1.9562588998589536E-4</v>
      </c>
      <c r="BC54" s="416">
        <f t="shared" si="32"/>
        <v>3.4323448795438471E-2</v>
      </c>
      <c r="BD54" s="416">
        <f t="shared" si="32"/>
        <v>7.0257693799132825E-2</v>
      </c>
      <c r="BE54" s="416">
        <f t="shared" si="32"/>
        <v>0</v>
      </c>
      <c r="BF54" s="417">
        <f t="shared" si="6"/>
        <v>15895</v>
      </c>
      <c r="BG54" s="417">
        <f t="shared" si="0"/>
        <v>17218</v>
      </c>
      <c r="BH54" s="417">
        <f t="shared" si="1"/>
        <v>14440</v>
      </c>
      <c r="BI54" s="417">
        <f t="shared" si="7"/>
        <v>15719</v>
      </c>
      <c r="BJ54" s="417">
        <f t="shared" si="8"/>
        <v>16504.95</v>
      </c>
      <c r="BK54" s="416">
        <f t="shared" si="33"/>
        <v>8.3233721296005037E-2</v>
      </c>
      <c r="BL54" s="416">
        <f t="shared" si="33"/>
        <v>-0.16134278081077946</v>
      </c>
      <c r="BM54" s="416">
        <f t="shared" si="33"/>
        <v>8.8573407202215959E-2</v>
      </c>
      <c r="BN54" s="416">
        <f t="shared" si="33"/>
        <v>5.0000000000000044E-2</v>
      </c>
      <c r="BO54" s="419" t="s">
        <v>1069</v>
      </c>
      <c r="BP54" s="420"/>
      <c r="BQ54" s="104"/>
      <c r="BR54" s="104"/>
      <c r="BS54" s="103"/>
      <c r="BT54" s="161">
        <f t="shared" si="34"/>
        <v>62636285.25</v>
      </c>
      <c r="BU54" s="161">
        <f t="shared" si="35"/>
        <v>55221045</v>
      </c>
    </row>
    <row r="55" spans="1:73" ht="24" hidden="1">
      <c r="A55" s="145" t="s">
        <v>125</v>
      </c>
      <c r="B55" s="145" t="str">
        <f t="shared" si="27"/>
        <v>P027</v>
      </c>
      <c r="C55" s="146" t="s">
        <v>178</v>
      </c>
      <c r="D55" s="147" t="s">
        <v>179</v>
      </c>
      <c r="E55" s="147"/>
      <c r="F55" s="147"/>
      <c r="G55" s="147"/>
      <c r="H55" s="129">
        <v>2750</v>
      </c>
      <c r="I55" s="130">
        <v>2750</v>
      </c>
      <c r="J55" s="129">
        <v>2750</v>
      </c>
      <c r="K55" s="130">
        <v>2750</v>
      </c>
      <c r="L55" s="130">
        <v>2750</v>
      </c>
      <c r="M55" s="130">
        <v>2750</v>
      </c>
      <c r="N55" s="130">
        <v>2750</v>
      </c>
      <c r="O55" s="148">
        <v>3047</v>
      </c>
      <c r="P55" s="149">
        <v>95</v>
      </c>
      <c r="Q55" s="149">
        <v>261250</v>
      </c>
      <c r="R55" s="150">
        <v>87</v>
      </c>
      <c r="S55" s="151">
        <v>239250</v>
      </c>
      <c r="T55" s="150">
        <v>63</v>
      </c>
      <c r="U55" s="151">
        <v>177705</v>
      </c>
      <c r="V55" s="152">
        <v>80</v>
      </c>
      <c r="W55" s="153">
        <f t="shared" si="55"/>
        <v>243760</v>
      </c>
      <c r="X55" s="154">
        <v>80</v>
      </c>
      <c r="Y55" s="155">
        <v>3047</v>
      </c>
      <c r="Z55" s="138">
        <f t="shared" si="56"/>
        <v>243760</v>
      </c>
      <c r="AA55" s="156">
        <v>47</v>
      </c>
      <c r="AB55" s="157">
        <v>143209</v>
      </c>
      <c r="AC55" s="177">
        <v>68</v>
      </c>
      <c r="AD55" s="459">
        <v>3060</v>
      </c>
      <c r="AE55" s="159">
        <f t="shared" si="57"/>
        <v>208080</v>
      </c>
      <c r="AF55" s="158">
        <v>68</v>
      </c>
      <c r="AG55" s="448">
        <v>3060</v>
      </c>
      <c r="AH55" s="159">
        <f t="shared" si="29"/>
        <v>208080</v>
      </c>
      <c r="AI55" s="437">
        <f t="shared" si="30"/>
        <v>0</v>
      </c>
      <c r="AJ55" s="23">
        <f t="shared" si="58"/>
        <v>-12</v>
      </c>
      <c r="AK55" s="24">
        <f t="shared" si="59"/>
        <v>-0.15</v>
      </c>
      <c r="AL55" s="23">
        <f t="shared" si="60"/>
        <v>21</v>
      </c>
      <c r="AM55" s="160">
        <f t="shared" si="31"/>
        <v>0</v>
      </c>
      <c r="AN55" s="24">
        <f>+AL55/AA55</f>
        <v>0.44680851063829785</v>
      </c>
      <c r="AO55" s="163">
        <f t="shared" si="61"/>
        <v>13</v>
      </c>
      <c r="AP55" s="164">
        <f t="shared" si="62"/>
        <v>4.2664916311125701E-3</v>
      </c>
      <c r="AQ55" s="487"/>
      <c r="AR55" s="409">
        <f t="shared" si="16"/>
        <v>4.26649163111259E-3</v>
      </c>
      <c r="AS55" s="410">
        <f t="shared" si="17"/>
        <v>4.26649163111259E-3</v>
      </c>
      <c r="AT55" s="409">
        <f t="shared" si="18"/>
        <v>0.44680851063829796</v>
      </c>
      <c r="AU55" s="410">
        <f t="shared" si="19"/>
        <v>0.44680851063829796</v>
      </c>
      <c r="AV55" s="64" t="b">
        <f t="shared" si="20"/>
        <v>0</v>
      </c>
      <c r="AW55" s="415">
        <f t="shared" si="21"/>
        <v>2750</v>
      </c>
      <c r="AX55" s="415">
        <f t="shared" si="22"/>
        <v>2750</v>
      </c>
      <c r="AY55" s="415">
        <f t="shared" si="23"/>
        <v>2820.7142857142858</v>
      </c>
      <c r="AZ55" s="415">
        <f t="shared" si="24"/>
        <v>3047</v>
      </c>
      <c r="BA55" s="415">
        <f t="shared" si="25"/>
        <v>3060</v>
      </c>
      <c r="BB55" s="416">
        <f t="shared" si="32"/>
        <v>0</v>
      </c>
      <c r="BC55" s="416">
        <f t="shared" si="32"/>
        <v>2.5714285714285801E-2</v>
      </c>
      <c r="BD55" s="416">
        <f t="shared" si="32"/>
        <v>8.0222841225626729E-2</v>
      </c>
      <c r="BE55" s="416">
        <f t="shared" si="32"/>
        <v>4.26649163111259E-3</v>
      </c>
      <c r="BF55" s="417">
        <f t="shared" si="6"/>
        <v>95</v>
      </c>
      <c r="BG55" s="417">
        <f t="shared" si="0"/>
        <v>87</v>
      </c>
      <c r="BH55" s="417">
        <f t="shared" si="1"/>
        <v>63</v>
      </c>
      <c r="BI55" s="417">
        <f t="shared" si="7"/>
        <v>47</v>
      </c>
      <c r="BJ55" s="417">
        <f t="shared" si="8"/>
        <v>68</v>
      </c>
      <c r="BK55" s="416">
        <f t="shared" si="33"/>
        <v>-8.4210526315789513E-2</v>
      </c>
      <c r="BL55" s="416">
        <f t="shared" si="33"/>
        <v>-0.27586206896551724</v>
      </c>
      <c r="BM55" s="416">
        <f t="shared" si="33"/>
        <v>-0.25396825396825395</v>
      </c>
      <c r="BN55" s="416">
        <f t="shared" si="33"/>
        <v>0.44680851063829796</v>
      </c>
      <c r="BO55" s="419"/>
      <c r="BP55" s="420"/>
      <c r="BQ55" s="104"/>
      <c r="BR55" s="104"/>
      <c r="BS55" s="103"/>
      <c r="BT55" s="161">
        <f t="shared" si="34"/>
        <v>207196</v>
      </c>
      <c r="BU55" s="161">
        <f t="shared" si="35"/>
        <v>207196</v>
      </c>
    </row>
    <row r="56" spans="1:73" ht="36" hidden="1">
      <c r="A56" s="145" t="s">
        <v>125</v>
      </c>
      <c r="B56" s="145" t="str">
        <f t="shared" si="27"/>
        <v>P028</v>
      </c>
      <c r="C56" s="146" t="s">
        <v>180</v>
      </c>
      <c r="D56" s="147" t="s">
        <v>181</v>
      </c>
      <c r="E56" s="147"/>
      <c r="F56" s="147" t="s">
        <v>81</v>
      </c>
      <c r="G56" s="147" t="s">
        <v>157</v>
      </c>
      <c r="H56" s="129">
        <v>4540</v>
      </c>
      <c r="I56" s="130">
        <v>4540</v>
      </c>
      <c r="J56" s="129">
        <v>4540</v>
      </c>
      <c r="K56" s="130">
        <v>4540</v>
      </c>
      <c r="L56" s="130">
        <v>4540</v>
      </c>
      <c r="M56" s="130">
        <v>4540</v>
      </c>
      <c r="N56" s="130">
        <v>4540</v>
      </c>
      <c r="O56" s="148">
        <v>5016</v>
      </c>
      <c r="P56" s="149">
        <v>8798</v>
      </c>
      <c r="Q56" s="149">
        <v>39936564</v>
      </c>
      <c r="R56" s="150">
        <v>8985</v>
      </c>
      <c r="S56" s="151">
        <v>40778280</v>
      </c>
      <c r="T56" s="150">
        <v>8039</v>
      </c>
      <c r="U56" s="151">
        <v>37667957.600000001</v>
      </c>
      <c r="V56" s="152">
        <v>8985</v>
      </c>
      <c r="W56" s="153">
        <f t="shared" si="55"/>
        <v>45068760</v>
      </c>
      <c r="X56" s="154">
        <v>8985</v>
      </c>
      <c r="Y56" s="155">
        <v>5016</v>
      </c>
      <c r="Z56" s="138">
        <f t="shared" si="56"/>
        <v>45068760</v>
      </c>
      <c r="AA56" s="156">
        <v>7989</v>
      </c>
      <c r="AB56" s="157">
        <v>39998340.399999991</v>
      </c>
      <c r="AC56" s="162">
        <v>8000</v>
      </c>
      <c r="AD56" s="458">
        <v>5016</v>
      </c>
      <c r="AE56" s="159">
        <f t="shared" si="57"/>
        <v>40128000</v>
      </c>
      <c r="AF56" s="158">
        <v>7638</v>
      </c>
      <c r="AG56" s="448">
        <v>5016</v>
      </c>
      <c r="AH56" s="159">
        <f t="shared" si="29"/>
        <v>38312208</v>
      </c>
      <c r="AI56" s="437">
        <f t="shared" si="30"/>
        <v>0</v>
      </c>
      <c r="AJ56" s="23">
        <f t="shared" si="58"/>
        <v>-1347</v>
      </c>
      <c r="AK56" s="24">
        <f t="shared" si="59"/>
        <v>-0.14991652754590984</v>
      </c>
      <c r="AL56" s="23">
        <f t="shared" si="60"/>
        <v>-351</v>
      </c>
      <c r="AM56" s="160">
        <f t="shared" si="31"/>
        <v>1815792</v>
      </c>
      <c r="AN56" s="24">
        <f>+AL56/AA56</f>
        <v>-4.3935411190386783E-2</v>
      </c>
      <c r="AO56" s="163">
        <f t="shared" si="61"/>
        <v>0</v>
      </c>
      <c r="AP56" s="164">
        <f t="shared" si="62"/>
        <v>0</v>
      </c>
      <c r="AQ56" s="487"/>
      <c r="AR56" s="409">
        <f t="shared" si="16"/>
        <v>0</v>
      </c>
      <c r="AS56" s="410">
        <f t="shared" si="17"/>
        <v>0</v>
      </c>
      <c r="AT56" s="409">
        <f t="shared" si="18"/>
        <v>-4.3935411190386797E-2</v>
      </c>
      <c r="AU56" s="410">
        <f t="shared" si="19"/>
        <v>1.3768932281887913E-3</v>
      </c>
      <c r="AV56" s="64" t="b">
        <f t="shared" si="20"/>
        <v>0</v>
      </c>
      <c r="AW56" s="415">
        <f t="shared" si="21"/>
        <v>4539.277563082519</v>
      </c>
      <c r="AX56" s="415">
        <f t="shared" si="22"/>
        <v>4538.4841402337224</v>
      </c>
      <c r="AY56" s="415">
        <f t="shared" si="23"/>
        <v>4685.6521457892777</v>
      </c>
      <c r="AZ56" s="415">
        <f t="shared" si="24"/>
        <v>5016</v>
      </c>
      <c r="BA56" s="415">
        <f t="shared" si="25"/>
        <v>5016</v>
      </c>
      <c r="BB56" s="416">
        <f t="shared" si="32"/>
        <v>-1.7479055593550008E-4</v>
      </c>
      <c r="BC56" s="416">
        <f t="shared" si="32"/>
        <v>3.2426687195160397E-2</v>
      </c>
      <c r="BD56" s="416">
        <f t="shared" si="32"/>
        <v>7.0502001414592064E-2</v>
      </c>
      <c r="BE56" s="416">
        <f t="shared" si="32"/>
        <v>0</v>
      </c>
      <c r="BF56" s="417">
        <f t="shared" si="6"/>
        <v>8798</v>
      </c>
      <c r="BG56" s="417">
        <f t="shared" si="0"/>
        <v>8985</v>
      </c>
      <c r="BH56" s="417">
        <f t="shared" si="1"/>
        <v>8039</v>
      </c>
      <c r="BI56" s="417">
        <f t="shared" si="7"/>
        <v>7989</v>
      </c>
      <c r="BJ56" s="417">
        <f t="shared" si="8"/>
        <v>8000</v>
      </c>
      <c r="BK56" s="416">
        <f t="shared" si="33"/>
        <v>2.1254830643328004E-2</v>
      </c>
      <c r="BL56" s="416">
        <f t="shared" si="33"/>
        <v>-0.10528658875904284</v>
      </c>
      <c r="BM56" s="416">
        <f t="shared" si="33"/>
        <v>-6.219679064560224E-3</v>
      </c>
      <c r="BN56" s="416">
        <f t="shared" si="33"/>
        <v>1.3768932281887913E-3</v>
      </c>
      <c r="BO56" s="419" t="s">
        <v>1062</v>
      </c>
      <c r="BP56" s="420"/>
      <c r="BQ56" s="104"/>
      <c r="BR56" s="104"/>
      <c r="BS56" s="103"/>
      <c r="BT56" s="161">
        <f t="shared" si="34"/>
        <v>40128000</v>
      </c>
      <c r="BU56" s="161">
        <f t="shared" si="35"/>
        <v>38312208</v>
      </c>
    </row>
    <row r="57" spans="1:73" ht="24" hidden="1">
      <c r="A57" s="145" t="s">
        <v>125</v>
      </c>
      <c r="B57" s="145" t="str">
        <f t="shared" si="27"/>
        <v>P029</v>
      </c>
      <c r="C57" s="146" t="s">
        <v>182</v>
      </c>
      <c r="D57" s="172" t="s">
        <v>183</v>
      </c>
      <c r="E57" s="178" t="s">
        <v>142</v>
      </c>
      <c r="F57" s="147" t="s">
        <v>81</v>
      </c>
      <c r="G57" s="178"/>
      <c r="H57" s="129">
        <v>420</v>
      </c>
      <c r="I57" s="130">
        <v>520</v>
      </c>
      <c r="J57" s="129">
        <v>520</v>
      </c>
      <c r="K57" s="130">
        <v>572</v>
      </c>
      <c r="L57" s="130">
        <v>572</v>
      </c>
      <c r="M57" s="130">
        <v>619</v>
      </c>
      <c r="N57" s="130">
        <v>619</v>
      </c>
      <c r="O57" s="148">
        <v>702.9</v>
      </c>
      <c r="P57" s="149">
        <v>88923</v>
      </c>
      <c r="Q57" s="149">
        <v>42918804</v>
      </c>
      <c r="R57" s="150">
        <v>87576</v>
      </c>
      <c r="S57" s="151">
        <v>47649117.600000001</v>
      </c>
      <c r="T57" s="150">
        <v>65208.5</v>
      </c>
      <c r="U57" s="151">
        <v>41432575.329999991</v>
      </c>
      <c r="V57" s="152">
        <v>85600</v>
      </c>
      <c r="W57" s="153">
        <f t="shared" si="55"/>
        <v>60168240</v>
      </c>
      <c r="X57" s="154">
        <v>85600</v>
      </c>
      <c r="Y57" s="155">
        <v>702.9</v>
      </c>
      <c r="Z57" s="138">
        <f t="shared" si="56"/>
        <v>60168240</v>
      </c>
      <c r="AA57" s="156">
        <v>45125</v>
      </c>
      <c r="AB57" s="157">
        <v>31751536.819999989</v>
      </c>
      <c r="AC57" s="162">
        <v>70000</v>
      </c>
      <c r="AD57" s="458">
        <v>800</v>
      </c>
      <c r="AE57" s="159">
        <f t="shared" si="57"/>
        <v>56000000</v>
      </c>
      <c r="AF57" s="158">
        <v>60000</v>
      </c>
      <c r="AG57" s="448">
        <v>920.43</v>
      </c>
      <c r="AH57" s="159">
        <f t="shared" si="29"/>
        <v>55225800</v>
      </c>
      <c r="AI57" s="437">
        <f t="shared" si="30"/>
        <v>-120.42999999999995</v>
      </c>
      <c r="AJ57" s="23">
        <f t="shared" si="58"/>
        <v>-25600</v>
      </c>
      <c r="AK57" s="24">
        <f t="shared" si="59"/>
        <v>-0.29906542056074764</v>
      </c>
      <c r="AL57" s="23">
        <f t="shared" si="60"/>
        <v>14875</v>
      </c>
      <c r="AM57" s="160">
        <f t="shared" si="31"/>
        <v>774200</v>
      </c>
      <c r="AN57" s="24">
        <f>+AL57/AA57</f>
        <v>0.32963988919667592</v>
      </c>
      <c r="AO57" s="163">
        <f t="shared" si="61"/>
        <v>217.52999999999997</v>
      </c>
      <c r="AP57" s="164">
        <f t="shared" si="62"/>
        <v>0.30947503201024323</v>
      </c>
      <c r="AQ57" s="487"/>
      <c r="AR57" s="409">
        <f t="shared" si="16"/>
        <v>0.30947503201024329</v>
      </c>
      <c r="AS57" s="410">
        <f t="shared" si="17"/>
        <v>0.13814198321240578</v>
      </c>
      <c r="AT57" s="409">
        <f t="shared" si="18"/>
        <v>0.32963988919667586</v>
      </c>
      <c r="AU57" s="410">
        <f t="shared" si="19"/>
        <v>0.55124653739612195</v>
      </c>
      <c r="AV57" s="64" t="b">
        <f t="shared" si="20"/>
        <v>0</v>
      </c>
      <c r="AW57" s="415">
        <f t="shared" si="21"/>
        <v>482.65132755305154</v>
      </c>
      <c r="AX57" s="415">
        <f t="shared" si="22"/>
        <v>544.08876404494379</v>
      </c>
      <c r="AY57" s="415">
        <f t="shared" si="23"/>
        <v>635.38611270003128</v>
      </c>
      <c r="AZ57" s="415">
        <f t="shared" si="24"/>
        <v>702.9</v>
      </c>
      <c r="BA57" s="415">
        <f t="shared" si="25"/>
        <v>800</v>
      </c>
      <c r="BB57" s="416">
        <f t="shared" si="32"/>
        <v>0.12729155186077734</v>
      </c>
      <c r="BC57" s="416">
        <f t="shared" si="32"/>
        <v>0.16779862898904851</v>
      </c>
      <c r="BD57" s="416">
        <f t="shared" si="32"/>
        <v>0.10625647295480367</v>
      </c>
      <c r="BE57" s="416">
        <f t="shared" si="32"/>
        <v>0.13814198321240578</v>
      </c>
      <c r="BF57" s="417">
        <f t="shared" si="6"/>
        <v>88923</v>
      </c>
      <c r="BG57" s="417">
        <f t="shared" si="0"/>
        <v>87576</v>
      </c>
      <c r="BH57" s="417">
        <f t="shared" si="1"/>
        <v>65208.5</v>
      </c>
      <c r="BI57" s="417">
        <f t="shared" si="7"/>
        <v>45125</v>
      </c>
      <c r="BJ57" s="417">
        <f t="shared" si="8"/>
        <v>70000</v>
      </c>
      <c r="BK57" s="416">
        <f t="shared" si="33"/>
        <v>-1.5147936979184262E-2</v>
      </c>
      <c r="BL57" s="416">
        <f t="shared" si="33"/>
        <v>-0.25540673243811085</v>
      </c>
      <c r="BM57" s="416">
        <f t="shared" si="33"/>
        <v>-0.30798898916552286</v>
      </c>
      <c r="BN57" s="416">
        <f t="shared" si="33"/>
        <v>0.55124653739612195</v>
      </c>
      <c r="BO57" s="419" t="s">
        <v>1063</v>
      </c>
      <c r="BP57" s="420"/>
      <c r="BQ57" s="104"/>
      <c r="BR57" s="104"/>
      <c r="BS57" s="103"/>
      <c r="BT57" s="161">
        <f t="shared" si="34"/>
        <v>49203000</v>
      </c>
      <c r="BU57" s="161">
        <f t="shared" si="35"/>
        <v>42174000</v>
      </c>
    </row>
    <row r="58" spans="1:73" ht="13.2" hidden="1">
      <c r="A58" s="145" t="s">
        <v>125</v>
      </c>
      <c r="B58" s="145" t="str">
        <f t="shared" si="27"/>
        <v>P030</v>
      </c>
      <c r="C58" s="146" t="s">
        <v>184</v>
      </c>
      <c r="D58" s="165" t="s">
        <v>185</v>
      </c>
      <c r="E58" s="165"/>
      <c r="F58" s="165"/>
      <c r="G58" s="165"/>
      <c r="H58" s="129">
        <v>1300</v>
      </c>
      <c r="I58" s="130">
        <v>1300</v>
      </c>
      <c r="J58" s="129">
        <v>1300</v>
      </c>
      <c r="K58" s="130">
        <v>1300</v>
      </c>
      <c r="L58" s="130"/>
      <c r="M58" s="130"/>
      <c r="N58" s="130"/>
      <c r="O58" s="148"/>
      <c r="P58" s="149">
        <v>474</v>
      </c>
      <c r="Q58" s="149">
        <v>616200</v>
      </c>
      <c r="R58" s="150"/>
      <c r="S58" s="151"/>
      <c r="T58" s="150"/>
      <c r="U58" s="151"/>
      <c r="V58" s="152"/>
      <c r="W58" s="153"/>
      <c r="X58" s="166"/>
      <c r="Y58" s="155"/>
      <c r="Z58" s="167"/>
      <c r="AA58" s="168"/>
      <c r="AB58" s="169"/>
      <c r="AC58" s="170"/>
      <c r="AD58" s="449"/>
      <c r="AE58" s="171"/>
      <c r="AF58" s="170"/>
      <c r="AG58" s="449"/>
      <c r="AH58" s="159">
        <f t="shared" si="29"/>
        <v>0</v>
      </c>
      <c r="AI58" s="437">
        <f t="shared" si="30"/>
        <v>0</v>
      </c>
      <c r="AJ58" s="23"/>
      <c r="AK58" s="24"/>
      <c r="AL58" s="23"/>
      <c r="AM58" s="160">
        <f t="shared" si="31"/>
        <v>0</v>
      </c>
      <c r="AN58" s="24"/>
      <c r="AO58" s="163"/>
      <c r="AP58" s="164"/>
      <c r="AQ58" s="487"/>
      <c r="AR58" s="409" t="str">
        <f t="shared" si="16"/>
        <v/>
      </c>
      <c r="AS58" s="410" t="str">
        <f t="shared" si="17"/>
        <v/>
      </c>
      <c r="AT58" s="409" t="str">
        <f t="shared" si="18"/>
        <v/>
      </c>
      <c r="AU58" s="410" t="str">
        <f t="shared" si="19"/>
        <v/>
      </c>
      <c r="AV58" s="64" t="b">
        <f t="shared" si="20"/>
        <v>1</v>
      </c>
      <c r="AW58" s="415">
        <f t="shared" si="21"/>
        <v>1300</v>
      </c>
      <c r="AX58" s="415" t="str">
        <f t="shared" si="22"/>
        <v/>
      </c>
      <c r="AY58" s="415" t="str">
        <f t="shared" si="23"/>
        <v/>
      </c>
      <c r="AZ58" s="415">
        <f t="shared" si="24"/>
        <v>0</v>
      </c>
      <c r="BA58" s="415">
        <f t="shared" si="25"/>
        <v>0</v>
      </c>
      <c r="BB58" s="416" t="str">
        <f t="shared" si="32"/>
        <v/>
      </c>
      <c r="BC58" s="416" t="str">
        <f t="shared" si="32"/>
        <v/>
      </c>
      <c r="BD58" s="416" t="str">
        <f t="shared" si="32"/>
        <v/>
      </c>
      <c r="BE58" s="416" t="str">
        <f t="shared" si="32"/>
        <v/>
      </c>
      <c r="BF58" s="417">
        <f t="shared" si="6"/>
        <v>474</v>
      </c>
      <c r="BG58" s="417">
        <f t="shared" si="0"/>
        <v>0</v>
      </c>
      <c r="BH58" s="417">
        <f t="shared" si="1"/>
        <v>0</v>
      </c>
      <c r="BI58" s="417">
        <f t="shared" si="7"/>
        <v>0</v>
      </c>
      <c r="BJ58" s="417">
        <f t="shared" si="8"/>
        <v>0</v>
      </c>
      <c r="BK58" s="416">
        <f t="shared" si="33"/>
        <v>-1</v>
      </c>
      <c r="BL58" s="416" t="str">
        <f t="shared" si="33"/>
        <v/>
      </c>
      <c r="BM58" s="416" t="str">
        <f t="shared" si="33"/>
        <v/>
      </c>
      <c r="BN58" s="416" t="str">
        <f t="shared" si="33"/>
        <v/>
      </c>
      <c r="BO58" s="419"/>
      <c r="BP58" s="420"/>
      <c r="BQ58" s="104"/>
      <c r="BR58" s="104"/>
      <c r="BS58" s="103"/>
      <c r="BT58" s="161">
        <f t="shared" si="34"/>
        <v>0</v>
      </c>
      <c r="BU58" s="161">
        <f t="shared" si="35"/>
        <v>0</v>
      </c>
    </row>
    <row r="59" spans="1:73" ht="24" hidden="1">
      <c r="A59" s="145" t="s">
        <v>125</v>
      </c>
      <c r="B59" s="145" t="str">
        <f t="shared" si="27"/>
        <v>P030.1</v>
      </c>
      <c r="C59" s="146" t="s">
        <v>186</v>
      </c>
      <c r="D59" s="147" t="s">
        <v>187</v>
      </c>
      <c r="E59" s="147"/>
      <c r="F59" s="147"/>
      <c r="G59" s="147"/>
      <c r="H59" s="129">
        <v>0</v>
      </c>
      <c r="I59" s="130">
        <v>0</v>
      </c>
      <c r="J59" s="129"/>
      <c r="K59" s="130"/>
      <c r="L59" s="130">
        <v>1300</v>
      </c>
      <c r="M59" s="130">
        <v>1466</v>
      </c>
      <c r="N59" s="130">
        <v>1466</v>
      </c>
      <c r="O59" s="148">
        <v>1634.6</v>
      </c>
      <c r="P59" s="149">
        <v>0</v>
      </c>
      <c r="Q59" s="149">
        <v>0</v>
      </c>
      <c r="R59" s="150">
        <v>672</v>
      </c>
      <c r="S59" s="151">
        <v>873080</v>
      </c>
      <c r="T59" s="150">
        <v>764</v>
      </c>
      <c r="U59" s="151">
        <v>1158012.3600000001</v>
      </c>
      <c r="V59" s="152">
        <v>767</v>
      </c>
      <c r="W59" s="153">
        <f>V59*O59</f>
        <v>1253738.2</v>
      </c>
      <c r="X59" s="154">
        <v>767</v>
      </c>
      <c r="Y59" s="155">
        <v>1634.6</v>
      </c>
      <c r="Z59" s="138">
        <f>X59*Y59</f>
        <v>1253738.2</v>
      </c>
      <c r="AA59" s="156">
        <v>823</v>
      </c>
      <c r="AB59" s="157">
        <v>1343641.2000000002</v>
      </c>
      <c r="AC59" s="162">
        <f>X59</f>
        <v>767</v>
      </c>
      <c r="AD59" s="456">
        <v>1850</v>
      </c>
      <c r="AE59" s="159">
        <f t="shared" ref="AE59:AE60" si="63">AC59*AD59</f>
        <v>1418950</v>
      </c>
      <c r="AF59" s="158">
        <v>652</v>
      </c>
      <c r="AG59" s="448">
        <v>2124.23</v>
      </c>
      <c r="AH59" s="159">
        <f t="shared" si="29"/>
        <v>1384997.96</v>
      </c>
      <c r="AI59" s="437">
        <f t="shared" si="30"/>
        <v>-274.23</v>
      </c>
      <c r="AJ59" s="23">
        <f>+AF59-X59</f>
        <v>-115</v>
      </c>
      <c r="AK59" s="24">
        <f>+AJ59/X59</f>
        <v>-0.14993481095176012</v>
      </c>
      <c r="AL59" s="23">
        <f>+AF59-AA59</f>
        <v>-171</v>
      </c>
      <c r="AM59" s="160">
        <f t="shared" si="31"/>
        <v>33952.040000000037</v>
      </c>
      <c r="AN59" s="24">
        <f>+AL59/AA59</f>
        <v>-0.2077764277035237</v>
      </c>
      <c r="AO59" s="163">
        <f>+AG59-Y59</f>
        <v>489.63000000000011</v>
      </c>
      <c r="AP59" s="164">
        <f>+AO59/Y59</f>
        <v>0.2995411721522086</v>
      </c>
      <c r="AQ59" s="487"/>
      <c r="AR59" s="409">
        <f t="shared" si="16"/>
        <v>0.29954117215220855</v>
      </c>
      <c r="AS59" s="410">
        <f t="shared" si="17"/>
        <v>0.13177535788572126</v>
      </c>
      <c r="AT59" s="409">
        <f t="shared" si="18"/>
        <v>-0.20777642770352367</v>
      </c>
      <c r="AU59" s="410">
        <f t="shared" si="19"/>
        <v>-6.804374240583233E-2</v>
      </c>
      <c r="AV59" s="64" t="b">
        <f t="shared" si="20"/>
        <v>0</v>
      </c>
      <c r="AW59" s="415" t="str">
        <f t="shared" si="21"/>
        <v/>
      </c>
      <c r="AX59" s="415">
        <f t="shared" si="22"/>
        <v>1299.2261904761904</v>
      </c>
      <c r="AY59" s="415">
        <f t="shared" si="23"/>
        <v>1515.7229842931938</v>
      </c>
      <c r="AZ59" s="415">
        <f t="shared" si="24"/>
        <v>1634.6</v>
      </c>
      <c r="BA59" s="415">
        <f t="shared" si="25"/>
        <v>1850</v>
      </c>
      <c r="BB59" s="416" t="str">
        <f t="shared" si="32"/>
        <v/>
      </c>
      <c r="BC59" s="416">
        <f t="shared" si="32"/>
        <v>0.16663518285268974</v>
      </c>
      <c r="BD59" s="416">
        <f t="shared" si="32"/>
        <v>7.842924923530159E-2</v>
      </c>
      <c r="BE59" s="416">
        <f t="shared" si="32"/>
        <v>0.13177535788572126</v>
      </c>
      <c r="BF59" s="417">
        <f t="shared" si="6"/>
        <v>0</v>
      </c>
      <c r="BG59" s="417">
        <f t="shared" si="0"/>
        <v>672</v>
      </c>
      <c r="BH59" s="417">
        <f t="shared" si="1"/>
        <v>764</v>
      </c>
      <c r="BI59" s="417">
        <f t="shared" si="7"/>
        <v>823</v>
      </c>
      <c r="BJ59" s="417">
        <f t="shared" si="8"/>
        <v>767</v>
      </c>
      <c r="BK59" s="416" t="str">
        <f t="shared" si="33"/>
        <v/>
      </c>
      <c r="BL59" s="416">
        <f t="shared" si="33"/>
        <v>0.13690476190476186</v>
      </c>
      <c r="BM59" s="416">
        <f t="shared" si="33"/>
        <v>7.7225130890052451E-2</v>
      </c>
      <c r="BN59" s="416">
        <f t="shared" si="33"/>
        <v>-6.804374240583233E-2</v>
      </c>
      <c r="BO59" s="419"/>
      <c r="BP59" s="420"/>
      <c r="BQ59" s="104"/>
      <c r="BR59" s="104"/>
      <c r="BS59" s="103"/>
      <c r="BT59" s="161">
        <f t="shared" si="34"/>
        <v>1253738.2</v>
      </c>
      <c r="BU59" s="161">
        <f t="shared" si="35"/>
        <v>1065759.2</v>
      </c>
    </row>
    <row r="60" spans="1:73" ht="36" hidden="1">
      <c r="A60" s="145" t="s">
        <v>125</v>
      </c>
      <c r="B60" s="145" t="str">
        <f t="shared" si="27"/>
        <v>P030.2</v>
      </c>
      <c r="C60" s="146" t="s">
        <v>188</v>
      </c>
      <c r="D60" s="175" t="s">
        <v>189</v>
      </c>
      <c r="E60" s="175" t="s">
        <v>102</v>
      </c>
      <c r="F60" s="175"/>
      <c r="G60" s="175"/>
      <c r="H60" s="129">
        <v>0</v>
      </c>
      <c r="I60" s="130">
        <v>0</v>
      </c>
      <c r="J60" s="129"/>
      <c r="K60" s="130"/>
      <c r="L60" s="130">
        <v>1560</v>
      </c>
      <c r="M60" s="130">
        <v>1759</v>
      </c>
      <c r="N60" s="130">
        <v>1759</v>
      </c>
      <c r="O60" s="148">
        <v>1956.9</v>
      </c>
      <c r="P60" s="149">
        <v>0</v>
      </c>
      <c r="Q60" s="149">
        <v>0</v>
      </c>
      <c r="R60" s="150">
        <v>3</v>
      </c>
      <c r="S60" s="151">
        <v>4160</v>
      </c>
      <c r="T60" s="150">
        <v>3</v>
      </c>
      <c r="U60" s="151">
        <v>5277</v>
      </c>
      <c r="V60" s="152">
        <v>3</v>
      </c>
      <c r="W60" s="153">
        <f>V60*O60</f>
        <v>5870.7000000000007</v>
      </c>
      <c r="X60" s="154">
        <v>3</v>
      </c>
      <c r="Y60" s="155">
        <v>1956.9</v>
      </c>
      <c r="Z60" s="138">
        <f>X60*Y60</f>
        <v>5870.7000000000007</v>
      </c>
      <c r="AA60" s="156">
        <v>8</v>
      </c>
      <c r="AB60" s="157">
        <v>14872.439999999999</v>
      </c>
      <c r="AC60" s="162">
        <f>AA60</f>
        <v>8</v>
      </c>
      <c r="AD60" s="456">
        <v>2200</v>
      </c>
      <c r="AE60" s="159">
        <f t="shared" si="63"/>
        <v>17600</v>
      </c>
      <c r="AF60" s="158">
        <v>3</v>
      </c>
      <c r="AG60" s="448">
        <v>2446.5300000000002</v>
      </c>
      <c r="AH60" s="159">
        <f t="shared" si="29"/>
        <v>7339.59</v>
      </c>
      <c r="AI60" s="437">
        <f t="shared" si="30"/>
        <v>-246.5300000000002</v>
      </c>
      <c r="AJ60" s="23">
        <f>+AF60-X60</f>
        <v>0</v>
      </c>
      <c r="AK60" s="24">
        <f>+AJ60/X60</f>
        <v>0</v>
      </c>
      <c r="AL60" s="23">
        <f>+AF60-AA60</f>
        <v>-5</v>
      </c>
      <c r="AM60" s="160">
        <f t="shared" si="31"/>
        <v>10260.41</v>
      </c>
      <c r="AN60" s="24">
        <f>+AL60/AA60</f>
        <v>-0.625</v>
      </c>
      <c r="AO60" s="163">
        <f>+AG60-Y60</f>
        <v>489.63000000000011</v>
      </c>
      <c r="AP60" s="164">
        <f>+AO60/Y60</f>
        <v>0.25020695998773573</v>
      </c>
      <c r="AQ60" s="487"/>
      <c r="AR60" s="409">
        <f t="shared" si="16"/>
        <v>0.25020695998773568</v>
      </c>
      <c r="AS60" s="410">
        <f t="shared" si="17"/>
        <v>0.12422709387296238</v>
      </c>
      <c r="AT60" s="409">
        <f t="shared" si="18"/>
        <v>-0.625</v>
      </c>
      <c r="AU60" s="410">
        <f t="shared" si="19"/>
        <v>0</v>
      </c>
      <c r="AV60" s="64" t="b">
        <f t="shared" si="20"/>
        <v>1</v>
      </c>
      <c r="AW60" s="415" t="str">
        <f t="shared" si="21"/>
        <v/>
      </c>
      <c r="AX60" s="415">
        <f t="shared" si="22"/>
        <v>1386.6666666666667</v>
      </c>
      <c r="AY60" s="415">
        <f t="shared" si="23"/>
        <v>1759</v>
      </c>
      <c r="AZ60" s="415">
        <f t="shared" si="24"/>
        <v>1956.9</v>
      </c>
      <c r="BA60" s="415">
        <f t="shared" si="25"/>
        <v>2200</v>
      </c>
      <c r="BB60" s="416" t="str">
        <f t="shared" si="32"/>
        <v/>
      </c>
      <c r="BC60" s="416">
        <f t="shared" si="32"/>
        <v>0.26850961538461537</v>
      </c>
      <c r="BD60" s="416">
        <f t="shared" si="32"/>
        <v>0.11250710631040373</v>
      </c>
      <c r="BE60" s="416">
        <f t="shared" si="32"/>
        <v>0.12422709387296238</v>
      </c>
      <c r="BF60" s="417">
        <f t="shared" si="6"/>
        <v>0</v>
      </c>
      <c r="BG60" s="417">
        <f t="shared" si="0"/>
        <v>3</v>
      </c>
      <c r="BH60" s="417">
        <f t="shared" si="1"/>
        <v>3</v>
      </c>
      <c r="BI60" s="417">
        <f t="shared" si="7"/>
        <v>8</v>
      </c>
      <c r="BJ60" s="417">
        <f t="shared" si="8"/>
        <v>8</v>
      </c>
      <c r="BK60" s="416" t="str">
        <f t="shared" si="33"/>
        <v/>
      </c>
      <c r="BL60" s="416">
        <f t="shared" si="33"/>
        <v>0</v>
      </c>
      <c r="BM60" s="416">
        <f t="shared" si="33"/>
        <v>1.6666666666666665</v>
      </c>
      <c r="BN60" s="416">
        <f t="shared" si="33"/>
        <v>0</v>
      </c>
      <c r="BO60" s="419"/>
      <c r="BP60" s="420"/>
      <c r="BQ60" s="104"/>
      <c r="BR60" s="104"/>
      <c r="BS60" s="103"/>
      <c r="BT60" s="161">
        <f t="shared" si="34"/>
        <v>15655.2</v>
      </c>
      <c r="BU60" s="161">
        <f t="shared" si="35"/>
        <v>5870.7000000000007</v>
      </c>
    </row>
    <row r="61" spans="1:73" ht="13.2" hidden="1">
      <c r="A61" s="145" t="s">
        <v>125</v>
      </c>
      <c r="B61" s="145" t="str">
        <f t="shared" si="27"/>
        <v>P031</v>
      </c>
      <c r="C61" s="146" t="s">
        <v>190</v>
      </c>
      <c r="D61" s="165" t="s">
        <v>191</v>
      </c>
      <c r="E61" s="165"/>
      <c r="F61" s="165"/>
      <c r="G61" s="165"/>
      <c r="H61" s="129">
        <v>4950</v>
      </c>
      <c r="I61" s="130">
        <v>4950</v>
      </c>
      <c r="J61" s="129">
        <v>4950</v>
      </c>
      <c r="K61" s="130">
        <v>4950</v>
      </c>
      <c r="L61" s="130"/>
      <c r="M61" s="130"/>
      <c r="N61" s="130"/>
      <c r="O61" s="148" t="s">
        <v>88</v>
      </c>
      <c r="P61" s="149">
        <v>274</v>
      </c>
      <c r="Q61" s="149">
        <v>1356300</v>
      </c>
      <c r="R61" s="150"/>
      <c r="S61" s="151"/>
      <c r="T61" s="150"/>
      <c r="U61" s="151"/>
      <c r="V61" s="152"/>
      <c r="W61" s="153"/>
      <c r="X61" s="166"/>
      <c r="Y61" s="155" t="s">
        <v>88</v>
      </c>
      <c r="Z61" s="167"/>
      <c r="AA61" s="168"/>
      <c r="AB61" s="169"/>
      <c r="AC61" s="170"/>
      <c r="AD61" s="449"/>
      <c r="AE61" s="171"/>
      <c r="AF61" s="170"/>
      <c r="AG61" s="449"/>
      <c r="AH61" s="159">
        <f t="shared" si="29"/>
        <v>0</v>
      </c>
      <c r="AI61" s="437">
        <f t="shared" si="30"/>
        <v>0</v>
      </c>
      <c r="AJ61" s="23"/>
      <c r="AK61" s="24"/>
      <c r="AL61" s="23"/>
      <c r="AM61" s="160">
        <f t="shared" si="31"/>
        <v>0</v>
      </c>
      <c r="AN61" s="24"/>
      <c r="AO61" s="163"/>
      <c r="AP61" s="164"/>
      <c r="AQ61" s="487"/>
      <c r="AR61" s="409" t="str">
        <f t="shared" si="16"/>
        <v/>
      </c>
      <c r="AS61" s="410" t="str">
        <f t="shared" si="17"/>
        <v/>
      </c>
      <c r="AT61" s="409" t="str">
        <f t="shared" si="18"/>
        <v/>
      </c>
      <c r="AU61" s="410" t="str">
        <f t="shared" si="19"/>
        <v/>
      </c>
      <c r="AV61" s="64" t="b">
        <f t="shared" si="20"/>
        <v>1</v>
      </c>
      <c r="AW61" s="415">
        <f t="shared" si="21"/>
        <v>4950</v>
      </c>
      <c r="AX61" s="415" t="str">
        <f t="shared" si="22"/>
        <v/>
      </c>
      <c r="AY61" s="415" t="str">
        <f t="shared" si="23"/>
        <v/>
      </c>
      <c r="AZ61" s="415" t="str">
        <f t="shared" si="24"/>
        <v/>
      </c>
      <c r="BA61" s="415">
        <f t="shared" si="25"/>
        <v>0</v>
      </c>
      <c r="BB61" s="416" t="str">
        <f t="shared" si="32"/>
        <v/>
      </c>
      <c r="BC61" s="416" t="str">
        <f t="shared" si="32"/>
        <v/>
      </c>
      <c r="BD61" s="416" t="str">
        <f t="shared" si="32"/>
        <v/>
      </c>
      <c r="BE61" s="416" t="str">
        <f t="shared" si="32"/>
        <v/>
      </c>
      <c r="BF61" s="417">
        <f t="shared" si="6"/>
        <v>274</v>
      </c>
      <c r="BG61" s="417">
        <f t="shared" si="0"/>
        <v>0</v>
      </c>
      <c r="BH61" s="417">
        <f t="shared" si="1"/>
        <v>0</v>
      </c>
      <c r="BI61" s="417">
        <f t="shared" si="7"/>
        <v>0</v>
      </c>
      <c r="BJ61" s="417">
        <f t="shared" si="8"/>
        <v>0</v>
      </c>
      <c r="BK61" s="416">
        <f t="shared" si="33"/>
        <v>-1</v>
      </c>
      <c r="BL61" s="416" t="str">
        <f t="shared" si="33"/>
        <v/>
      </c>
      <c r="BM61" s="416" t="str">
        <f t="shared" si="33"/>
        <v/>
      </c>
      <c r="BN61" s="416" t="str">
        <f t="shared" si="33"/>
        <v/>
      </c>
      <c r="BO61" s="419"/>
      <c r="BP61" s="420"/>
      <c r="BQ61" s="104"/>
      <c r="BR61" s="104"/>
      <c r="BS61" s="103"/>
      <c r="BT61" s="161"/>
      <c r="BU61" s="161"/>
    </row>
    <row r="62" spans="1:73" ht="24" hidden="1">
      <c r="A62" s="145" t="s">
        <v>125</v>
      </c>
      <c r="B62" s="145" t="str">
        <f t="shared" si="27"/>
        <v>P031.1</v>
      </c>
      <c r="C62" s="146" t="s">
        <v>192</v>
      </c>
      <c r="D62" s="147" t="s">
        <v>193</v>
      </c>
      <c r="E62" s="147"/>
      <c r="F62" s="147"/>
      <c r="G62" s="147"/>
      <c r="H62" s="129">
        <v>0</v>
      </c>
      <c r="I62" s="130">
        <v>0</v>
      </c>
      <c r="J62" s="129"/>
      <c r="K62" s="130"/>
      <c r="L62" s="130">
        <v>4950</v>
      </c>
      <c r="M62" s="130">
        <v>5220</v>
      </c>
      <c r="N62" s="130">
        <v>5220</v>
      </c>
      <c r="O62" s="148">
        <v>5764</v>
      </c>
      <c r="P62" s="149">
        <v>0</v>
      </c>
      <c r="Q62" s="149">
        <v>0</v>
      </c>
      <c r="R62" s="150">
        <v>332</v>
      </c>
      <c r="S62" s="151">
        <v>1641420</v>
      </c>
      <c r="T62" s="150">
        <v>266</v>
      </c>
      <c r="U62" s="151">
        <v>1418857.5999999999</v>
      </c>
      <c r="V62" s="152">
        <v>332</v>
      </c>
      <c r="W62" s="153">
        <f>V62*O62</f>
        <v>1913648</v>
      </c>
      <c r="X62" s="154">
        <v>332</v>
      </c>
      <c r="Y62" s="155">
        <v>5764</v>
      </c>
      <c r="Z62" s="138">
        <f>X62*Y62</f>
        <v>1913648</v>
      </c>
      <c r="AA62" s="156">
        <v>184</v>
      </c>
      <c r="AB62" s="157">
        <v>1051353.6000000001</v>
      </c>
      <c r="AC62" s="177">
        <v>283</v>
      </c>
      <c r="AD62" s="458">
        <v>5900</v>
      </c>
      <c r="AE62" s="159">
        <f t="shared" ref="AE62:AE63" si="64">AC62*AD62</f>
        <v>1669700</v>
      </c>
      <c r="AF62" s="158">
        <v>283</v>
      </c>
      <c r="AG62" s="448">
        <v>6000</v>
      </c>
      <c r="AH62" s="159">
        <f t="shared" si="29"/>
        <v>1698000</v>
      </c>
      <c r="AI62" s="437">
        <f t="shared" si="30"/>
        <v>-100</v>
      </c>
      <c r="AJ62" s="23">
        <f>+AF62-X62</f>
        <v>-49</v>
      </c>
      <c r="AK62" s="24">
        <f>+AJ62/X62</f>
        <v>-0.14759036144578314</v>
      </c>
      <c r="AL62" s="23">
        <f>+AF62-AA62</f>
        <v>99</v>
      </c>
      <c r="AM62" s="160">
        <f t="shared" si="31"/>
        <v>-28300</v>
      </c>
      <c r="AN62" s="24">
        <f>+AL62/AA62</f>
        <v>0.53804347826086951</v>
      </c>
      <c r="AO62" s="163">
        <f>+AG62-Y62</f>
        <v>236</v>
      </c>
      <c r="AP62" s="164">
        <f>+AO62/Y62</f>
        <v>4.0943789035392086E-2</v>
      </c>
      <c r="AQ62" s="487"/>
      <c r="AR62" s="409">
        <f t="shared" si="16"/>
        <v>4.0943789035392086E-2</v>
      </c>
      <c r="AS62" s="410">
        <f t="shared" si="17"/>
        <v>2.3594725884802159E-2</v>
      </c>
      <c r="AT62" s="409">
        <f t="shared" si="18"/>
        <v>0.53804347826086962</v>
      </c>
      <c r="AU62" s="410">
        <f t="shared" si="19"/>
        <v>0.53804347826086962</v>
      </c>
      <c r="AV62" s="64" t="b">
        <f t="shared" si="20"/>
        <v>0</v>
      </c>
      <c r="AW62" s="415" t="str">
        <f t="shared" si="21"/>
        <v/>
      </c>
      <c r="AX62" s="415">
        <f t="shared" si="22"/>
        <v>4944.0361445783128</v>
      </c>
      <c r="AY62" s="415">
        <f t="shared" si="23"/>
        <v>5334.0511278195481</v>
      </c>
      <c r="AZ62" s="415">
        <f t="shared" si="24"/>
        <v>5764</v>
      </c>
      <c r="BA62" s="415">
        <f t="shared" si="25"/>
        <v>5900</v>
      </c>
      <c r="BB62" s="416" t="str">
        <f t="shared" si="32"/>
        <v/>
      </c>
      <c r="BC62" s="416">
        <f t="shared" si="32"/>
        <v>7.8885949017369228E-2</v>
      </c>
      <c r="BD62" s="416">
        <f t="shared" si="32"/>
        <v>8.0604565250240956E-2</v>
      </c>
      <c r="BE62" s="416">
        <f t="shared" si="32"/>
        <v>2.3594725884802159E-2</v>
      </c>
      <c r="BF62" s="417">
        <f t="shared" si="6"/>
        <v>0</v>
      </c>
      <c r="BG62" s="417">
        <f t="shared" si="0"/>
        <v>332</v>
      </c>
      <c r="BH62" s="417">
        <f t="shared" si="1"/>
        <v>266</v>
      </c>
      <c r="BI62" s="417">
        <f t="shared" si="7"/>
        <v>184</v>
      </c>
      <c r="BJ62" s="417">
        <f t="shared" si="8"/>
        <v>283</v>
      </c>
      <c r="BK62" s="416" t="str">
        <f t="shared" si="33"/>
        <v/>
      </c>
      <c r="BL62" s="416">
        <f t="shared" si="33"/>
        <v>-0.1987951807228916</v>
      </c>
      <c r="BM62" s="416">
        <f t="shared" si="33"/>
        <v>-0.30827067669172936</v>
      </c>
      <c r="BN62" s="416">
        <f t="shared" si="33"/>
        <v>0.53804347826086962</v>
      </c>
      <c r="BO62" s="419" t="s">
        <v>1069</v>
      </c>
      <c r="BP62" s="420"/>
      <c r="BQ62" s="104"/>
      <c r="BR62" s="104"/>
      <c r="BS62" s="103"/>
      <c r="BT62" s="161">
        <f t="shared" si="34"/>
        <v>1631212</v>
      </c>
      <c r="BU62" s="161">
        <f t="shared" si="35"/>
        <v>1631212</v>
      </c>
    </row>
    <row r="63" spans="1:73" ht="36" hidden="1">
      <c r="A63" s="145" t="s">
        <v>125</v>
      </c>
      <c r="B63" s="145" t="str">
        <f t="shared" si="27"/>
        <v>P031.2</v>
      </c>
      <c r="C63" s="146" t="s">
        <v>194</v>
      </c>
      <c r="D63" s="175" t="s">
        <v>195</v>
      </c>
      <c r="E63" s="175" t="s">
        <v>102</v>
      </c>
      <c r="F63" s="175"/>
      <c r="G63" s="175"/>
      <c r="H63" s="129">
        <v>0</v>
      </c>
      <c r="I63" s="130">
        <v>0</v>
      </c>
      <c r="J63" s="129"/>
      <c r="K63" s="130"/>
      <c r="L63" s="130">
        <v>5940</v>
      </c>
      <c r="M63" s="130">
        <v>6264</v>
      </c>
      <c r="N63" s="130">
        <v>6264</v>
      </c>
      <c r="O63" s="148">
        <v>6912.4</v>
      </c>
      <c r="P63" s="149">
        <v>0</v>
      </c>
      <c r="Q63" s="149">
        <v>0</v>
      </c>
      <c r="R63" s="150">
        <v>3</v>
      </c>
      <c r="S63" s="151">
        <v>17820</v>
      </c>
      <c r="T63" s="150">
        <v>1</v>
      </c>
      <c r="U63" s="151">
        <v>6264</v>
      </c>
      <c r="V63" s="152">
        <v>3</v>
      </c>
      <c r="W63" s="153">
        <f>V63*O63</f>
        <v>20737.199999999997</v>
      </c>
      <c r="X63" s="154">
        <v>3</v>
      </c>
      <c r="Y63" s="155">
        <v>6912.4</v>
      </c>
      <c r="Z63" s="138">
        <f>X63*Y63</f>
        <v>20737.199999999997</v>
      </c>
      <c r="AA63" s="156">
        <v>1</v>
      </c>
      <c r="AB63" s="157">
        <v>6912.4</v>
      </c>
      <c r="AC63" s="177">
        <v>3</v>
      </c>
      <c r="AD63" s="459">
        <v>7000</v>
      </c>
      <c r="AE63" s="159">
        <f t="shared" si="64"/>
        <v>21000</v>
      </c>
      <c r="AF63" s="158">
        <v>3</v>
      </c>
      <c r="AG63" s="448">
        <v>7000</v>
      </c>
      <c r="AH63" s="159">
        <f t="shared" si="29"/>
        <v>21000</v>
      </c>
      <c r="AI63" s="437">
        <f t="shared" si="30"/>
        <v>0</v>
      </c>
      <c r="AJ63" s="23">
        <f>+AF63-X63</f>
        <v>0</v>
      </c>
      <c r="AK63" s="24">
        <f>+AJ63/X63</f>
        <v>0</v>
      </c>
      <c r="AL63" s="23">
        <f>+AF63-AA63</f>
        <v>2</v>
      </c>
      <c r="AM63" s="160">
        <f t="shared" si="31"/>
        <v>0</v>
      </c>
      <c r="AN63" s="24">
        <f>+AL63/AA63</f>
        <v>2</v>
      </c>
      <c r="AO63" s="163">
        <f>+AG63-Y63</f>
        <v>87.600000000000364</v>
      </c>
      <c r="AP63" s="164">
        <f>+AO63/Y63</f>
        <v>1.2672877726983445E-2</v>
      </c>
      <c r="AQ63" s="487"/>
      <c r="AR63" s="409">
        <f t="shared" si="16"/>
        <v>1.2672877726983556E-2</v>
      </c>
      <c r="AS63" s="410">
        <f t="shared" si="17"/>
        <v>1.2672877726983556E-2</v>
      </c>
      <c r="AT63" s="409">
        <f t="shared" si="18"/>
        <v>2</v>
      </c>
      <c r="AU63" s="410">
        <f t="shared" si="19"/>
        <v>2</v>
      </c>
      <c r="AV63" s="64" t="b">
        <f t="shared" si="20"/>
        <v>0</v>
      </c>
      <c r="AW63" s="415" t="str">
        <f t="shared" si="21"/>
        <v/>
      </c>
      <c r="AX63" s="415">
        <f t="shared" si="22"/>
        <v>5940</v>
      </c>
      <c r="AY63" s="415">
        <f t="shared" si="23"/>
        <v>6264</v>
      </c>
      <c r="AZ63" s="415">
        <f t="shared" si="24"/>
        <v>6912.4</v>
      </c>
      <c r="BA63" s="415">
        <f t="shared" si="25"/>
        <v>7000</v>
      </c>
      <c r="BB63" s="416" t="str">
        <f t="shared" si="32"/>
        <v/>
      </c>
      <c r="BC63" s="416">
        <f t="shared" si="32"/>
        <v>5.4545454545454453E-2</v>
      </c>
      <c r="BD63" s="416">
        <f t="shared" si="32"/>
        <v>0.10351213282247751</v>
      </c>
      <c r="BE63" s="416">
        <f t="shared" si="32"/>
        <v>1.2672877726983556E-2</v>
      </c>
      <c r="BF63" s="417">
        <f t="shared" si="6"/>
        <v>0</v>
      </c>
      <c r="BG63" s="417">
        <f t="shared" si="0"/>
        <v>3</v>
      </c>
      <c r="BH63" s="417">
        <f t="shared" si="1"/>
        <v>1</v>
      </c>
      <c r="BI63" s="417">
        <f t="shared" si="7"/>
        <v>1</v>
      </c>
      <c r="BJ63" s="417">
        <f t="shared" si="8"/>
        <v>3</v>
      </c>
      <c r="BK63" s="416" t="str">
        <f t="shared" si="33"/>
        <v/>
      </c>
      <c r="BL63" s="416">
        <f t="shared" si="33"/>
        <v>-0.66666666666666674</v>
      </c>
      <c r="BM63" s="416">
        <f t="shared" si="33"/>
        <v>0</v>
      </c>
      <c r="BN63" s="416">
        <f t="shared" si="33"/>
        <v>2</v>
      </c>
      <c r="BO63" s="419"/>
      <c r="BP63" s="420"/>
      <c r="BQ63" s="104"/>
      <c r="BR63" s="104"/>
      <c r="BS63" s="103"/>
      <c r="BT63" s="161">
        <f t="shared" si="34"/>
        <v>20737.199999999997</v>
      </c>
      <c r="BU63" s="161">
        <f t="shared" si="35"/>
        <v>20737.199999999997</v>
      </c>
    </row>
    <row r="64" spans="1:73" ht="13.2" hidden="1">
      <c r="A64" s="145" t="s">
        <v>125</v>
      </c>
      <c r="B64" s="145" t="str">
        <f t="shared" si="27"/>
        <v>P032</v>
      </c>
      <c r="C64" s="146" t="s">
        <v>196</v>
      </c>
      <c r="D64" s="165" t="s">
        <v>197</v>
      </c>
      <c r="E64" s="165"/>
      <c r="F64" s="165"/>
      <c r="G64" s="165"/>
      <c r="H64" s="129">
        <v>462</v>
      </c>
      <c r="I64" s="130">
        <v>462</v>
      </c>
      <c r="J64" s="129">
        <v>462</v>
      </c>
      <c r="K64" s="130">
        <v>462</v>
      </c>
      <c r="L64" s="130"/>
      <c r="M64" s="130"/>
      <c r="N64" s="130"/>
      <c r="O64" s="148" t="s">
        <v>88</v>
      </c>
      <c r="P64" s="149">
        <v>2625</v>
      </c>
      <c r="Q64" s="149">
        <v>1211548.8</v>
      </c>
      <c r="R64" s="150"/>
      <c r="S64" s="151"/>
      <c r="T64" s="150"/>
      <c r="U64" s="151"/>
      <c r="V64" s="152"/>
      <c r="W64" s="153"/>
      <c r="X64" s="166"/>
      <c r="Y64" s="155" t="s">
        <v>88</v>
      </c>
      <c r="Z64" s="167"/>
      <c r="AA64" s="168"/>
      <c r="AB64" s="169"/>
      <c r="AC64" s="162">
        <f>AA64*1.05</f>
        <v>0</v>
      </c>
      <c r="AD64" s="449"/>
      <c r="AE64" s="171"/>
      <c r="AF64" s="170"/>
      <c r="AG64" s="449"/>
      <c r="AH64" s="159">
        <f t="shared" si="29"/>
        <v>0</v>
      </c>
      <c r="AI64" s="437">
        <f t="shared" si="30"/>
        <v>0</v>
      </c>
      <c r="AJ64" s="23"/>
      <c r="AK64" s="24"/>
      <c r="AL64" s="23"/>
      <c r="AM64" s="160">
        <f t="shared" si="31"/>
        <v>0</v>
      </c>
      <c r="AN64" s="24"/>
      <c r="AO64" s="163"/>
      <c r="AP64" s="164"/>
      <c r="AQ64" s="487"/>
      <c r="AR64" s="409" t="str">
        <f t="shared" si="16"/>
        <v/>
      </c>
      <c r="AS64" s="410" t="str">
        <f t="shared" si="17"/>
        <v/>
      </c>
      <c r="AT64" s="409" t="str">
        <f t="shared" si="18"/>
        <v/>
      </c>
      <c r="AU64" s="410" t="str">
        <f t="shared" si="19"/>
        <v/>
      </c>
      <c r="AV64" s="64" t="b">
        <f t="shared" si="20"/>
        <v>1</v>
      </c>
      <c r="AW64" s="415">
        <f t="shared" si="21"/>
        <v>461.54240000000004</v>
      </c>
      <c r="AX64" s="415" t="str">
        <f t="shared" si="22"/>
        <v/>
      </c>
      <c r="AY64" s="415" t="str">
        <f t="shared" si="23"/>
        <v/>
      </c>
      <c r="AZ64" s="415" t="str">
        <f t="shared" si="24"/>
        <v/>
      </c>
      <c r="BA64" s="415">
        <f t="shared" si="25"/>
        <v>0</v>
      </c>
      <c r="BB64" s="416" t="str">
        <f t="shared" si="32"/>
        <v/>
      </c>
      <c r="BC64" s="416" t="str">
        <f t="shared" si="32"/>
        <v/>
      </c>
      <c r="BD64" s="416" t="str">
        <f t="shared" si="32"/>
        <v/>
      </c>
      <c r="BE64" s="416" t="str">
        <f t="shared" si="32"/>
        <v/>
      </c>
      <c r="BF64" s="417">
        <f t="shared" si="6"/>
        <v>2625</v>
      </c>
      <c r="BG64" s="417">
        <f t="shared" si="0"/>
        <v>0</v>
      </c>
      <c r="BH64" s="417">
        <f t="shared" si="1"/>
        <v>0</v>
      </c>
      <c r="BI64" s="417">
        <f t="shared" si="7"/>
        <v>0</v>
      </c>
      <c r="BJ64" s="417">
        <f t="shared" si="8"/>
        <v>0</v>
      </c>
      <c r="BK64" s="416">
        <f t="shared" si="33"/>
        <v>-1</v>
      </c>
      <c r="BL64" s="416" t="str">
        <f t="shared" si="33"/>
        <v/>
      </c>
      <c r="BM64" s="416" t="str">
        <f t="shared" si="33"/>
        <v/>
      </c>
      <c r="BN64" s="416" t="str">
        <f t="shared" si="33"/>
        <v/>
      </c>
      <c r="BO64" s="419"/>
      <c r="BP64" s="420"/>
      <c r="BQ64" s="104"/>
      <c r="BR64" s="104"/>
      <c r="BS64" s="103"/>
      <c r="BT64" s="161"/>
      <c r="BU64" s="161"/>
    </row>
    <row r="65" spans="1:73" ht="24" hidden="1">
      <c r="A65" s="145" t="s">
        <v>125</v>
      </c>
      <c r="B65" s="145" t="str">
        <f t="shared" si="27"/>
        <v>P032.1</v>
      </c>
      <c r="C65" s="146" t="s">
        <v>198</v>
      </c>
      <c r="D65" s="147" t="s">
        <v>199</v>
      </c>
      <c r="E65" s="147"/>
      <c r="F65" s="147"/>
      <c r="G65" s="147"/>
      <c r="H65" s="129">
        <v>0</v>
      </c>
      <c r="I65" s="130">
        <v>0</v>
      </c>
      <c r="J65" s="129"/>
      <c r="K65" s="130"/>
      <c r="L65" s="130">
        <v>462</v>
      </c>
      <c r="M65" s="130">
        <v>589</v>
      </c>
      <c r="N65" s="130">
        <v>589</v>
      </c>
      <c r="O65" s="148">
        <v>669.9</v>
      </c>
      <c r="P65" s="149">
        <v>0</v>
      </c>
      <c r="Q65" s="149">
        <v>0</v>
      </c>
      <c r="R65" s="150">
        <v>2869</v>
      </c>
      <c r="S65" s="151">
        <v>1322724</v>
      </c>
      <c r="T65" s="150">
        <v>2688</v>
      </c>
      <c r="U65" s="151">
        <v>1604406.18</v>
      </c>
      <c r="V65" s="152">
        <v>2885</v>
      </c>
      <c r="W65" s="153">
        <f t="shared" ref="W65:W73" si="65">V65*O65</f>
        <v>1932661.5</v>
      </c>
      <c r="X65" s="154">
        <v>2885</v>
      </c>
      <c r="Y65" s="155">
        <v>669.9</v>
      </c>
      <c r="Z65" s="138">
        <f t="shared" ref="Z65:Z74" si="66">X65*Y65</f>
        <v>1932661.5</v>
      </c>
      <c r="AA65" s="156">
        <v>2422</v>
      </c>
      <c r="AB65" s="157">
        <v>1616944.6599999997</v>
      </c>
      <c r="AC65" s="158">
        <v>2453</v>
      </c>
      <c r="AD65" s="456">
        <f>Y65*1.1</f>
        <v>736.89</v>
      </c>
      <c r="AE65" s="159">
        <f t="shared" ref="AE65:AE74" si="67">AC65*AD65</f>
        <v>1807591.17</v>
      </c>
      <c r="AF65" s="158">
        <v>2453</v>
      </c>
      <c r="AG65" s="448">
        <v>859.36</v>
      </c>
      <c r="AH65" s="159">
        <f t="shared" si="29"/>
        <v>2108010.08</v>
      </c>
      <c r="AI65" s="437">
        <f t="shared" si="30"/>
        <v>-122.47000000000003</v>
      </c>
      <c r="AJ65" s="23">
        <f t="shared" ref="AJ65:AJ74" si="68">+AF65-X65</f>
        <v>-432</v>
      </c>
      <c r="AK65" s="24">
        <f t="shared" ref="AK65:AK74" si="69">+AJ65/X65</f>
        <v>-0.14974003466204505</v>
      </c>
      <c r="AL65" s="23">
        <f t="shared" ref="AL65:AL74" si="70">+AF65-AA65</f>
        <v>31</v>
      </c>
      <c r="AM65" s="160">
        <f t="shared" si="31"/>
        <v>-300418.91000000015</v>
      </c>
      <c r="AN65" s="24">
        <f t="shared" ref="AN65:AN74" si="71">+AL65/AA65</f>
        <v>1.2799339388934764E-2</v>
      </c>
      <c r="AO65" s="163">
        <f t="shared" ref="AO65:AO74" si="72">+AG65-Y65</f>
        <v>189.46000000000004</v>
      </c>
      <c r="AP65" s="164">
        <f t="shared" ref="AP65:AP74" si="73">+AO65/Y65</f>
        <v>0.28281833109419324</v>
      </c>
      <c r="AQ65" s="487"/>
      <c r="AR65" s="409">
        <f t="shared" si="16"/>
        <v>0.28281833109419319</v>
      </c>
      <c r="AS65" s="410">
        <f t="shared" si="17"/>
        <v>0.10000000000000009</v>
      </c>
      <c r="AT65" s="409">
        <f t="shared" si="18"/>
        <v>1.2799339388934738E-2</v>
      </c>
      <c r="AU65" s="410">
        <f t="shared" si="19"/>
        <v>1.2799339388934738E-2</v>
      </c>
      <c r="AV65" s="64" t="b">
        <f t="shared" si="20"/>
        <v>0</v>
      </c>
      <c r="AW65" s="415" t="str">
        <f t="shared" si="21"/>
        <v/>
      </c>
      <c r="AX65" s="415">
        <f t="shared" si="22"/>
        <v>461.04008365284074</v>
      </c>
      <c r="AY65" s="415">
        <f t="shared" si="23"/>
        <v>596.87729910714279</v>
      </c>
      <c r="AZ65" s="415">
        <f t="shared" si="24"/>
        <v>669.9</v>
      </c>
      <c r="BA65" s="415">
        <f t="shared" si="25"/>
        <v>736.89</v>
      </c>
      <c r="BB65" s="416" t="str">
        <f t="shared" si="32"/>
        <v/>
      </c>
      <c r="BC65" s="416">
        <f t="shared" si="32"/>
        <v>0.29463211610161499</v>
      </c>
      <c r="BD65" s="416">
        <f t="shared" si="32"/>
        <v>0.12234122658390656</v>
      </c>
      <c r="BE65" s="416">
        <f t="shared" si="32"/>
        <v>0.10000000000000009</v>
      </c>
      <c r="BF65" s="417">
        <f t="shared" si="6"/>
        <v>0</v>
      </c>
      <c r="BG65" s="417">
        <f t="shared" si="0"/>
        <v>2869</v>
      </c>
      <c r="BH65" s="417">
        <f t="shared" si="1"/>
        <v>2688</v>
      </c>
      <c r="BI65" s="417">
        <f t="shared" si="7"/>
        <v>2422</v>
      </c>
      <c r="BJ65" s="417">
        <f t="shared" si="8"/>
        <v>2453</v>
      </c>
      <c r="BK65" s="416" t="str">
        <f t="shared" si="33"/>
        <v/>
      </c>
      <c r="BL65" s="416">
        <f t="shared" si="33"/>
        <v>-6.3088184036249606E-2</v>
      </c>
      <c r="BM65" s="416">
        <f t="shared" si="33"/>
        <v>-9.895833333333337E-2</v>
      </c>
      <c r="BN65" s="416">
        <f t="shared" si="33"/>
        <v>1.2799339388934738E-2</v>
      </c>
      <c r="BO65" s="419"/>
      <c r="BP65" s="420"/>
      <c r="BQ65" s="104"/>
      <c r="BR65" s="104"/>
      <c r="BS65" s="103"/>
      <c r="BT65" s="161">
        <f t="shared" si="34"/>
        <v>1643264.7</v>
      </c>
      <c r="BU65" s="161">
        <f t="shared" si="35"/>
        <v>1643264.7</v>
      </c>
    </row>
    <row r="66" spans="1:73" ht="36" hidden="1">
      <c r="A66" s="145" t="s">
        <v>125</v>
      </c>
      <c r="B66" s="145" t="str">
        <f t="shared" si="27"/>
        <v>P032.2</v>
      </c>
      <c r="C66" s="146" t="s">
        <v>200</v>
      </c>
      <c r="D66" s="175" t="s">
        <v>201</v>
      </c>
      <c r="E66" s="175" t="s">
        <v>102</v>
      </c>
      <c r="F66" s="175"/>
      <c r="G66" s="175"/>
      <c r="H66" s="129">
        <v>0</v>
      </c>
      <c r="I66" s="130">
        <v>0</v>
      </c>
      <c r="J66" s="129"/>
      <c r="K66" s="130"/>
      <c r="L66" s="130">
        <v>554</v>
      </c>
      <c r="M66" s="130">
        <v>706</v>
      </c>
      <c r="N66" s="130">
        <v>706</v>
      </c>
      <c r="O66" s="148">
        <v>798.6</v>
      </c>
      <c r="P66" s="149">
        <v>0</v>
      </c>
      <c r="Q66" s="149">
        <v>0</v>
      </c>
      <c r="R66" s="150">
        <v>36</v>
      </c>
      <c r="S66" s="151">
        <v>18086</v>
      </c>
      <c r="T66" s="150">
        <v>36</v>
      </c>
      <c r="U66" s="151">
        <v>25407.599999999999</v>
      </c>
      <c r="V66" s="152">
        <v>37</v>
      </c>
      <c r="W66" s="153">
        <f t="shared" si="65"/>
        <v>29548.2</v>
      </c>
      <c r="X66" s="154">
        <v>37</v>
      </c>
      <c r="Y66" s="155">
        <v>798.6</v>
      </c>
      <c r="Z66" s="138">
        <f t="shared" si="66"/>
        <v>29548.2</v>
      </c>
      <c r="AA66" s="156">
        <v>60</v>
      </c>
      <c r="AB66" s="157">
        <v>47916</v>
      </c>
      <c r="AC66" s="162">
        <f>AA66*1.05</f>
        <v>63</v>
      </c>
      <c r="AD66" s="456">
        <v>950</v>
      </c>
      <c r="AE66" s="159">
        <f t="shared" si="67"/>
        <v>59850</v>
      </c>
      <c r="AF66" s="158">
        <v>32</v>
      </c>
      <c r="AG66" s="448">
        <v>988.06</v>
      </c>
      <c r="AH66" s="159">
        <f t="shared" si="29"/>
        <v>31617.919999999998</v>
      </c>
      <c r="AI66" s="437">
        <f t="shared" si="30"/>
        <v>-38.059999999999945</v>
      </c>
      <c r="AJ66" s="23">
        <f t="shared" si="68"/>
        <v>-5</v>
      </c>
      <c r="AK66" s="24">
        <f t="shared" si="69"/>
        <v>-0.13513513513513514</v>
      </c>
      <c r="AL66" s="23">
        <f t="shared" si="70"/>
        <v>-28</v>
      </c>
      <c r="AM66" s="160">
        <f t="shared" si="31"/>
        <v>28232.080000000002</v>
      </c>
      <c r="AN66" s="24">
        <f t="shared" si="71"/>
        <v>-0.46666666666666667</v>
      </c>
      <c r="AO66" s="163">
        <f t="shared" si="72"/>
        <v>189.45999999999992</v>
      </c>
      <c r="AP66" s="164">
        <f t="shared" si="73"/>
        <v>0.23724017029802144</v>
      </c>
      <c r="AQ66" s="487"/>
      <c r="AR66" s="409">
        <f t="shared" si="16"/>
        <v>0.23724017029802136</v>
      </c>
      <c r="AS66" s="410">
        <f t="shared" si="17"/>
        <v>0.18958176809416472</v>
      </c>
      <c r="AT66" s="409">
        <f t="shared" si="18"/>
        <v>-0.46666666666666667</v>
      </c>
      <c r="AU66" s="410">
        <f t="shared" si="19"/>
        <v>5.0000000000000044E-2</v>
      </c>
      <c r="AV66" s="64" t="b">
        <f t="shared" si="20"/>
        <v>0</v>
      </c>
      <c r="AW66" s="415" t="str">
        <f t="shared" si="21"/>
        <v/>
      </c>
      <c r="AX66" s="415">
        <f t="shared" si="22"/>
        <v>502.38888888888891</v>
      </c>
      <c r="AY66" s="415">
        <f t="shared" si="23"/>
        <v>705.76666666666665</v>
      </c>
      <c r="AZ66" s="415">
        <f t="shared" si="24"/>
        <v>798.6</v>
      </c>
      <c r="BA66" s="415">
        <f t="shared" si="25"/>
        <v>950</v>
      </c>
      <c r="BB66" s="416" t="str">
        <f t="shared" si="32"/>
        <v/>
      </c>
      <c r="BC66" s="416">
        <f t="shared" si="32"/>
        <v>0.40482140882450501</v>
      </c>
      <c r="BD66" s="416">
        <f t="shared" si="32"/>
        <v>0.13153544608699774</v>
      </c>
      <c r="BE66" s="416">
        <f t="shared" si="32"/>
        <v>0.18958176809416472</v>
      </c>
      <c r="BF66" s="417">
        <f t="shared" si="6"/>
        <v>0</v>
      </c>
      <c r="BG66" s="417">
        <f t="shared" si="0"/>
        <v>36</v>
      </c>
      <c r="BH66" s="417">
        <f t="shared" si="1"/>
        <v>36</v>
      </c>
      <c r="BI66" s="417">
        <f t="shared" si="7"/>
        <v>60</v>
      </c>
      <c r="BJ66" s="417">
        <f t="shared" si="8"/>
        <v>63</v>
      </c>
      <c r="BK66" s="416" t="str">
        <f t="shared" si="33"/>
        <v/>
      </c>
      <c r="BL66" s="416">
        <f t="shared" si="33"/>
        <v>0</v>
      </c>
      <c r="BM66" s="416">
        <f t="shared" si="33"/>
        <v>0.66666666666666674</v>
      </c>
      <c r="BN66" s="416">
        <f t="shared" si="33"/>
        <v>5.0000000000000044E-2</v>
      </c>
      <c r="BO66" s="419"/>
      <c r="BP66" s="420"/>
      <c r="BQ66" s="104"/>
      <c r="BR66" s="104"/>
      <c r="BS66" s="103"/>
      <c r="BT66" s="161">
        <f t="shared" si="34"/>
        <v>50311.8</v>
      </c>
      <c r="BU66" s="161">
        <f t="shared" si="35"/>
        <v>25555.200000000001</v>
      </c>
    </row>
    <row r="67" spans="1:73" ht="13.2" hidden="1">
      <c r="A67" s="145" t="s">
        <v>125</v>
      </c>
      <c r="B67" s="145" t="str">
        <f t="shared" si="27"/>
        <v>P033</v>
      </c>
      <c r="C67" s="146" t="s">
        <v>202</v>
      </c>
      <c r="D67" s="172" t="s">
        <v>203</v>
      </c>
      <c r="E67" s="178" t="s">
        <v>142</v>
      </c>
      <c r="F67" s="147" t="s">
        <v>81</v>
      </c>
      <c r="G67" s="178"/>
      <c r="H67" s="129">
        <v>345</v>
      </c>
      <c r="I67" s="130">
        <v>435</v>
      </c>
      <c r="J67" s="129">
        <v>435</v>
      </c>
      <c r="K67" s="130">
        <v>479</v>
      </c>
      <c r="L67" s="130">
        <v>479</v>
      </c>
      <c r="M67" s="130">
        <v>479</v>
      </c>
      <c r="N67" s="130">
        <v>479</v>
      </c>
      <c r="O67" s="148">
        <v>548.9</v>
      </c>
      <c r="P67" s="149">
        <v>32884</v>
      </c>
      <c r="Q67" s="149">
        <v>13274310</v>
      </c>
      <c r="R67" s="150">
        <v>33886</v>
      </c>
      <c r="S67" s="151">
        <v>15493823</v>
      </c>
      <c r="T67" s="150">
        <v>27167</v>
      </c>
      <c r="U67" s="151">
        <v>13648736.949999999</v>
      </c>
      <c r="V67" s="152">
        <v>33886</v>
      </c>
      <c r="W67" s="153">
        <f t="shared" si="65"/>
        <v>18600025.399999999</v>
      </c>
      <c r="X67" s="154">
        <v>33886</v>
      </c>
      <c r="Y67" s="155">
        <v>548.9</v>
      </c>
      <c r="Z67" s="138">
        <f t="shared" si="66"/>
        <v>18600025.399999999</v>
      </c>
      <c r="AA67" s="156">
        <v>21236</v>
      </c>
      <c r="AB67" s="157">
        <v>11656910.900000002</v>
      </c>
      <c r="AC67" s="162">
        <v>30000</v>
      </c>
      <c r="AD67" s="458">
        <v>580</v>
      </c>
      <c r="AE67" s="159">
        <f t="shared" si="67"/>
        <v>17400000</v>
      </c>
      <c r="AF67" s="158">
        <v>28804</v>
      </c>
      <c r="AG67" s="448">
        <v>647.92999999999995</v>
      </c>
      <c r="AH67" s="159">
        <f t="shared" si="29"/>
        <v>18662975.719999999</v>
      </c>
      <c r="AI67" s="437">
        <f t="shared" si="30"/>
        <v>-67.92999999999995</v>
      </c>
      <c r="AJ67" s="23">
        <f t="shared" si="68"/>
        <v>-5082</v>
      </c>
      <c r="AK67" s="24">
        <f t="shared" si="69"/>
        <v>-0.14997344035885027</v>
      </c>
      <c r="AL67" s="23">
        <f t="shared" si="70"/>
        <v>7568</v>
      </c>
      <c r="AM67" s="160">
        <f t="shared" si="31"/>
        <v>-1262975.7199999988</v>
      </c>
      <c r="AN67" s="24">
        <f t="shared" si="71"/>
        <v>0.35637596534187227</v>
      </c>
      <c r="AO67" s="163">
        <f t="shared" si="72"/>
        <v>99.029999999999973</v>
      </c>
      <c r="AP67" s="164">
        <f t="shared" si="73"/>
        <v>0.18041537620695933</v>
      </c>
      <c r="AQ67" s="487"/>
      <c r="AR67" s="409">
        <f t="shared" si="16"/>
        <v>0.18041537620695935</v>
      </c>
      <c r="AS67" s="410">
        <f t="shared" si="17"/>
        <v>5.665877208963388E-2</v>
      </c>
      <c r="AT67" s="409">
        <f t="shared" si="18"/>
        <v>0.35637596534187232</v>
      </c>
      <c r="AU67" s="410">
        <f t="shared" si="19"/>
        <v>0.41269542286682981</v>
      </c>
      <c r="AV67" s="64" t="b">
        <f t="shared" si="20"/>
        <v>0</v>
      </c>
      <c r="AW67" s="415">
        <f t="shared" si="21"/>
        <v>403.67078214329155</v>
      </c>
      <c r="AX67" s="415">
        <f t="shared" si="22"/>
        <v>457.23375435283009</v>
      </c>
      <c r="AY67" s="415">
        <f t="shared" si="23"/>
        <v>502.4013306585195</v>
      </c>
      <c r="AZ67" s="415">
        <f t="shared" si="24"/>
        <v>548.9</v>
      </c>
      <c r="BA67" s="415">
        <f t="shared" si="25"/>
        <v>580</v>
      </c>
      <c r="BB67" s="416">
        <f t="shared" si="32"/>
        <v>0.1326897426787883</v>
      </c>
      <c r="BC67" s="416">
        <f t="shared" si="32"/>
        <v>9.8784431104872672E-2</v>
      </c>
      <c r="BD67" s="416">
        <f t="shared" si="32"/>
        <v>9.2552838744540455E-2</v>
      </c>
      <c r="BE67" s="416">
        <f t="shared" si="32"/>
        <v>5.665877208963388E-2</v>
      </c>
      <c r="BF67" s="417">
        <f t="shared" si="6"/>
        <v>32884</v>
      </c>
      <c r="BG67" s="417">
        <f t="shared" si="0"/>
        <v>33886</v>
      </c>
      <c r="BH67" s="417">
        <f t="shared" si="1"/>
        <v>27167</v>
      </c>
      <c r="BI67" s="417">
        <f t="shared" si="7"/>
        <v>21236</v>
      </c>
      <c r="BJ67" s="417">
        <f t="shared" si="8"/>
        <v>30000</v>
      </c>
      <c r="BK67" s="416">
        <f t="shared" si="33"/>
        <v>3.0470745651380637E-2</v>
      </c>
      <c r="BL67" s="416">
        <f t="shared" si="33"/>
        <v>-0.19828247653898368</v>
      </c>
      <c r="BM67" s="416">
        <f t="shared" si="33"/>
        <v>-0.21831633967681374</v>
      </c>
      <c r="BN67" s="416">
        <f t="shared" si="33"/>
        <v>0.41269542286682981</v>
      </c>
      <c r="BO67" s="419" t="s">
        <v>1069</v>
      </c>
      <c r="BP67" s="420"/>
      <c r="BQ67" s="104"/>
      <c r="BR67" s="104"/>
      <c r="BS67" s="103"/>
      <c r="BT67" s="161">
        <f t="shared" si="34"/>
        <v>16467000</v>
      </c>
      <c r="BU67" s="161">
        <f t="shared" si="35"/>
        <v>15810515.6</v>
      </c>
    </row>
    <row r="68" spans="1:73" ht="36" hidden="1">
      <c r="A68" s="145" t="s">
        <v>125</v>
      </c>
      <c r="B68" s="145" t="str">
        <f t="shared" si="27"/>
        <v>P034</v>
      </c>
      <c r="C68" s="146" t="s">
        <v>204</v>
      </c>
      <c r="D68" s="175" t="s">
        <v>205</v>
      </c>
      <c r="E68" s="175" t="s">
        <v>102</v>
      </c>
      <c r="F68" s="175"/>
      <c r="G68" s="175"/>
      <c r="H68" s="129">
        <v>600</v>
      </c>
      <c r="I68" s="130">
        <v>700</v>
      </c>
      <c r="J68" s="129">
        <v>700</v>
      </c>
      <c r="K68" s="130">
        <v>840</v>
      </c>
      <c r="L68" s="130">
        <v>840</v>
      </c>
      <c r="M68" s="130">
        <v>840</v>
      </c>
      <c r="N68" s="130">
        <v>840</v>
      </c>
      <c r="O68" s="148">
        <v>946</v>
      </c>
      <c r="P68" s="149">
        <v>392</v>
      </c>
      <c r="Q68" s="149">
        <v>258140</v>
      </c>
      <c r="R68" s="150">
        <v>349</v>
      </c>
      <c r="S68" s="151">
        <v>261912</v>
      </c>
      <c r="T68" s="150">
        <v>253</v>
      </c>
      <c r="U68" s="151">
        <v>221330.8</v>
      </c>
      <c r="V68" s="152">
        <v>349</v>
      </c>
      <c r="W68" s="153">
        <f t="shared" si="65"/>
        <v>330154</v>
      </c>
      <c r="X68" s="154">
        <v>349</v>
      </c>
      <c r="Y68" s="155">
        <v>946</v>
      </c>
      <c r="Z68" s="138">
        <f t="shared" si="66"/>
        <v>330154</v>
      </c>
      <c r="AA68" s="156">
        <v>213</v>
      </c>
      <c r="AB68" s="157">
        <v>200362.8</v>
      </c>
      <c r="AC68" s="162">
        <v>400</v>
      </c>
      <c r="AD68" s="448">
        <v>993.73</v>
      </c>
      <c r="AE68" s="159">
        <f t="shared" si="67"/>
        <v>397492</v>
      </c>
      <c r="AF68" s="158">
        <v>297</v>
      </c>
      <c r="AG68" s="448">
        <v>993.73</v>
      </c>
      <c r="AH68" s="159">
        <f t="shared" si="29"/>
        <v>295137.81</v>
      </c>
      <c r="AI68" s="437">
        <f t="shared" si="30"/>
        <v>0</v>
      </c>
      <c r="AJ68" s="23">
        <f t="shared" si="68"/>
        <v>-52</v>
      </c>
      <c r="AK68" s="24">
        <f t="shared" si="69"/>
        <v>-0.14899713467048711</v>
      </c>
      <c r="AL68" s="23">
        <f t="shared" si="70"/>
        <v>84</v>
      </c>
      <c r="AM68" s="160">
        <f t="shared" si="31"/>
        <v>102354.19</v>
      </c>
      <c r="AN68" s="24">
        <f t="shared" si="71"/>
        <v>0.39436619718309857</v>
      </c>
      <c r="AO68" s="163">
        <f t="shared" si="72"/>
        <v>47.730000000000018</v>
      </c>
      <c r="AP68" s="164">
        <f t="shared" si="73"/>
        <v>5.0454545454545474E-2</v>
      </c>
      <c r="AQ68" s="487"/>
      <c r="AR68" s="409">
        <f t="shared" si="16"/>
        <v>5.045454545454553E-2</v>
      </c>
      <c r="AS68" s="410">
        <f t="shared" si="17"/>
        <v>5.045454545454553E-2</v>
      </c>
      <c r="AT68" s="409">
        <f t="shared" si="18"/>
        <v>0.39436619718309851</v>
      </c>
      <c r="AU68" s="410">
        <f t="shared" si="19"/>
        <v>0.8779342723004695</v>
      </c>
      <c r="AV68" s="64" t="b">
        <f t="shared" si="20"/>
        <v>0</v>
      </c>
      <c r="AW68" s="415">
        <f t="shared" si="21"/>
        <v>658.5204081632653</v>
      </c>
      <c r="AX68" s="415">
        <f t="shared" si="22"/>
        <v>750.46418338108879</v>
      </c>
      <c r="AY68" s="415">
        <f t="shared" si="23"/>
        <v>874.82529644268766</v>
      </c>
      <c r="AZ68" s="415">
        <f t="shared" si="24"/>
        <v>946</v>
      </c>
      <c r="BA68" s="415">
        <f t="shared" si="25"/>
        <v>993.73</v>
      </c>
      <c r="BB68" s="416">
        <f t="shared" si="32"/>
        <v>0.1396217551924801</v>
      </c>
      <c r="BC68" s="416">
        <f t="shared" si="32"/>
        <v>0.16571225624827424</v>
      </c>
      <c r="BD68" s="416">
        <f t="shared" si="32"/>
        <v>8.1358762540053364E-2</v>
      </c>
      <c r="BE68" s="416">
        <f t="shared" si="32"/>
        <v>5.045454545454553E-2</v>
      </c>
      <c r="BF68" s="417">
        <f t="shared" si="6"/>
        <v>392</v>
      </c>
      <c r="BG68" s="417">
        <f t="shared" si="0"/>
        <v>349</v>
      </c>
      <c r="BH68" s="417">
        <f t="shared" si="1"/>
        <v>253</v>
      </c>
      <c r="BI68" s="417">
        <f t="shared" si="7"/>
        <v>213</v>
      </c>
      <c r="BJ68" s="417">
        <f t="shared" si="8"/>
        <v>400</v>
      </c>
      <c r="BK68" s="416">
        <f t="shared" si="33"/>
        <v>-0.10969387755102045</v>
      </c>
      <c r="BL68" s="416">
        <f t="shared" si="33"/>
        <v>-0.27507163323782235</v>
      </c>
      <c r="BM68" s="416">
        <f t="shared" si="33"/>
        <v>-0.15810276679841895</v>
      </c>
      <c r="BN68" s="416">
        <f t="shared" si="33"/>
        <v>0.8779342723004695</v>
      </c>
      <c r="BO68" s="419" t="s">
        <v>1071</v>
      </c>
      <c r="BP68" s="420"/>
      <c r="BQ68" s="104"/>
      <c r="BR68" s="104"/>
      <c r="BS68" s="103"/>
      <c r="BT68" s="161">
        <f t="shared" si="34"/>
        <v>378400</v>
      </c>
      <c r="BU68" s="161">
        <f t="shared" si="35"/>
        <v>280962</v>
      </c>
    </row>
    <row r="69" spans="1:73" ht="36" hidden="1">
      <c r="A69" s="145" t="s">
        <v>125</v>
      </c>
      <c r="B69" s="145" t="str">
        <f t="shared" si="27"/>
        <v>P035</v>
      </c>
      <c r="C69" s="146" t="s">
        <v>206</v>
      </c>
      <c r="D69" s="175" t="s">
        <v>207</v>
      </c>
      <c r="E69" s="175" t="s">
        <v>102</v>
      </c>
      <c r="F69" s="175"/>
      <c r="G69" s="175"/>
      <c r="H69" s="129">
        <v>600</v>
      </c>
      <c r="I69" s="130">
        <v>750</v>
      </c>
      <c r="J69" s="129">
        <v>750</v>
      </c>
      <c r="K69" s="130">
        <v>900</v>
      </c>
      <c r="L69" s="130">
        <v>900</v>
      </c>
      <c r="M69" s="130">
        <v>972</v>
      </c>
      <c r="N69" s="130">
        <v>972</v>
      </c>
      <c r="O69" s="148">
        <v>1091.2</v>
      </c>
      <c r="P69" s="149">
        <v>10</v>
      </c>
      <c r="Q69" s="149">
        <v>6750</v>
      </c>
      <c r="R69" s="150">
        <v>16</v>
      </c>
      <c r="S69" s="151">
        <v>13170</v>
      </c>
      <c r="T69" s="150">
        <v>21</v>
      </c>
      <c r="U69" s="151">
        <v>20764</v>
      </c>
      <c r="V69" s="152">
        <v>21</v>
      </c>
      <c r="W69" s="153">
        <f t="shared" si="65"/>
        <v>22915.200000000001</v>
      </c>
      <c r="X69" s="154">
        <v>21</v>
      </c>
      <c r="Y69" s="155">
        <v>1091.2</v>
      </c>
      <c r="Z69" s="138">
        <f t="shared" si="66"/>
        <v>22915.200000000001</v>
      </c>
      <c r="AA69" s="156">
        <v>13</v>
      </c>
      <c r="AB69" s="157">
        <v>13749.119999999999</v>
      </c>
      <c r="AC69" s="158">
        <v>18</v>
      </c>
      <c r="AD69" s="456">
        <v>1700</v>
      </c>
      <c r="AE69" s="159">
        <f t="shared" si="67"/>
        <v>30600</v>
      </c>
      <c r="AF69" s="158">
        <v>18</v>
      </c>
      <c r="AG69" s="448">
        <v>2303.79</v>
      </c>
      <c r="AH69" s="159">
        <f t="shared" si="29"/>
        <v>41468.22</v>
      </c>
      <c r="AI69" s="437">
        <f t="shared" si="30"/>
        <v>-603.79</v>
      </c>
      <c r="AJ69" s="23">
        <f t="shared" si="68"/>
        <v>-3</v>
      </c>
      <c r="AK69" s="24">
        <f t="shared" si="69"/>
        <v>-0.14285714285714285</v>
      </c>
      <c r="AL69" s="23">
        <f t="shared" si="70"/>
        <v>5</v>
      </c>
      <c r="AM69" s="160">
        <f t="shared" si="31"/>
        <v>-10868.220000000001</v>
      </c>
      <c r="AN69" s="24">
        <f t="shared" si="71"/>
        <v>0.38461538461538464</v>
      </c>
      <c r="AO69" s="163">
        <f t="shared" si="72"/>
        <v>1212.5899999999999</v>
      </c>
      <c r="AP69" s="164">
        <f t="shared" si="73"/>
        <v>1.1112445014662755</v>
      </c>
      <c r="AQ69" s="487"/>
      <c r="AR69" s="409">
        <f t="shared" si="16"/>
        <v>1.1112445014662757</v>
      </c>
      <c r="AS69" s="410">
        <f t="shared" si="17"/>
        <v>0.5579178885630498</v>
      </c>
      <c r="AT69" s="409">
        <f t="shared" si="18"/>
        <v>0.38461538461538458</v>
      </c>
      <c r="AU69" s="410">
        <f t="shared" si="19"/>
        <v>0.38461538461538458</v>
      </c>
      <c r="AV69" s="64" t="b">
        <f t="shared" si="20"/>
        <v>0</v>
      </c>
      <c r="AW69" s="415">
        <f t="shared" si="21"/>
        <v>675</v>
      </c>
      <c r="AX69" s="415">
        <f t="shared" si="22"/>
        <v>823.125</v>
      </c>
      <c r="AY69" s="415">
        <f t="shared" si="23"/>
        <v>988.76190476190482</v>
      </c>
      <c r="AZ69" s="415">
        <f t="shared" si="24"/>
        <v>1091.2</v>
      </c>
      <c r="BA69" s="415">
        <f t="shared" si="25"/>
        <v>1700</v>
      </c>
      <c r="BB69" s="416">
        <f t="shared" si="32"/>
        <v>0.21944444444444455</v>
      </c>
      <c r="BC69" s="416">
        <f t="shared" si="32"/>
        <v>0.20122934519289881</v>
      </c>
      <c r="BD69" s="416">
        <f t="shared" si="32"/>
        <v>0.10360238874975924</v>
      </c>
      <c r="BE69" s="416">
        <f t="shared" si="32"/>
        <v>0.5579178885630498</v>
      </c>
      <c r="BF69" s="417">
        <f t="shared" si="6"/>
        <v>10</v>
      </c>
      <c r="BG69" s="417">
        <f t="shared" si="0"/>
        <v>16</v>
      </c>
      <c r="BH69" s="417">
        <f t="shared" si="1"/>
        <v>21</v>
      </c>
      <c r="BI69" s="417">
        <f t="shared" si="7"/>
        <v>13</v>
      </c>
      <c r="BJ69" s="417">
        <f t="shared" si="8"/>
        <v>18</v>
      </c>
      <c r="BK69" s="416">
        <f t="shared" si="33"/>
        <v>0.60000000000000009</v>
      </c>
      <c r="BL69" s="416">
        <f t="shared" si="33"/>
        <v>0.3125</v>
      </c>
      <c r="BM69" s="416">
        <f t="shared" si="33"/>
        <v>-0.38095238095238093</v>
      </c>
      <c r="BN69" s="416">
        <f t="shared" si="33"/>
        <v>0.38461538461538458</v>
      </c>
      <c r="BO69" s="419"/>
      <c r="BP69" s="420"/>
      <c r="BQ69" s="104"/>
      <c r="BR69" s="104"/>
      <c r="BS69" s="103"/>
      <c r="BT69" s="161">
        <f t="shared" si="34"/>
        <v>19641.600000000002</v>
      </c>
      <c r="BU69" s="161">
        <f t="shared" si="35"/>
        <v>19641.600000000002</v>
      </c>
    </row>
    <row r="70" spans="1:73" ht="24" hidden="1">
      <c r="A70" s="145" t="s">
        <v>208</v>
      </c>
      <c r="B70" s="145" t="str">
        <f t="shared" si="27"/>
        <v>P036</v>
      </c>
      <c r="C70" s="146" t="s">
        <v>209</v>
      </c>
      <c r="D70" s="172" t="s">
        <v>210</v>
      </c>
      <c r="E70" s="178" t="s">
        <v>142</v>
      </c>
      <c r="F70" s="178"/>
      <c r="G70" s="178"/>
      <c r="H70" s="129">
        <v>700</v>
      </c>
      <c r="I70" s="130">
        <v>700</v>
      </c>
      <c r="J70" s="129">
        <v>700</v>
      </c>
      <c r="K70" s="130">
        <v>770</v>
      </c>
      <c r="L70" s="130">
        <v>770</v>
      </c>
      <c r="M70" s="130">
        <v>778</v>
      </c>
      <c r="N70" s="130">
        <v>778</v>
      </c>
      <c r="O70" s="148">
        <v>877.8</v>
      </c>
      <c r="P70" s="149">
        <v>4778</v>
      </c>
      <c r="Q70" s="149">
        <v>3344600</v>
      </c>
      <c r="R70" s="150">
        <v>4904</v>
      </c>
      <c r="S70" s="151">
        <v>3595858</v>
      </c>
      <c r="T70" s="150">
        <v>3863</v>
      </c>
      <c r="U70" s="151">
        <v>3109744.8400000003</v>
      </c>
      <c r="V70" s="152">
        <v>4904</v>
      </c>
      <c r="W70" s="153">
        <f t="shared" si="65"/>
        <v>4304731.2</v>
      </c>
      <c r="X70" s="154">
        <v>4904</v>
      </c>
      <c r="Y70" s="155">
        <v>877.8</v>
      </c>
      <c r="Z70" s="138">
        <f t="shared" si="66"/>
        <v>4304731.2</v>
      </c>
      <c r="AA70" s="156">
        <v>3154</v>
      </c>
      <c r="AB70" s="157">
        <v>2765596.6799999997</v>
      </c>
      <c r="AC70" s="158">
        <v>4169</v>
      </c>
      <c r="AD70" s="456">
        <v>1060</v>
      </c>
      <c r="AE70" s="159">
        <f t="shared" si="67"/>
        <v>4419140</v>
      </c>
      <c r="AF70" s="158">
        <v>4169</v>
      </c>
      <c r="AG70" s="448">
        <v>1065.4000000000001</v>
      </c>
      <c r="AH70" s="159">
        <f t="shared" si="29"/>
        <v>4441652.6000000006</v>
      </c>
      <c r="AI70" s="437">
        <f t="shared" si="30"/>
        <v>-5.4000000000000909</v>
      </c>
      <c r="AJ70" s="23">
        <f t="shared" si="68"/>
        <v>-735</v>
      </c>
      <c r="AK70" s="24">
        <f t="shared" si="69"/>
        <v>-0.14987765089722677</v>
      </c>
      <c r="AL70" s="23">
        <f t="shared" si="70"/>
        <v>1015</v>
      </c>
      <c r="AM70" s="160">
        <f t="shared" si="31"/>
        <v>-22512.600000000559</v>
      </c>
      <c r="AN70" s="24">
        <f t="shared" si="71"/>
        <v>0.3218135700697527</v>
      </c>
      <c r="AO70" s="163">
        <f t="shared" si="72"/>
        <v>187.60000000000014</v>
      </c>
      <c r="AP70" s="164">
        <f t="shared" si="73"/>
        <v>0.21371610845295072</v>
      </c>
      <c r="AQ70" s="487"/>
      <c r="AR70" s="409">
        <f t="shared" si="16"/>
        <v>0.21371610845295064</v>
      </c>
      <c r="AS70" s="410">
        <f t="shared" si="17"/>
        <v>0.2075643654591024</v>
      </c>
      <c r="AT70" s="409">
        <f t="shared" si="18"/>
        <v>0.32181357006975264</v>
      </c>
      <c r="AU70" s="410">
        <f t="shared" si="19"/>
        <v>0.32181357006975264</v>
      </c>
      <c r="AV70" s="64" t="b">
        <f t="shared" si="20"/>
        <v>0</v>
      </c>
      <c r="AW70" s="415">
        <f t="shared" si="21"/>
        <v>700</v>
      </c>
      <c r="AX70" s="415">
        <f t="shared" si="22"/>
        <v>733.25</v>
      </c>
      <c r="AY70" s="415">
        <f t="shared" si="23"/>
        <v>805.00772456639925</v>
      </c>
      <c r="AZ70" s="415">
        <f t="shared" si="24"/>
        <v>877.8</v>
      </c>
      <c r="BA70" s="415">
        <f t="shared" si="25"/>
        <v>1060</v>
      </c>
      <c r="BB70" s="416">
        <f t="shared" si="32"/>
        <v>4.7500000000000098E-2</v>
      </c>
      <c r="BC70" s="416">
        <f t="shared" si="32"/>
        <v>9.7862563336378106E-2</v>
      </c>
      <c r="BD70" s="416">
        <f t="shared" si="32"/>
        <v>9.042431918626459E-2</v>
      </c>
      <c r="BE70" s="416">
        <f t="shared" si="32"/>
        <v>0.2075643654591024</v>
      </c>
      <c r="BF70" s="417">
        <f t="shared" si="6"/>
        <v>4778</v>
      </c>
      <c r="BG70" s="417">
        <f t="shared" ref="BG70:BG133" si="74">R70</f>
        <v>4904</v>
      </c>
      <c r="BH70" s="417">
        <f t="shared" ref="BH70:BH133" si="75">T70</f>
        <v>3863</v>
      </c>
      <c r="BI70" s="417">
        <f t="shared" si="7"/>
        <v>3154</v>
      </c>
      <c r="BJ70" s="417">
        <f t="shared" si="8"/>
        <v>4169</v>
      </c>
      <c r="BK70" s="416">
        <f t="shared" si="33"/>
        <v>2.6370866471326915E-2</v>
      </c>
      <c r="BL70" s="416">
        <f t="shared" si="33"/>
        <v>-0.21227569331158236</v>
      </c>
      <c r="BM70" s="416">
        <f t="shared" si="33"/>
        <v>-0.18353611183018381</v>
      </c>
      <c r="BN70" s="416">
        <f t="shared" si="33"/>
        <v>0.32181357006975264</v>
      </c>
      <c r="BO70" s="419"/>
      <c r="BP70" s="420"/>
      <c r="BQ70" s="104"/>
      <c r="BR70" s="104"/>
      <c r="BS70" s="103"/>
      <c r="BT70" s="161">
        <f t="shared" si="34"/>
        <v>3659548.1999999997</v>
      </c>
      <c r="BU70" s="161">
        <f t="shared" si="35"/>
        <v>3659548.1999999997</v>
      </c>
    </row>
    <row r="71" spans="1:73" ht="24" hidden="1">
      <c r="A71" s="145" t="s">
        <v>208</v>
      </c>
      <c r="B71" s="145" t="str">
        <f t="shared" si="27"/>
        <v>P037</v>
      </c>
      <c r="C71" s="146" t="s">
        <v>211</v>
      </c>
      <c r="D71" s="172" t="s">
        <v>212</v>
      </c>
      <c r="E71" s="178" t="s">
        <v>142</v>
      </c>
      <c r="F71" s="178"/>
      <c r="G71" s="178"/>
      <c r="H71" s="129">
        <v>2481</v>
      </c>
      <c r="I71" s="130">
        <v>2600</v>
      </c>
      <c r="J71" s="129">
        <v>2600</v>
      </c>
      <c r="K71" s="130">
        <v>2860</v>
      </c>
      <c r="L71" s="130">
        <v>2860</v>
      </c>
      <c r="M71" s="130">
        <v>2944</v>
      </c>
      <c r="N71" s="130">
        <v>2944</v>
      </c>
      <c r="O71" s="148">
        <v>3260.4</v>
      </c>
      <c r="P71" s="149">
        <v>234</v>
      </c>
      <c r="Q71" s="149">
        <v>597214</v>
      </c>
      <c r="R71" s="150">
        <v>250</v>
      </c>
      <c r="S71" s="151">
        <v>680680</v>
      </c>
      <c r="T71" s="150">
        <v>288</v>
      </c>
      <c r="U71" s="151">
        <v>872394.4</v>
      </c>
      <c r="V71" s="152">
        <v>301</v>
      </c>
      <c r="W71" s="153">
        <f t="shared" si="65"/>
        <v>981380.4</v>
      </c>
      <c r="X71" s="154">
        <v>301</v>
      </c>
      <c r="Y71" s="155">
        <v>3260.4</v>
      </c>
      <c r="Z71" s="138">
        <f t="shared" si="66"/>
        <v>981380.4</v>
      </c>
      <c r="AA71" s="156">
        <v>309</v>
      </c>
      <c r="AB71" s="157">
        <v>1006811.5199999999</v>
      </c>
      <c r="AC71" s="162">
        <f>AA71*1.05</f>
        <v>324.45</v>
      </c>
      <c r="AD71" s="456">
        <v>3650</v>
      </c>
      <c r="AE71" s="159">
        <f t="shared" si="67"/>
        <v>1184242.5</v>
      </c>
      <c r="AF71" s="158">
        <v>256</v>
      </c>
      <c r="AG71" s="448">
        <v>3656.68</v>
      </c>
      <c r="AH71" s="159">
        <f t="shared" si="29"/>
        <v>936110.07999999996</v>
      </c>
      <c r="AI71" s="437">
        <f t="shared" si="30"/>
        <v>-6.6799999999998363</v>
      </c>
      <c r="AJ71" s="23">
        <f t="shared" si="68"/>
        <v>-45</v>
      </c>
      <c r="AK71" s="24">
        <f t="shared" si="69"/>
        <v>-0.14950166112956811</v>
      </c>
      <c r="AL71" s="23">
        <f t="shared" si="70"/>
        <v>-53</v>
      </c>
      <c r="AM71" s="160">
        <f t="shared" si="31"/>
        <v>248132.42000000004</v>
      </c>
      <c r="AN71" s="24">
        <f t="shared" si="71"/>
        <v>-0.17152103559870549</v>
      </c>
      <c r="AO71" s="163">
        <f t="shared" si="72"/>
        <v>396.27999999999975</v>
      </c>
      <c r="AP71" s="164">
        <f t="shared" si="73"/>
        <v>0.12154336891178988</v>
      </c>
      <c r="AQ71" s="487"/>
      <c r="AR71" s="409">
        <f t="shared" si="16"/>
        <v>0.12154336891178996</v>
      </c>
      <c r="AS71" s="410">
        <f t="shared" si="17"/>
        <v>0.11949454054717212</v>
      </c>
      <c r="AT71" s="409">
        <f t="shared" si="18"/>
        <v>-0.17152103559870546</v>
      </c>
      <c r="AU71" s="410">
        <f t="shared" si="19"/>
        <v>5.0000000000000044E-2</v>
      </c>
      <c r="AV71" s="64" t="b">
        <f t="shared" si="20"/>
        <v>0</v>
      </c>
      <c r="AW71" s="415">
        <f t="shared" si="21"/>
        <v>2552.1965811965811</v>
      </c>
      <c r="AX71" s="415">
        <f t="shared" si="22"/>
        <v>2722.72</v>
      </c>
      <c r="AY71" s="415">
        <f t="shared" si="23"/>
        <v>3029.1472222222224</v>
      </c>
      <c r="AZ71" s="415">
        <f t="shared" si="24"/>
        <v>3260.4</v>
      </c>
      <c r="BA71" s="415">
        <f t="shared" si="25"/>
        <v>3650</v>
      </c>
      <c r="BB71" s="416">
        <f t="shared" si="32"/>
        <v>6.6814374746740679E-2</v>
      </c>
      <c r="BC71" s="416">
        <f t="shared" si="32"/>
        <v>0.11254452247099311</v>
      </c>
      <c r="BD71" s="416">
        <f t="shared" si="32"/>
        <v>7.6342534981884258E-2</v>
      </c>
      <c r="BE71" s="416">
        <f t="shared" si="32"/>
        <v>0.11949454054717212</v>
      </c>
      <c r="BF71" s="417">
        <f t="shared" ref="BF71:BF134" si="76">P71</f>
        <v>234</v>
      </c>
      <c r="BG71" s="417">
        <f t="shared" si="74"/>
        <v>250</v>
      </c>
      <c r="BH71" s="417">
        <f t="shared" si="75"/>
        <v>288</v>
      </c>
      <c r="BI71" s="417">
        <f t="shared" ref="BI71:BI134" si="77">AA71</f>
        <v>309</v>
      </c>
      <c r="BJ71" s="417">
        <f t="shared" ref="BJ71:BJ134" si="78">AC71</f>
        <v>324.45</v>
      </c>
      <c r="BK71" s="416">
        <f t="shared" si="33"/>
        <v>6.8376068376068355E-2</v>
      </c>
      <c r="BL71" s="416">
        <f t="shared" si="33"/>
        <v>0.15199999999999991</v>
      </c>
      <c r="BM71" s="416">
        <f t="shared" si="33"/>
        <v>7.2916666666666741E-2</v>
      </c>
      <c r="BN71" s="416">
        <f t="shared" si="33"/>
        <v>5.0000000000000044E-2</v>
      </c>
      <c r="BO71" s="419"/>
      <c r="BP71" s="420"/>
      <c r="BQ71" s="104"/>
      <c r="BR71" s="104"/>
      <c r="BS71" s="103"/>
      <c r="BT71" s="161">
        <f t="shared" si="34"/>
        <v>1057836.78</v>
      </c>
      <c r="BU71" s="161">
        <f t="shared" si="35"/>
        <v>834662.40000000002</v>
      </c>
    </row>
    <row r="72" spans="1:73" ht="26.25" hidden="1" customHeight="1">
      <c r="A72" s="145" t="s">
        <v>208</v>
      </c>
      <c r="B72" s="145" t="str">
        <f t="shared" si="27"/>
        <v>P038</v>
      </c>
      <c r="C72" s="146" t="s">
        <v>213</v>
      </c>
      <c r="D72" s="172" t="s">
        <v>214</v>
      </c>
      <c r="E72" s="178" t="s">
        <v>142</v>
      </c>
      <c r="F72" s="178"/>
      <c r="G72" s="178"/>
      <c r="H72" s="129">
        <v>420</v>
      </c>
      <c r="I72" s="130">
        <v>550</v>
      </c>
      <c r="J72" s="129">
        <v>550</v>
      </c>
      <c r="K72" s="130">
        <v>605</v>
      </c>
      <c r="L72" s="130">
        <v>605</v>
      </c>
      <c r="M72" s="130">
        <v>678</v>
      </c>
      <c r="N72" s="130">
        <v>678</v>
      </c>
      <c r="O72" s="148">
        <v>767.8</v>
      </c>
      <c r="P72" s="149">
        <v>13256</v>
      </c>
      <c r="Q72" s="149">
        <v>6624550</v>
      </c>
      <c r="R72" s="150">
        <v>13892</v>
      </c>
      <c r="S72" s="151">
        <v>7976924</v>
      </c>
      <c r="T72" s="150">
        <v>8844</v>
      </c>
      <c r="U72" s="151">
        <v>6092798.2400000002</v>
      </c>
      <c r="V72" s="152">
        <v>13892</v>
      </c>
      <c r="W72" s="153">
        <f t="shared" si="65"/>
        <v>10666277.6</v>
      </c>
      <c r="X72" s="154">
        <v>13892</v>
      </c>
      <c r="Y72" s="155">
        <v>767.8</v>
      </c>
      <c r="Z72" s="138">
        <f t="shared" si="66"/>
        <v>10666277.6</v>
      </c>
      <c r="AA72" s="156">
        <v>3682</v>
      </c>
      <c r="AB72" s="157">
        <v>2823661.28</v>
      </c>
      <c r="AC72" s="162">
        <v>13200</v>
      </c>
      <c r="AD72" s="456">
        <v>1000</v>
      </c>
      <c r="AE72" s="159">
        <f t="shared" si="67"/>
        <v>13200000</v>
      </c>
      <c r="AF72" s="158">
        <v>11809</v>
      </c>
      <c r="AG72" s="448">
        <v>1091.99</v>
      </c>
      <c r="AH72" s="159">
        <f t="shared" si="29"/>
        <v>12895309.91</v>
      </c>
      <c r="AI72" s="437">
        <f t="shared" si="30"/>
        <v>-91.990000000000009</v>
      </c>
      <c r="AJ72" s="23">
        <f t="shared" si="68"/>
        <v>-2083</v>
      </c>
      <c r="AK72" s="24">
        <f t="shared" si="69"/>
        <v>-0.14994241289951052</v>
      </c>
      <c r="AL72" s="23">
        <f t="shared" si="70"/>
        <v>8127</v>
      </c>
      <c r="AM72" s="160">
        <f t="shared" si="31"/>
        <v>304690.08999999985</v>
      </c>
      <c r="AN72" s="24">
        <f t="shared" si="71"/>
        <v>2.2072243346007605</v>
      </c>
      <c r="AO72" s="163">
        <f t="shared" si="72"/>
        <v>324.19000000000005</v>
      </c>
      <c r="AP72" s="164">
        <f t="shared" si="73"/>
        <v>0.42223235217504568</v>
      </c>
      <c r="AQ72" s="487"/>
      <c r="AR72" s="409">
        <f t="shared" si="16"/>
        <v>0.42223235217504573</v>
      </c>
      <c r="AS72" s="410">
        <f t="shared" si="17"/>
        <v>0.30242250586090136</v>
      </c>
      <c r="AT72" s="409">
        <f t="shared" si="18"/>
        <v>2.2072243346007605</v>
      </c>
      <c r="AU72" s="410">
        <f t="shared" si="19"/>
        <v>2.5850081477457905</v>
      </c>
      <c r="AV72" s="64" t="b">
        <f t="shared" si="20"/>
        <v>0</v>
      </c>
      <c r="AW72" s="415">
        <f t="shared" si="21"/>
        <v>499.73974049487026</v>
      </c>
      <c r="AX72" s="415">
        <f t="shared" si="22"/>
        <v>574.20990498128424</v>
      </c>
      <c r="AY72" s="415">
        <f t="shared" si="23"/>
        <v>688.918842152872</v>
      </c>
      <c r="AZ72" s="415">
        <f t="shared" si="24"/>
        <v>767.8</v>
      </c>
      <c r="BA72" s="415">
        <f t="shared" si="25"/>
        <v>1000</v>
      </c>
      <c r="BB72" s="416">
        <f t="shared" si="32"/>
        <v>0.14901789562036716</v>
      </c>
      <c r="BC72" s="416">
        <f t="shared" si="32"/>
        <v>0.19976830106287791</v>
      </c>
      <c r="BD72" s="416">
        <f t="shared" si="32"/>
        <v>0.11449992803306741</v>
      </c>
      <c r="BE72" s="416">
        <f t="shared" si="32"/>
        <v>0.30242250586090136</v>
      </c>
      <c r="BF72" s="417">
        <f t="shared" si="76"/>
        <v>13256</v>
      </c>
      <c r="BG72" s="417">
        <f t="shared" si="74"/>
        <v>13892</v>
      </c>
      <c r="BH72" s="417">
        <f t="shared" si="75"/>
        <v>8844</v>
      </c>
      <c r="BI72" s="417">
        <f t="shared" si="77"/>
        <v>3682</v>
      </c>
      <c r="BJ72" s="417">
        <f t="shared" si="78"/>
        <v>13200</v>
      </c>
      <c r="BK72" s="416">
        <f t="shared" si="33"/>
        <v>4.797827398913701E-2</v>
      </c>
      <c r="BL72" s="416">
        <f t="shared" si="33"/>
        <v>-0.36337460408868416</v>
      </c>
      <c r="BM72" s="416">
        <f t="shared" si="33"/>
        <v>-0.58367254635911348</v>
      </c>
      <c r="BN72" s="416">
        <f t="shared" si="33"/>
        <v>2.5850081477457905</v>
      </c>
      <c r="BO72" s="419"/>
      <c r="BP72" s="420"/>
      <c r="BQ72" s="104"/>
      <c r="BR72" s="104"/>
      <c r="BS72" s="103"/>
      <c r="BT72" s="161">
        <f t="shared" si="34"/>
        <v>10134960</v>
      </c>
      <c r="BU72" s="161">
        <f t="shared" si="35"/>
        <v>9066950.1999999993</v>
      </c>
    </row>
    <row r="73" spans="1:73" ht="27.75" hidden="1" customHeight="1">
      <c r="A73" s="145" t="s">
        <v>208</v>
      </c>
      <c r="B73" s="145" t="str">
        <f t="shared" si="27"/>
        <v>P039</v>
      </c>
      <c r="C73" s="146" t="s">
        <v>215</v>
      </c>
      <c r="D73" s="147" t="s">
        <v>216</v>
      </c>
      <c r="E73" s="147"/>
      <c r="F73" s="147" t="s">
        <v>81</v>
      </c>
      <c r="G73" s="147"/>
      <c r="H73" s="129">
        <v>450</v>
      </c>
      <c r="I73" s="130">
        <v>580</v>
      </c>
      <c r="J73" s="129">
        <v>580</v>
      </c>
      <c r="K73" s="130">
        <v>638</v>
      </c>
      <c r="L73" s="130">
        <v>638</v>
      </c>
      <c r="M73" s="130">
        <v>677</v>
      </c>
      <c r="N73" s="130">
        <v>677</v>
      </c>
      <c r="O73" s="148">
        <v>766.7</v>
      </c>
      <c r="P73" s="149">
        <v>40658</v>
      </c>
      <c r="Q73" s="149">
        <v>20983590</v>
      </c>
      <c r="R73" s="150">
        <v>40936</v>
      </c>
      <c r="S73" s="151">
        <v>24574554.800000004</v>
      </c>
      <c r="T73" s="150">
        <v>37297</v>
      </c>
      <c r="U73" s="151">
        <v>27968754.420000002</v>
      </c>
      <c r="V73" s="152">
        <v>40936</v>
      </c>
      <c r="W73" s="153">
        <f t="shared" si="65"/>
        <v>31385631.200000003</v>
      </c>
      <c r="X73" s="154">
        <v>40936</v>
      </c>
      <c r="Y73" s="155">
        <v>766.7</v>
      </c>
      <c r="Z73" s="138">
        <f t="shared" si="66"/>
        <v>31385631.200000003</v>
      </c>
      <c r="AA73" s="156">
        <f>71735-46969</f>
        <v>24766</v>
      </c>
      <c r="AB73" s="157">
        <f>78596950.63-59584400</f>
        <v>19012550.629999995</v>
      </c>
      <c r="AC73" s="162">
        <v>33000</v>
      </c>
      <c r="AD73" s="456">
        <v>950</v>
      </c>
      <c r="AE73" s="159">
        <f t="shared" si="67"/>
        <v>31350000</v>
      </c>
      <c r="AF73" s="158">
        <v>29000</v>
      </c>
      <c r="AG73" s="448">
        <v>1063.99</v>
      </c>
      <c r="AH73" s="159">
        <f t="shared" si="29"/>
        <v>30855710</v>
      </c>
      <c r="AI73" s="437">
        <f t="shared" si="30"/>
        <v>-113.99000000000001</v>
      </c>
      <c r="AJ73" s="23">
        <f t="shared" si="68"/>
        <v>-11936</v>
      </c>
      <c r="AK73" s="24">
        <f t="shared" si="69"/>
        <v>-0.29157709595466091</v>
      </c>
      <c r="AL73" s="23">
        <f t="shared" si="70"/>
        <v>4234</v>
      </c>
      <c r="AM73" s="160">
        <f t="shared" si="31"/>
        <v>494290</v>
      </c>
      <c r="AN73" s="24">
        <f t="shared" si="71"/>
        <v>0.17096018735362997</v>
      </c>
      <c r="AO73" s="163">
        <f t="shared" si="72"/>
        <v>297.28999999999996</v>
      </c>
      <c r="AP73" s="164">
        <f t="shared" si="73"/>
        <v>0.38775270640406934</v>
      </c>
      <c r="AQ73" s="487"/>
      <c r="AR73" s="409">
        <f t="shared" ref="AR73:AR136" si="79">IFERROR(AG73/Y73-1,"")</f>
        <v>0.38775270640406934</v>
      </c>
      <c r="AS73" s="410">
        <f t="shared" ref="AS73:AS136" si="80">IFERROR(AD73/Y73-1,"")</f>
        <v>0.23907656188861348</v>
      </c>
      <c r="AT73" s="409">
        <f t="shared" ref="AT73:AT136" si="81">IFERROR(AF73/AA73-1,"")</f>
        <v>0.17096018735362994</v>
      </c>
      <c r="AU73" s="410">
        <f t="shared" ref="AU73:AU136" si="82">IFERROR(AC73/AA73-1,"")</f>
        <v>0.33247193733344105</v>
      </c>
      <c r="AV73" s="64" t="b">
        <f t="shared" ref="AV73:AV136" si="83">AC73=AA73</f>
        <v>0</v>
      </c>
      <c r="AW73" s="415">
        <f t="shared" ref="AW73:AW136" si="84">IFERROR(Q73/P73,"")</f>
        <v>516.09990653745876</v>
      </c>
      <c r="AX73" s="415">
        <f t="shared" ref="AX73:AX136" si="85">IFERROR(S73/R73,"")</f>
        <v>600.31646472542513</v>
      </c>
      <c r="AY73" s="415">
        <f t="shared" ref="AY73:AY136" si="86">IFERROR(U73/T73,"")</f>
        <v>749.89287127651028</v>
      </c>
      <c r="AZ73" s="415">
        <f t="shared" ref="AZ73:AZ136" si="87">Y73</f>
        <v>766.7</v>
      </c>
      <c r="BA73" s="415">
        <f t="shared" ref="BA73:BA136" si="88">AD73</f>
        <v>950</v>
      </c>
      <c r="BB73" s="416">
        <f t="shared" si="32"/>
        <v>0.16317878984512846</v>
      </c>
      <c r="BC73" s="416">
        <f t="shared" si="32"/>
        <v>0.24916259229954485</v>
      </c>
      <c r="BD73" s="416">
        <f t="shared" si="32"/>
        <v>2.2412706357482381E-2</v>
      </c>
      <c r="BE73" s="416">
        <f t="shared" si="32"/>
        <v>0.23907656188861348</v>
      </c>
      <c r="BF73" s="417">
        <f t="shared" si="76"/>
        <v>40658</v>
      </c>
      <c r="BG73" s="417">
        <f t="shared" si="74"/>
        <v>40936</v>
      </c>
      <c r="BH73" s="417">
        <f t="shared" si="75"/>
        <v>37297</v>
      </c>
      <c r="BI73" s="417">
        <f t="shared" si="77"/>
        <v>24766</v>
      </c>
      <c r="BJ73" s="417">
        <f t="shared" si="78"/>
        <v>33000</v>
      </c>
      <c r="BK73" s="416">
        <f t="shared" si="33"/>
        <v>6.8375227507502245E-3</v>
      </c>
      <c r="BL73" s="416">
        <f t="shared" si="33"/>
        <v>-8.8894860269689291E-2</v>
      </c>
      <c r="BM73" s="416">
        <f t="shared" si="33"/>
        <v>-0.33597876504812718</v>
      </c>
      <c r="BN73" s="416">
        <f t="shared" si="33"/>
        <v>0.33247193733344105</v>
      </c>
      <c r="BO73" s="419"/>
      <c r="BP73" s="420"/>
      <c r="BQ73" s="104"/>
      <c r="BR73" s="104"/>
      <c r="BS73" s="103"/>
      <c r="BT73" s="161">
        <f t="shared" si="34"/>
        <v>25301100</v>
      </c>
      <c r="BU73" s="161">
        <f t="shared" si="35"/>
        <v>22234300</v>
      </c>
    </row>
    <row r="74" spans="1:73" s="184" customFormat="1" ht="24" hidden="1">
      <c r="A74" s="145" t="s">
        <v>208</v>
      </c>
      <c r="B74" s="145" t="str">
        <f t="shared" si="27"/>
        <v>P039.2</v>
      </c>
      <c r="C74" s="179" t="s">
        <v>217</v>
      </c>
      <c r="D74" s="180" t="s">
        <v>218</v>
      </c>
      <c r="E74" s="180"/>
      <c r="F74" s="147" t="s">
        <v>81</v>
      </c>
      <c r="G74" s="180"/>
      <c r="H74" s="129">
        <v>0</v>
      </c>
      <c r="I74" s="130">
        <v>0</v>
      </c>
      <c r="J74" s="129"/>
      <c r="K74" s="130"/>
      <c r="L74" s="130"/>
      <c r="M74" s="130"/>
      <c r="N74" s="130"/>
      <c r="O74" s="148">
        <v>1400</v>
      </c>
      <c r="P74" s="149">
        <v>0</v>
      </c>
      <c r="Q74" s="149">
        <v>0</v>
      </c>
      <c r="R74" s="150"/>
      <c r="S74" s="151"/>
      <c r="T74" s="150"/>
      <c r="U74" s="151"/>
      <c r="V74" s="152"/>
      <c r="W74" s="153"/>
      <c r="X74" s="166">
        <v>0</v>
      </c>
      <c r="Y74" s="155">
        <v>1400</v>
      </c>
      <c r="Z74" s="167">
        <f t="shared" si="66"/>
        <v>0</v>
      </c>
      <c r="AA74" s="168">
        <v>46969</v>
      </c>
      <c r="AB74" s="169">
        <v>59584400</v>
      </c>
      <c r="AC74" s="181">
        <v>20000</v>
      </c>
      <c r="AD74" s="460">
        <v>1400</v>
      </c>
      <c r="AE74" s="171">
        <f t="shared" si="67"/>
        <v>28000000</v>
      </c>
      <c r="AF74" s="170">
        <v>20000</v>
      </c>
      <c r="AG74" s="449">
        <v>1400</v>
      </c>
      <c r="AH74" s="159">
        <f t="shared" ref="AH74:AH137" si="89">AF74*AG74</f>
        <v>28000000</v>
      </c>
      <c r="AI74" s="437">
        <f t="shared" ref="AI74:AI137" si="90">AD74-AG74</f>
        <v>0</v>
      </c>
      <c r="AJ74" s="23">
        <f t="shared" si="68"/>
        <v>20000</v>
      </c>
      <c r="AK74" s="24" t="e">
        <f t="shared" si="69"/>
        <v>#DIV/0!</v>
      </c>
      <c r="AL74" s="23">
        <f t="shared" si="70"/>
        <v>-26969</v>
      </c>
      <c r="AM74" s="160">
        <f t="shared" ref="AM74:AM137" si="91">AE74-AH74</f>
        <v>0</v>
      </c>
      <c r="AN74" s="24">
        <f t="shared" si="71"/>
        <v>-0.57418722987502391</v>
      </c>
      <c r="AO74" s="182">
        <f t="shared" si="72"/>
        <v>0</v>
      </c>
      <c r="AP74" s="183">
        <f t="shared" si="73"/>
        <v>0</v>
      </c>
      <c r="AQ74" s="488"/>
      <c r="AR74" s="409">
        <f t="shared" si="79"/>
        <v>0</v>
      </c>
      <c r="AS74" s="410">
        <f t="shared" si="80"/>
        <v>0</v>
      </c>
      <c r="AT74" s="409">
        <f t="shared" si="81"/>
        <v>-0.57418722987502391</v>
      </c>
      <c r="AU74" s="410">
        <f t="shared" si="82"/>
        <v>-0.57418722987502391</v>
      </c>
      <c r="AV74" s="64" t="b">
        <f t="shared" si="83"/>
        <v>0</v>
      </c>
      <c r="AW74" s="415" t="str">
        <f t="shared" si="84"/>
        <v/>
      </c>
      <c r="AX74" s="415" t="str">
        <f t="shared" si="85"/>
        <v/>
      </c>
      <c r="AY74" s="415" t="str">
        <f t="shared" si="86"/>
        <v/>
      </c>
      <c r="AZ74" s="415">
        <f t="shared" si="87"/>
        <v>1400</v>
      </c>
      <c r="BA74" s="415">
        <f t="shared" si="88"/>
        <v>1400</v>
      </c>
      <c r="BB74" s="416" t="str">
        <f t="shared" ref="BB74:BE137" si="92">IFERROR(AX74/AW74-1,"")</f>
        <v/>
      </c>
      <c r="BC74" s="416" t="str">
        <f t="shared" si="92"/>
        <v/>
      </c>
      <c r="BD74" s="416" t="str">
        <f t="shared" si="92"/>
        <v/>
      </c>
      <c r="BE74" s="416">
        <f t="shared" si="92"/>
        <v>0</v>
      </c>
      <c r="BF74" s="417">
        <f t="shared" si="76"/>
        <v>0</v>
      </c>
      <c r="BG74" s="417">
        <f t="shared" si="74"/>
        <v>0</v>
      </c>
      <c r="BH74" s="417">
        <f t="shared" si="75"/>
        <v>0</v>
      </c>
      <c r="BI74" s="417">
        <f t="shared" si="77"/>
        <v>46969</v>
      </c>
      <c r="BJ74" s="417">
        <f t="shared" si="78"/>
        <v>20000</v>
      </c>
      <c r="BK74" s="416" t="str">
        <f t="shared" ref="BK74:BN137" si="93">IFERROR(BG74/BF74-1,"")</f>
        <v/>
      </c>
      <c r="BL74" s="416" t="str">
        <f t="shared" si="93"/>
        <v/>
      </c>
      <c r="BM74" s="416" t="str">
        <f t="shared" si="93"/>
        <v/>
      </c>
      <c r="BN74" s="416">
        <f t="shared" si="93"/>
        <v>-0.57418722987502391</v>
      </c>
      <c r="BO74" s="419"/>
      <c r="BP74" s="420"/>
      <c r="BQ74" s="104"/>
      <c r="BR74" s="104"/>
      <c r="BS74" s="103"/>
      <c r="BT74" s="161">
        <f t="shared" ref="BT74:BT137" si="94">AC74*Y74</f>
        <v>28000000</v>
      </c>
      <c r="BU74" s="161">
        <f t="shared" ref="BU74:BU137" si="95">AF74*Y74</f>
        <v>28000000</v>
      </c>
    </row>
    <row r="75" spans="1:73" ht="13.2" hidden="1">
      <c r="A75" s="145" t="s">
        <v>208</v>
      </c>
      <c r="B75" s="145" t="str">
        <f t="shared" si="27"/>
        <v>P040</v>
      </c>
      <c r="C75" s="146" t="s">
        <v>219</v>
      </c>
      <c r="D75" s="185" t="s">
        <v>220</v>
      </c>
      <c r="E75" s="185"/>
      <c r="F75" s="185"/>
      <c r="G75" s="185"/>
      <c r="H75" s="129">
        <v>0</v>
      </c>
      <c r="I75" s="130">
        <v>0</v>
      </c>
      <c r="J75" s="129"/>
      <c r="K75" s="130"/>
      <c r="L75" s="130"/>
      <c r="M75" s="130"/>
      <c r="N75" s="130"/>
      <c r="O75" s="148" t="s">
        <v>88</v>
      </c>
      <c r="P75" s="149">
        <v>0</v>
      </c>
      <c r="Q75" s="149">
        <v>0</v>
      </c>
      <c r="R75" s="150"/>
      <c r="S75" s="151"/>
      <c r="T75" s="150"/>
      <c r="U75" s="151"/>
      <c r="V75" s="152"/>
      <c r="W75" s="153"/>
      <c r="X75" s="166"/>
      <c r="Y75" s="155" t="s">
        <v>88</v>
      </c>
      <c r="Z75" s="167"/>
      <c r="AA75" s="168"/>
      <c r="AB75" s="169"/>
      <c r="AC75" s="170"/>
      <c r="AD75" s="449"/>
      <c r="AE75" s="171"/>
      <c r="AF75" s="170"/>
      <c r="AG75" s="449"/>
      <c r="AH75" s="159">
        <f t="shared" si="89"/>
        <v>0</v>
      </c>
      <c r="AI75" s="437">
        <f t="shared" si="90"/>
        <v>0</v>
      </c>
      <c r="AJ75" s="23"/>
      <c r="AK75" s="24"/>
      <c r="AL75" s="23"/>
      <c r="AM75" s="160">
        <f t="shared" si="91"/>
        <v>0</v>
      </c>
      <c r="AN75" s="24"/>
      <c r="AO75" s="163"/>
      <c r="AP75" s="164"/>
      <c r="AQ75" s="487"/>
      <c r="AR75" s="409" t="str">
        <f t="shared" si="79"/>
        <v/>
      </c>
      <c r="AS75" s="410" t="str">
        <f t="shared" si="80"/>
        <v/>
      </c>
      <c r="AT75" s="409" t="str">
        <f t="shared" si="81"/>
        <v/>
      </c>
      <c r="AU75" s="410" t="str">
        <f t="shared" si="82"/>
        <v/>
      </c>
      <c r="AV75" s="64" t="b">
        <f t="shared" si="83"/>
        <v>1</v>
      </c>
      <c r="AW75" s="415" t="str">
        <f t="shared" si="84"/>
        <v/>
      </c>
      <c r="AX75" s="415" t="str">
        <f t="shared" si="85"/>
        <v/>
      </c>
      <c r="AY75" s="415" t="str">
        <f t="shared" si="86"/>
        <v/>
      </c>
      <c r="AZ75" s="415" t="str">
        <f t="shared" si="87"/>
        <v/>
      </c>
      <c r="BA75" s="415">
        <f t="shared" si="88"/>
        <v>0</v>
      </c>
      <c r="BB75" s="416" t="str">
        <f t="shared" si="92"/>
        <v/>
      </c>
      <c r="BC75" s="416" t="str">
        <f t="shared" si="92"/>
        <v/>
      </c>
      <c r="BD75" s="416" t="str">
        <f t="shared" si="92"/>
        <v/>
      </c>
      <c r="BE75" s="416" t="str">
        <f t="shared" si="92"/>
        <v/>
      </c>
      <c r="BF75" s="417">
        <f t="shared" si="76"/>
        <v>0</v>
      </c>
      <c r="BG75" s="417">
        <f t="shared" si="74"/>
        <v>0</v>
      </c>
      <c r="BH75" s="417">
        <f t="shared" si="75"/>
        <v>0</v>
      </c>
      <c r="BI75" s="417">
        <f t="shared" si="77"/>
        <v>0</v>
      </c>
      <c r="BJ75" s="417">
        <f t="shared" si="78"/>
        <v>0</v>
      </c>
      <c r="BK75" s="416" t="str">
        <f t="shared" si="93"/>
        <v/>
      </c>
      <c r="BL75" s="416" t="str">
        <f t="shared" si="93"/>
        <v/>
      </c>
      <c r="BM75" s="416" t="str">
        <f t="shared" si="93"/>
        <v/>
      </c>
      <c r="BN75" s="416" t="str">
        <f t="shared" si="93"/>
        <v/>
      </c>
      <c r="BO75" s="419"/>
      <c r="BP75" s="420"/>
      <c r="BQ75" s="104"/>
      <c r="BR75" s="104"/>
      <c r="BS75" s="103"/>
      <c r="BT75" s="161"/>
      <c r="BU75" s="161"/>
    </row>
    <row r="76" spans="1:73" ht="24" hidden="1">
      <c r="A76" s="145" t="s">
        <v>208</v>
      </c>
      <c r="B76" s="145" t="str">
        <f t="shared" si="27"/>
        <v>P040.1</v>
      </c>
      <c r="C76" s="146" t="s">
        <v>221</v>
      </c>
      <c r="D76" s="186" t="s">
        <v>222</v>
      </c>
      <c r="E76" s="186"/>
      <c r="F76" s="186"/>
      <c r="G76" s="186"/>
      <c r="H76" s="129">
        <v>426</v>
      </c>
      <c r="I76" s="130">
        <v>550</v>
      </c>
      <c r="J76" s="129">
        <v>550</v>
      </c>
      <c r="K76" s="130">
        <v>605</v>
      </c>
      <c r="L76" s="130">
        <v>605</v>
      </c>
      <c r="M76" s="130">
        <v>606</v>
      </c>
      <c r="N76" s="130">
        <v>606</v>
      </c>
      <c r="O76" s="148">
        <v>688.6</v>
      </c>
      <c r="P76" s="149">
        <v>7811</v>
      </c>
      <c r="Q76" s="149">
        <v>3940666</v>
      </c>
      <c r="R76" s="150">
        <v>8303</v>
      </c>
      <c r="S76" s="151">
        <v>4785465</v>
      </c>
      <c r="T76" s="150">
        <v>5573</v>
      </c>
      <c r="U76" s="151">
        <v>3481502.6800000006</v>
      </c>
      <c r="V76" s="152">
        <v>8303</v>
      </c>
      <c r="W76" s="153">
        <f>V76*O76</f>
        <v>5717445.7999999998</v>
      </c>
      <c r="X76" s="154">
        <v>8303</v>
      </c>
      <c r="Y76" s="155">
        <v>688.6</v>
      </c>
      <c r="Z76" s="138">
        <f>X76*Y76</f>
        <v>5717445.7999999998</v>
      </c>
      <c r="AA76" s="156">
        <v>2784</v>
      </c>
      <c r="AB76" s="157">
        <v>1916594.12</v>
      </c>
      <c r="AC76" s="158">
        <v>7058</v>
      </c>
      <c r="AD76" s="448">
        <v>833.94</v>
      </c>
      <c r="AE76" s="159">
        <f t="shared" ref="AE76:AE77" si="96">AC76*AD76</f>
        <v>5885948.5200000005</v>
      </c>
      <c r="AF76" s="158">
        <v>7058</v>
      </c>
      <c r="AG76" s="448">
        <v>833.94</v>
      </c>
      <c r="AH76" s="159">
        <f t="shared" si="89"/>
        <v>5885948.5200000005</v>
      </c>
      <c r="AI76" s="437">
        <f t="shared" si="90"/>
        <v>0</v>
      </c>
      <c r="AJ76" s="23">
        <f>+AF76-X76</f>
        <v>-1245</v>
      </c>
      <c r="AK76" s="24">
        <f>+AJ76/X76</f>
        <v>-0.14994580272190774</v>
      </c>
      <c r="AL76" s="23">
        <f>+AF76-AA76</f>
        <v>4274</v>
      </c>
      <c r="AM76" s="160">
        <f t="shared" si="91"/>
        <v>0</v>
      </c>
      <c r="AN76" s="24">
        <f>+AL76/AA76</f>
        <v>1.5352011494252873</v>
      </c>
      <c r="AO76" s="163">
        <f>+AG76-Y76</f>
        <v>145.34000000000003</v>
      </c>
      <c r="AP76" s="164">
        <f>+AO76/Y76</f>
        <v>0.21106593087423761</v>
      </c>
      <c r="AQ76" s="487"/>
      <c r="AR76" s="409">
        <f t="shared" si="79"/>
        <v>0.21106593087423753</v>
      </c>
      <c r="AS76" s="410">
        <f t="shared" si="80"/>
        <v>0.21106593087423753</v>
      </c>
      <c r="AT76" s="409">
        <f t="shared" si="81"/>
        <v>1.5352011494252875</v>
      </c>
      <c r="AU76" s="410">
        <f t="shared" si="82"/>
        <v>1.5352011494252875</v>
      </c>
      <c r="AV76" s="64" t="b">
        <f t="shared" si="83"/>
        <v>0</v>
      </c>
      <c r="AW76" s="415">
        <f t="shared" si="84"/>
        <v>504.5021124055819</v>
      </c>
      <c r="AX76" s="415">
        <f t="shared" si="85"/>
        <v>576.35372756834875</v>
      </c>
      <c r="AY76" s="415">
        <f t="shared" si="86"/>
        <v>624.70889646509966</v>
      </c>
      <c r="AZ76" s="415">
        <f t="shared" si="87"/>
        <v>688.6</v>
      </c>
      <c r="BA76" s="415">
        <f t="shared" si="88"/>
        <v>833.94</v>
      </c>
      <c r="BB76" s="416">
        <f t="shared" si="92"/>
        <v>0.14242084105488062</v>
      </c>
      <c r="BC76" s="416">
        <f t="shared" si="92"/>
        <v>8.3898423110339904E-2</v>
      </c>
      <c r="BD76" s="416">
        <f t="shared" si="92"/>
        <v>0.10227340109357597</v>
      </c>
      <c r="BE76" s="416">
        <f t="shared" si="92"/>
        <v>0.21106593087423753</v>
      </c>
      <c r="BF76" s="417">
        <f t="shared" si="76"/>
        <v>7811</v>
      </c>
      <c r="BG76" s="417">
        <f t="shared" si="74"/>
        <v>8303</v>
      </c>
      <c r="BH76" s="417">
        <f t="shared" si="75"/>
        <v>5573</v>
      </c>
      <c r="BI76" s="417">
        <f t="shared" si="77"/>
        <v>2784</v>
      </c>
      <c r="BJ76" s="417">
        <f t="shared" si="78"/>
        <v>7058</v>
      </c>
      <c r="BK76" s="416">
        <f t="shared" si="93"/>
        <v>6.2988093713993054E-2</v>
      </c>
      <c r="BL76" s="416">
        <f t="shared" si="93"/>
        <v>-0.32879682042635194</v>
      </c>
      <c r="BM76" s="416">
        <f t="shared" si="93"/>
        <v>-0.50044859142293197</v>
      </c>
      <c r="BN76" s="416">
        <f t="shared" si="93"/>
        <v>1.5352011494252875</v>
      </c>
      <c r="BO76" s="419"/>
      <c r="BP76" s="420" t="s">
        <v>1070</v>
      </c>
      <c r="BQ76" s="104"/>
      <c r="BR76" s="104"/>
      <c r="BS76" s="103"/>
      <c r="BT76" s="161">
        <f t="shared" si="94"/>
        <v>4860138.8</v>
      </c>
      <c r="BU76" s="161">
        <f t="shared" si="95"/>
        <v>4860138.8</v>
      </c>
    </row>
    <row r="77" spans="1:73" ht="36" hidden="1">
      <c r="A77" s="145" t="s">
        <v>208</v>
      </c>
      <c r="B77" s="145" t="str">
        <f t="shared" si="27"/>
        <v>P040.2</v>
      </c>
      <c r="C77" s="146" t="s">
        <v>223</v>
      </c>
      <c r="D77" s="187" t="s">
        <v>224</v>
      </c>
      <c r="E77" s="175" t="s">
        <v>102</v>
      </c>
      <c r="F77" s="175"/>
      <c r="G77" s="175"/>
      <c r="H77" s="129">
        <v>553</v>
      </c>
      <c r="I77" s="130">
        <v>650</v>
      </c>
      <c r="J77" s="129">
        <v>650</v>
      </c>
      <c r="K77" s="130">
        <v>780</v>
      </c>
      <c r="L77" s="130">
        <v>780</v>
      </c>
      <c r="M77" s="130">
        <v>780</v>
      </c>
      <c r="N77" s="130">
        <v>780</v>
      </c>
      <c r="O77" s="148">
        <v>880</v>
      </c>
      <c r="P77" s="149">
        <v>3588</v>
      </c>
      <c r="Q77" s="149">
        <v>2210756</v>
      </c>
      <c r="R77" s="150">
        <v>3095</v>
      </c>
      <c r="S77" s="151">
        <v>2205280</v>
      </c>
      <c r="T77" s="150">
        <v>2598</v>
      </c>
      <c r="U77" s="151">
        <v>2131788</v>
      </c>
      <c r="V77" s="152">
        <v>3095</v>
      </c>
      <c r="W77" s="153">
        <f>V77*O77</f>
        <v>2723600</v>
      </c>
      <c r="X77" s="154">
        <v>3095</v>
      </c>
      <c r="Y77" s="155">
        <v>880</v>
      </c>
      <c r="Z77" s="138">
        <f>X77*Y77</f>
        <v>2723600</v>
      </c>
      <c r="AA77" s="156">
        <v>2216</v>
      </c>
      <c r="AB77" s="157">
        <v>1950080</v>
      </c>
      <c r="AC77" s="158">
        <v>2631</v>
      </c>
      <c r="AD77" s="456">
        <v>1025</v>
      </c>
      <c r="AE77" s="159">
        <f t="shared" si="96"/>
        <v>2696775</v>
      </c>
      <c r="AF77" s="158">
        <v>2631</v>
      </c>
      <c r="AG77" s="448">
        <v>1025.3399999999999</v>
      </c>
      <c r="AH77" s="159">
        <f t="shared" si="89"/>
        <v>2697669.5399999996</v>
      </c>
      <c r="AI77" s="437">
        <f t="shared" si="90"/>
        <v>-0.33999999999991815</v>
      </c>
      <c r="AJ77" s="23">
        <f>+AF77-X77</f>
        <v>-464</v>
      </c>
      <c r="AK77" s="24">
        <f>+AJ77/X77</f>
        <v>-0.14991922455573506</v>
      </c>
      <c r="AL77" s="23">
        <f>+AF77-AA77</f>
        <v>415</v>
      </c>
      <c r="AM77" s="160">
        <f t="shared" si="91"/>
        <v>-894.53999999957159</v>
      </c>
      <c r="AN77" s="24">
        <f>+AL77/AA77</f>
        <v>0.18727436823104693</v>
      </c>
      <c r="AO77" s="163">
        <f>+AG77-Y77</f>
        <v>145.33999999999992</v>
      </c>
      <c r="AP77" s="164">
        <f>+AO77/Y77</f>
        <v>0.16515909090909081</v>
      </c>
      <c r="AQ77" s="487"/>
      <c r="AR77" s="409">
        <f t="shared" si="79"/>
        <v>0.16515909090909076</v>
      </c>
      <c r="AS77" s="410">
        <f t="shared" si="80"/>
        <v>0.16477272727272729</v>
      </c>
      <c r="AT77" s="409">
        <f t="shared" si="81"/>
        <v>0.18727436823104693</v>
      </c>
      <c r="AU77" s="410">
        <f t="shared" si="82"/>
        <v>0.18727436823104693</v>
      </c>
      <c r="AV77" s="64" t="b">
        <f t="shared" si="83"/>
        <v>0</v>
      </c>
      <c r="AW77" s="415">
        <f t="shared" si="84"/>
        <v>616.15273132664436</v>
      </c>
      <c r="AX77" s="415">
        <f t="shared" si="85"/>
        <v>712.52988691437804</v>
      </c>
      <c r="AY77" s="415">
        <f t="shared" si="86"/>
        <v>820.54965357967671</v>
      </c>
      <c r="AZ77" s="415">
        <f t="shared" si="87"/>
        <v>880</v>
      </c>
      <c r="BA77" s="415">
        <f t="shared" si="88"/>
        <v>1025</v>
      </c>
      <c r="BB77" s="416">
        <f t="shared" si="92"/>
        <v>0.15641763914642248</v>
      </c>
      <c r="BC77" s="416">
        <f t="shared" si="92"/>
        <v>0.15160033094622882</v>
      </c>
      <c r="BD77" s="416">
        <f t="shared" si="92"/>
        <v>7.2451857314141943E-2</v>
      </c>
      <c r="BE77" s="416">
        <f t="shared" si="92"/>
        <v>0.16477272727272729</v>
      </c>
      <c r="BF77" s="417">
        <f t="shared" si="76"/>
        <v>3588</v>
      </c>
      <c r="BG77" s="417">
        <f t="shared" si="74"/>
        <v>3095</v>
      </c>
      <c r="BH77" s="417">
        <f t="shared" si="75"/>
        <v>2598</v>
      </c>
      <c r="BI77" s="417">
        <f t="shared" si="77"/>
        <v>2216</v>
      </c>
      <c r="BJ77" s="417">
        <f t="shared" si="78"/>
        <v>2631</v>
      </c>
      <c r="BK77" s="416">
        <f t="shared" si="93"/>
        <v>-0.13740245261984396</v>
      </c>
      <c r="BL77" s="416">
        <f t="shared" si="93"/>
        <v>-0.16058158319870763</v>
      </c>
      <c r="BM77" s="416">
        <f t="shared" si="93"/>
        <v>-0.14703618167821397</v>
      </c>
      <c r="BN77" s="416">
        <f t="shared" si="93"/>
        <v>0.18727436823104693</v>
      </c>
      <c r="BO77" s="419"/>
      <c r="BP77" s="420"/>
      <c r="BQ77" s="104"/>
      <c r="BR77" s="104"/>
      <c r="BS77" s="103"/>
      <c r="BT77" s="161">
        <f t="shared" si="94"/>
        <v>2315280</v>
      </c>
      <c r="BU77" s="161">
        <f t="shared" si="95"/>
        <v>2315280</v>
      </c>
    </row>
    <row r="78" spans="1:73" ht="13.2" hidden="1">
      <c r="A78" s="145" t="s">
        <v>208</v>
      </c>
      <c r="B78" s="145" t="str">
        <f t="shared" si="27"/>
        <v>P041</v>
      </c>
      <c r="C78" s="146" t="s">
        <v>225</v>
      </c>
      <c r="D78" s="165" t="s">
        <v>226</v>
      </c>
      <c r="E78" s="165"/>
      <c r="F78" s="165"/>
      <c r="G78" s="165"/>
      <c r="H78" s="129">
        <v>0</v>
      </c>
      <c r="I78" s="130">
        <v>0</v>
      </c>
      <c r="J78" s="129"/>
      <c r="K78" s="130"/>
      <c r="L78" s="130"/>
      <c r="M78" s="130"/>
      <c r="N78" s="130"/>
      <c r="O78" s="148"/>
      <c r="P78" s="149">
        <v>0</v>
      </c>
      <c r="Q78" s="149">
        <v>0</v>
      </c>
      <c r="R78" s="150"/>
      <c r="S78" s="151"/>
      <c r="T78" s="150"/>
      <c r="U78" s="151"/>
      <c r="V78" s="152"/>
      <c r="W78" s="153"/>
      <c r="X78" s="166"/>
      <c r="Y78" s="155"/>
      <c r="Z78" s="167"/>
      <c r="AA78" s="168"/>
      <c r="AB78" s="169"/>
      <c r="AC78" s="170"/>
      <c r="AD78" s="449"/>
      <c r="AE78" s="171"/>
      <c r="AF78" s="170"/>
      <c r="AG78" s="449"/>
      <c r="AH78" s="159">
        <f t="shared" si="89"/>
        <v>0</v>
      </c>
      <c r="AI78" s="437">
        <f t="shared" si="90"/>
        <v>0</v>
      </c>
      <c r="AJ78" s="23"/>
      <c r="AK78" s="24"/>
      <c r="AL78" s="23"/>
      <c r="AM78" s="160">
        <f t="shared" si="91"/>
        <v>0</v>
      </c>
      <c r="AN78" s="24"/>
      <c r="AO78" s="163"/>
      <c r="AP78" s="164"/>
      <c r="AQ78" s="487"/>
      <c r="AR78" s="409" t="str">
        <f t="shared" si="79"/>
        <v/>
      </c>
      <c r="AS78" s="410" t="str">
        <f t="shared" si="80"/>
        <v/>
      </c>
      <c r="AT78" s="409" t="str">
        <f t="shared" si="81"/>
        <v/>
      </c>
      <c r="AU78" s="410" t="str">
        <f t="shared" si="82"/>
        <v/>
      </c>
      <c r="AV78" s="64" t="b">
        <f t="shared" si="83"/>
        <v>1</v>
      </c>
      <c r="AW78" s="415" t="str">
        <f t="shared" si="84"/>
        <v/>
      </c>
      <c r="AX78" s="415" t="str">
        <f t="shared" si="85"/>
        <v/>
      </c>
      <c r="AY78" s="415" t="str">
        <f t="shared" si="86"/>
        <v/>
      </c>
      <c r="AZ78" s="415">
        <f t="shared" si="87"/>
        <v>0</v>
      </c>
      <c r="BA78" s="415">
        <f t="shared" si="88"/>
        <v>0</v>
      </c>
      <c r="BB78" s="416" t="str">
        <f t="shared" si="92"/>
        <v/>
      </c>
      <c r="BC78" s="416" t="str">
        <f t="shared" si="92"/>
        <v/>
      </c>
      <c r="BD78" s="416" t="str">
        <f t="shared" si="92"/>
        <v/>
      </c>
      <c r="BE78" s="416" t="str">
        <f t="shared" si="92"/>
        <v/>
      </c>
      <c r="BF78" s="417">
        <f t="shared" si="76"/>
        <v>0</v>
      </c>
      <c r="BG78" s="417">
        <f t="shared" si="74"/>
        <v>0</v>
      </c>
      <c r="BH78" s="417">
        <f t="shared" si="75"/>
        <v>0</v>
      </c>
      <c r="BI78" s="417">
        <f t="shared" si="77"/>
        <v>0</v>
      </c>
      <c r="BJ78" s="417">
        <f t="shared" si="78"/>
        <v>0</v>
      </c>
      <c r="BK78" s="416" t="str">
        <f t="shared" si="93"/>
        <v/>
      </c>
      <c r="BL78" s="416" t="str">
        <f t="shared" si="93"/>
        <v/>
      </c>
      <c r="BM78" s="416" t="str">
        <f t="shared" si="93"/>
        <v/>
      </c>
      <c r="BN78" s="416" t="str">
        <f t="shared" si="93"/>
        <v/>
      </c>
      <c r="BO78" s="419"/>
      <c r="BP78" s="420"/>
      <c r="BQ78" s="104"/>
      <c r="BR78" s="104"/>
      <c r="BS78" s="103"/>
      <c r="BT78" s="161">
        <f t="shared" si="94"/>
        <v>0</v>
      </c>
      <c r="BU78" s="161">
        <f t="shared" si="95"/>
        <v>0</v>
      </c>
    </row>
    <row r="79" spans="1:73" ht="24" hidden="1">
      <c r="A79" s="145" t="s">
        <v>208</v>
      </c>
      <c r="B79" s="145" t="str">
        <f t="shared" si="27"/>
        <v>P041.1</v>
      </c>
      <c r="C79" s="146" t="s">
        <v>227</v>
      </c>
      <c r="D79" s="147" t="s">
        <v>228</v>
      </c>
      <c r="E79" s="147"/>
      <c r="F79" s="147"/>
      <c r="G79" s="147"/>
      <c r="H79" s="129">
        <v>333</v>
      </c>
      <c r="I79" s="130">
        <v>400</v>
      </c>
      <c r="J79" s="129">
        <v>400</v>
      </c>
      <c r="K79" s="130">
        <v>440</v>
      </c>
      <c r="L79" s="130">
        <v>440</v>
      </c>
      <c r="M79" s="130">
        <v>440</v>
      </c>
      <c r="N79" s="130">
        <v>440</v>
      </c>
      <c r="O79" s="148">
        <v>506</v>
      </c>
      <c r="P79" s="149">
        <v>1991</v>
      </c>
      <c r="Q79" s="149">
        <v>749809</v>
      </c>
      <c r="R79" s="150">
        <v>2245</v>
      </c>
      <c r="S79" s="151">
        <v>940720</v>
      </c>
      <c r="T79" s="150">
        <v>1374</v>
      </c>
      <c r="U79" s="151">
        <v>626450</v>
      </c>
      <c r="V79" s="152">
        <v>2245</v>
      </c>
      <c r="W79" s="153">
        <f>V79*O79</f>
        <v>1135970</v>
      </c>
      <c r="X79" s="154">
        <v>2245</v>
      </c>
      <c r="Y79" s="155">
        <v>506</v>
      </c>
      <c r="Z79" s="138">
        <f>X79*Y79</f>
        <v>1135970</v>
      </c>
      <c r="AA79" s="156">
        <v>540</v>
      </c>
      <c r="AB79" s="157">
        <v>272628.40000000002</v>
      </c>
      <c r="AC79" s="158">
        <v>1909</v>
      </c>
      <c r="AD79" s="448">
        <v>570.11</v>
      </c>
      <c r="AE79" s="159">
        <f t="shared" ref="AE79:AE80" si="97">AC79*AD79</f>
        <v>1088339.99</v>
      </c>
      <c r="AF79" s="158">
        <v>1909</v>
      </c>
      <c r="AG79" s="448">
        <v>570.11</v>
      </c>
      <c r="AH79" s="159">
        <f t="shared" si="89"/>
        <v>1088339.99</v>
      </c>
      <c r="AI79" s="437">
        <f t="shared" si="90"/>
        <v>0</v>
      </c>
      <c r="AJ79" s="23">
        <f>+AF79-X79</f>
        <v>-336</v>
      </c>
      <c r="AK79" s="24">
        <f>+AJ79/X79</f>
        <v>-0.14966592427616926</v>
      </c>
      <c r="AL79" s="23">
        <f>+AF79-AA79</f>
        <v>1369</v>
      </c>
      <c r="AM79" s="160">
        <f t="shared" si="91"/>
        <v>0</v>
      </c>
      <c r="AN79" s="24">
        <f>+AL79/AA79</f>
        <v>2.5351851851851852</v>
      </c>
      <c r="AO79" s="163">
        <f>+AG79-Y79</f>
        <v>64.110000000000014</v>
      </c>
      <c r="AP79" s="164">
        <f>+AO79/Y79</f>
        <v>0.12669960474308303</v>
      </c>
      <c r="AQ79" s="487"/>
      <c r="AR79" s="409">
        <f t="shared" si="79"/>
        <v>0.12669960474308306</v>
      </c>
      <c r="AS79" s="410">
        <f t="shared" si="80"/>
        <v>0.12669960474308306</v>
      </c>
      <c r="AT79" s="409">
        <f t="shared" si="81"/>
        <v>2.5351851851851852</v>
      </c>
      <c r="AU79" s="410">
        <f t="shared" si="82"/>
        <v>2.5351851851851852</v>
      </c>
      <c r="AV79" s="64" t="b">
        <f t="shared" si="83"/>
        <v>0</v>
      </c>
      <c r="AW79" s="415">
        <f t="shared" si="84"/>
        <v>376.59919638372679</v>
      </c>
      <c r="AX79" s="415">
        <f t="shared" si="85"/>
        <v>419.02895322939867</v>
      </c>
      <c r="AY79" s="415">
        <f t="shared" si="86"/>
        <v>455.9315866084425</v>
      </c>
      <c r="AZ79" s="415">
        <f t="shared" si="87"/>
        <v>506</v>
      </c>
      <c r="BA79" s="415">
        <f t="shared" si="88"/>
        <v>570.11</v>
      </c>
      <c r="BB79" s="416">
        <f t="shared" si="92"/>
        <v>0.11266555333389272</v>
      </c>
      <c r="BC79" s="416">
        <f t="shared" si="92"/>
        <v>8.8067025189167314E-2</v>
      </c>
      <c r="BD79" s="416">
        <f t="shared" si="92"/>
        <v>0.10981562774363485</v>
      </c>
      <c r="BE79" s="416">
        <f t="shared" si="92"/>
        <v>0.12669960474308306</v>
      </c>
      <c r="BF79" s="417">
        <f t="shared" si="76"/>
        <v>1991</v>
      </c>
      <c r="BG79" s="417">
        <f t="shared" si="74"/>
        <v>2245</v>
      </c>
      <c r="BH79" s="417">
        <f t="shared" si="75"/>
        <v>1374</v>
      </c>
      <c r="BI79" s="417">
        <f t="shared" si="77"/>
        <v>540</v>
      </c>
      <c r="BJ79" s="417">
        <f t="shared" si="78"/>
        <v>1909</v>
      </c>
      <c r="BK79" s="416">
        <f t="shared" si="93"/>
        <v>0.12757408337518839</v>
      </c>
      <c r="BL79" s="416">
        <f t="shared" si="93"/>
        <v>-0.38797327394209358</v>
      </c>
      <c r="BM79" s="416">
        <f t="shared" si="93"/>
        <v>-0.60698689956331875</v>
      </c>
      <c r="BN79" s="416">
        <f t="shared" si="93"/>
        <v>2.5351851851851852</v>
      </c>
      <c r="BO79" s="419"/>
      <c r="BP79" s="420" t="s">
        <v>1070</v>
      </c>
      <c r="BQ79" s="104"/>
      <c r="BR79" s="104"/>
      <c r="BS79" s="103"/>
      <c r="BT79" s="161">
        <f t="shared" si="94"/>
        <v>965954</v>
      </c>
      <c r="BU79" s="161">
        <f t="shared" si="95"/>
        <v>965954</v>
      </c>
    </row>
    <row r="80" spans="1:73" ht="36" hidden="1">
      <c r="A80" s="145" t="s">
        <v>208</v>
      </c>
      <c r="B80" s="145" t="str">
        <f t="shared" si="27"/>
        <v>P041.2</v>
      </c>
      <c r="C80" s="146" t="s">
        <v>229</v>
      </c>
      <c r="D80" s="175" t="s">
        <v>230</v>
      </c>
      <c r="E80" s="175" t="s">
        <v>102</v>
      </c>
      <c r="F80" s="175"/>
      <c r="G80" s="175"/>
      <c r="H80" s="129">
        <v>400</v>
      </c>
      <c r="I80" s="130">
        <v>500</v>
      </c>
      <c r="J80" s="129">
        <v>500</v>
      </c>
      <c r="K80" s="130">
        <v>600</v>
      </c>
      <c r="L80" s="130">
        <v>600</v>
      </c>
      <c r="M80" s="130">
        <v>600</v>
      </c>
      <c r="N80" s="130">
        <v>600</v>
      </c>
      <c r="O80" s="148">
        <v>682</v>
      </c>
      <c r="P80" s="149">
        <v>15941</v>
      </c>
      <c r="Q80" s="149">
        <v>7364540</v>
      </c>
      <c r="R80" s="150">
        <v>17923</v>
      </c>
      <c r="S80" s="151">
        <v>9828960</v>
      </c>
      <c r="T80" s="150">
        <v>13919</v>
      </c>
      <c r="U80" s="151">
        <v>8625928.7999999989</v>
      </c>
      <c r="V80" s="152">
        <v>17923</v>
      </c>
      <c r="W80" s="153">
        <f>V80*O80</f>
        <v>12223486</v>
      </c>
      <c r="X80" s="154">
        <v>17923</v>
      </c>
      <c r="Y80" s="155">
        <v>682</v>
      </c>
      <c r="Z80" s="138">
        <f>X80*Y80</f>
        <v>12223486</v>
      </c>
      <c r="AA80" s="156">
        <v>10509</v>
      </c>
      <c r="AB80" s="157">
        <v>7132219.5999999987</v>
      </c>
      <c r="AC80" s="158">
        <v>15235</v>
      </c>
      <c r="AD80" s="456">
        <v>800</v>
      </c>
      <c r="AE80" s="159">
        <f t="shared" si="97"/>
        <v>12188000</v>
      </c>
      <c r="AF80" s="158">
        <v>15235</v>
      </c>
      <c r="AG80" s="448">
        <v>746.11</v>
      </c>
      <c r="AH80" s="159">
        <f t="shared" si="89"/>
        <v>11366985.85</v>
      </c>
      <c r="AI80" s="437">
        <f t="shared" si="90"/>
        <v>53.889999999999986</v>
      </c>
      <c r="AJ80" s="23">
        <f>+AF80-X80</f>
        <v>-2688</v>
      </c>
      <c r="AK80" s="24">
        <f>+AJ80/X80</f>
        <v>-0.14997489259610555</v>
      </c>
      <c r="AL80" s="23">
        <f>+AF80-AA80</f>
        <v>4726</v>
      </c>
      <c r="AM80" s="160">
        <f t="shared" si="91"/>
        <v>821014.15000000037</v>
      </c>
      <c r="AN80" s="24">
        <f>+AL80/AA80</f>
        <v>0.44970977257588735</v>
      </c>
      <c r="AO80" s="163">
        <f>+AG80-Y80</f>
        <v>64.110000000000014</v>
      </c>
      <c r="AP80" s="164">
        <f>+AO80/Y80</f>
        <v>9.4002932551319668E-2</v>
      </c>
      <c r="AQ80" s="487"/>
      <c r="AR80" s="409">
        <f t="shared" si="79"/>
        <v>9.400293255131964E-2</v>
      </c>
      <c r="AS80" s="410">
        <f t="shared" si="80"/>
        <v>0.17302052785923761</v>
      </c>
      <c r="AT80" s="409">
        <f t="shared" si="81"/>
        <v>0.4497097725758874</v>
      </c>
      <c r="AU80" s="410">
        <f t="shared" si="82"/>
        <v>0.4497097725758874</v>
      </c>
      <c r="AV80" s="64" t="b">
        <f t="shared" si="83"/>
        <v>0</v>
      </c>
      <c r="AW80" s="415">
        <f t="shared" si="84"/>
        <v>461.98732827300671</v>
      </c>
      <c r="AX80" s="415">
        <f t="shared" si="85"/>
        <v>548.39926351615247</v>
      </c>
      <c r="AY80" s="415">
        <f t="shared" si="86"/>
        <v>619.72331345642635</v>
      </c>
      <c r="AZ80" s="415">
        <f t="shared" si="87"/>
        <v>682</v>
      </c>
      <c r="BA80" s="415">
        <f t="shared" si="88"/>
        <v>800</v>
      </c>
      <c r="BB80" s="416">
        <f t="shared" si="92"/>
        <v>0.18704395111045446</v>
      </c>
      <c r="BC80" s="416">
        <f t="shared" si="92"/>
        <v>0.13005861729822166</v>
      </c>
      <c r="BD80" s="416">
        <f t="shared" si="92"/>
        <v>0.10049111464959015</v>
      </c>
      <c r="BE80" s="416">
        <f t="shared" si="92"/>
        <v>0.17302052785923761</v>
      </c>
      <c r="BF80" s="417">
        <f t="shared" si="76"/>
        <v>15941</v>
      </c>
      <c r="BG80" s="417">
        <f t="shared" si="74"/>
        <v>17923</v>
      </c>
      <c r="BH80" s="417">
        <f t="shared" si="75"/>
        <v>13919</v>
      </c>
      <c r="BI80" s="417">
        <f t="shared" si="77"/>
        <v>10509</v>
      </c>
      <c r="BJ80" s="417">
        <f t="shared" si="78"/>
        <v>15235</v>
      </c>
      <c r="BK80" s="416">
        <f t="shared" si="93"/>
        <v>0.1243334797064175</v>
      </c>
      <c r="BL80" s="416">
        <f t="shared" si="93"/>
        <v>-0.22340010042961556</v>
      </c>
      <c r="BM80" s="416">
        <f t="shared" si="93"/>
        <v>-0.24498886414253895</v>
      </c>
      <c r="BN80" s="416">
        <f t="shared" si="93"/>
        <v>0.4497097725758874</v>
      </c>
      <c r="BO80" s="419"/>
      <c r="BP80" s="420"/>
      <c r="BQ80" s="104"/>
      <c r="BR80" s="104"/>
      <c r="BS80" s="103"/>
      <c r="BT80" s="161">
        <f t="shared" si="94"/>
        <v>10390270</v>
      </c>
      <c r="BU80" s="161">
        <f t="shared" si="95"/>
        <v>10390270</v>
      </c>
    </row>
    <row r="81" spans="1:73" ht="13.2" hidden="1">
      <c r="A81" s="145" t="s">
        <v>208</v>
      </c>
      <c r="B81" s="145" t="str">
        <f t="shared" si="27"/>
        <v>P042</v>
      </c>
      <c r="C81" s="146" t="s">
        <v>231</v>
      </c>
      <c r="D81" s="165" t="s">
        <v>232</v>
      </c>
      <c r="E81" s="165"/>
      <c r="F81" s="165"/>
      <c r="G81" s="165"/>
      <c r="H81" s="129">
        <v>0</v>
      </c>
      <c r="I81" s="130">
        <v>0</v>
      </c>
      <c r="J81" s="129"/>
      <c r="K81" s="130"/>
      <c r="L81" s="130"/>
      <c r="M81" s="130"/>
      <c r="N81" s="130"/>
      <c r="O81" s="148" t="s">
        <v>88</v>
      </c>
      <c r="P81" s="149">
        <v>0</v>
      </c>
      <c r="Q81" s="149">
        <v>0</v>
      </c>
      <c r="R81" s="150"/>
      <c r="S81" s="151"/>
      <c r="T81" s="150"/>
      <c r="U81" s="151"/>
      <c r="V81" s="152"/>
      <c r="W81" s="153"/>
      <c r="X81" s="166"/>
      <c r="Y81" s="155" t="s">
        <v>88</v>
      </c>
      <c r="Z81" s="167"/>
      <c r="AA81" s="168"/>
      <c r="AB81" s="169"/>
      <c r="AC81" s="170"/>
      <c r="AD81" s="449"/>
      <c r="AE81" s="171"/>
      <c r="AF81" s="170"/>
      <c r="AG81" s="449"/>
      <c r="AH81" s="159">
        <f t="shared" si="89"/>
        <v>0</v>
      </c>
      <c r="AI81" s="437">
        <f t="shared" si="90"/>
        <v>0</v>
      </c>
      <c r="AJ81" s="23"/>
      <c r="AK81" s="24"/>
      <c r="AL81" s="23"/>
      <c r="AM81" s="160">
        <f t="shared" si="91"/>
        <v>0</v>
      </c>
      <c r="AN81" s="24"/>
      <c r="AO81" s="163"/>
      <c r="AP81" s="164"/>
      <c r="AQ81" s="487"/>
      <c r="AR81" s="409" t="str">
        <f t="shared" si="79"/>
        <v/>
      </c>
      <c r="AS81" s="410" t="str">
        <f t="shared" si="80"/>
        <v/>
      </c>
      <c r="AT81" s="409" t="str">
        <f t="shared" si="81"/>
        <v/>
      </c>
      <c r="AU81" s="410" t="str">
        <f t="shared" si="82"/>
        <v/>
      </c>
      <c r="AV81" s="64" t="b">
        <f t="shared" si="83"/>
        <v>1</v>
      </c>
      <c r="AW81" s="415" t="str">
        <f t="shared" si="84"/>
        <v/>
      </c>
      <c r="AX81" s="415" t="str">
        <f t="shared" si="85"/>
        <v/>
      </c>
      <c r="AY81" s="415" t="str">
        <f t="shared" si="86"/>
        <v/>
      </c>
      <c r="AZ81" s="415" t="str">
        <f t="shared" si="87"/>
        <v/>
      </c>
      <c r="BA81" s="415">
        <f t="shared" si="88"/>
        <v>0</v>
      </c>
      <c r="BB81" s="416" t="str">
        <f t="shared" si="92"/>
        <v/>
      </c>
      <c r="BC81" s="416" t="str">
        <f t="shared" si="92"/>
        <v/>
      </c>
      <c r="BD81" s="416" t="str">
        <f t="shared" si="92"/>
        <v/>
      </c>
      <c r="BE81" s="416" t="str">
        <f t="shared" si="92"/>
        <v/>
      </c>
      <c r="BF81" s="417">
        <f t="shared" si="76"/>
        <v>0</v>
      </c>
      <c r="BG81" s="417">
        <f t="shared" si="74"/>
        <v>0</v>
      </c>
      <c r="BH81" s="417">
        <f t="shared" si="75"/>
        <v>0</v>
      </c>
      <c r="BI81" s="417">
        <f t="shared" si="77"/>
        <v>0</v>
      </c>
      <c r="BJ81" s="417">
        <f t="shared" si="78"/>
        <v>0</v>
      </c>
      <c r="BK81" s="416" t="str">
        <f t="shared" si="93"/>
        <v/>
      </c>
      <c r="BL81" s="416" t="str">
        <f t="shared" si="93"/>
        <v/>
      </c>
      <c r="BM81" s="416" t="str">
        <f t="shared" si="93"/>
        <v/>
      </c>
      <c r="BN81" s="416" t="str">
        <f t="shared" si="93"/>
        <v/>
      </c>
      <c r="BO81" s="419"/>
      <c r="BP81" s="420"/>
      <c r="BQ81" s="104"/>
      <c r="BR81" s="104"/>
      <c r="BS81" s="103"/>
      <c r="BT81" s="161"/>
      <c r="BU81" s="161"/>
    </row>
    <row r="82" spans="1:73" ht="24" hidden="1">
      <c r="A82" s="145" t="s">
        <v>208</v>
      </c>
      <c r="B82" s="145" t="str">
        <f t="shared" si="27"/>
        <v>P042.1</v>
      </c>
      <c r="C82" s="146" t="s">
        <v>233</v>
      </c>
      <c r="D82" s="147" t="s">
        <v>234</v>
      </c>
      <c r="E82" s="147"/>
      <c r="F82" s="147"/>
      <c r="G82" s="147"/>
      <c r="H82" s="129">
        <v>700</v>
      </c>
      <c r="I82" s="130">
        <v>780</v>
      </c>
      <c r="J82" s="129">
        <v>780</v>
      </c>
      <c r="K82" s="130">
        <v>858</v>
      </c>
      <c r="L82" s="130">
        <v>858</v>
      </c>
      <c r="M82" s="130">
        <v>934</v>
      </c>
      <c r="N82" s="130">
        <v>934</v>
      </c>
      <c r="O82" s="148">
        <v>1049.4000000000001</v>
      </c>
      <c r="P82" s="149">
        <v>12660</v>
      </c>
      <c r="Q82" s="149">
        <v>9481760</v>
      </c>
      <c r="R82" s="150">
        <v>14252</v>
      </c>
      <c r="S82" s="151">
        <v>11615779.600000001</v>
      </c>
      <c r="T82" s="150">
        <v>10149.5</v>
      </c>
      <c r="U82" s="151">
        <v>9654056.4199999999</v>
      </c>
      <c r="V82" s="152">
        <v>14252</v>
      </c>
      <c r="W82" s="153">
        <f t="shared" ref="W82:W87" si="98">V82*O82</f>
        <v>14956048.800000001</v>
      </c>
      <c r="X82" s="154">
        <v>14252</v>
      </c>
      <c r="Y82" s="155">
        <v>1049.4000000000001</v>
      </c>
      <c r="Z82" s="138">
        <f t="shared" ref="Z82:Z87" si="99">X82*Y82</f>
        <v>14956048.800000001</v>
      </c>
      <c r="AA82" s="156">
        <v>5426</v>
      </c>
      <c r="AB82" s="157">
        <v>5691032.5200000005</v>
      </c>
      <c r="AC82" s="158">
        <v>10000</v>
      </c>
      <c r="AD82" s="448">
        <v>1431.93</v>
      </c>
      <c r="AE82" s="159">
        <f t="shared" ref="AE82:AE87" si="100">AC82*AD82</f>
        <v>14319300</v>
      </c>
      <c r="AF82" s="158">
        <v>10000</v>
      </c>
      <c r="AG82" s="448">
        <v>1431.93</v>
      </c>
      <c r="AH82" s="159">
        <f t="shared" si="89"/>
        <v>14319300</v>
      </c>
      <c r="AI82" s="437">
        <f t="shared" si="90"/>
        <v>0</v>
      </c>
      <c r="AJ82" s="23">
        <f t="shared" ref="AJ82:AJ87" si="101">+AF82-X82</f>
        <v>-4252</v>
      </c>
      <c r="AK82" s="24">
        <f t="shared" ref="AK82:AK87" si="102">+AJ82/X82</f>
        <v>-0.29834409205725509</v>
      </c>
      <c r="AL82" s="23">
        <f t="shared" ref="AL82:AL87" si="103">+AF82-AA82</f>
        <v>4574</v>
      </c>
      <c r="AM82" s="160">
        <f t="shared" si="91"/>
        <v>0</v>
      </c>
      <c r="AN82" s="24">
        <f t="shared" ref="AN82:AN87" si="104">+AL82/AA82</f>
        <v>0.84297825285661632</v>
      </c>
      <c r="AO82" s="163">
        <f t="shared" ref="AO82:AO87" si="105">+AG82-Y82</f>
        <v>382.53</v>
      </c>
      <c r="AP82" s="164">
        <f t="shared" ref="AP82:AP87" si="106">+AO82/Y82</f>
        <v>0.36452258433390505</v>
      </c>
      <c r="AQ82" s="487"/>
      <c r="AR82" s="409">
        <f t="shared" si="79"/>
        <v>0.36452258433390505</v>
      </c>
      <c r="AS82" s="410">
        <f t="shared" si="80"/>
        <v>0.36452258433390505</v>
      </c>
      <c r="AT82" s="409">
        <f t="shared" si="81"/>
        <v>0.84297825285661632</v>
      </c>
      <c r="AU82" s="410">
        <f t="shared" si="82"/>
        <v>0.84297825285661632</v>
      </c>
      <c r="AV82" s="64" t="b">
        <f t="shared" si="83"/>
        <v>0</v>
      </c>
      <c r="AW82" s="415">
        <f t="shared" si="84"/>
        <v>748.95418641390211</v>
      </c>
      <c r="AX82" s="415">
        <f t="shared" si="85"/>
        <v>815.02803817008146</v>
      </c>
      <c r="AY82" s="415">
        <f t="shared" si="86"/>
        <v>951.18541997142711</v>
      </c>
      <c r="AZ82" s="415">
        <f t="shared" si="87"/>
        <v>1049.4000000000001</v>
      </c>
      <c r="BA82" s="415">
        <f t="shared" si="88"/>
        <v>1431.93</v>
      </c>
      <c r="BB82" s="416">
        <f t="shared" si="92"/>
        <v>8.8221486647334535E-2</v>
      </c>
      <c r="BC82" s="416">
        <f t="shared" si="92"/>
        <v>0.16705852489081119</v>
      </c>
      <c r="BD82" s="416">
        <f t="shared" si="92"/>
        <v>0.10325492587083951</v>
      </c>
      <c r="BE82" s="416">
        <f t="shared" si="92"/>
        <v>0.36452258433390505</v>
      </c>
      <c r="BF82" s="417">
        <f t="shared" si="76"/>
        <v>12660</v>
      </c>
      <c r="BG82" s="417">
        <f t="shared" si="74"/>
        <v>14252</v>
      </c>
      <c r="BH82" s="417">
        <f t="shared" si="75"/>
        <v>10149.5</v>
      </c>
      <c r="BI82" s="417">
        <f t="shared" si="77"/>
        <v>5426</v>
      </c>
      <c r="BJ82" s="417">
        <f t="shared" si="78"/>
        <v>10000</v>
      </c>
      <c r="BK82" s="416">
        <f t="shared" si="93"/>
        <v>0.12575039494470763</v>
      </c>
      <c r="BL82" s="416">
        <f t="shared" si="93"/>
        <v>-0.28785433623351109</v>
      </c>
      <c r="BM82" s="416">
        <f t="shared" si="93"/>
        <v>-0.46539238386127391</v>
      </c>
      <c r="BN82" s="416">
        <f t="shared" si="93"/>
        <v>0.84297825285661632</v>
      </c>
      <c r="BO82" s="419"/>
      <c r="BP82" s="420" t="s">
        <v>1070</v>
      </c>
      <c r="BQ82" s="104"/>
      <c r="BR82" s="104"/>
      <c r="BS82" s="103"/>
      <c r="BT82" s="161">
        <f t="shared" si="94"/>
        <v>10494000</v>
      </c>
      <c r="BU82" s="161">
        <f t="shared" si="95"/>
        <v>10494000</v>
      </c>
    </row>
    <row r="83" spans="1:73" ht="36" hidden="1">
      <c r="A83" s="145" t="s">
        <v>208</v>
      </c>
      <c r="B83" s="145" t="str">
        <f t="shared" si="27"/>
        <v>P042.2</v>
      </c>
      <c r="C83" s="146" t="s">
        <v>235</v>
      </c>
      <c r="D83" s="175" t="s">
        <v>236</v>
      </c>
      <c r="E83" s="175" t="s">
        <v>102</v>
      </c>
      <c r="F83" s="175"/>
      <c r="G83" s="175"/>
      <c r="H83" s="129">
        <v>1200</v>
      </c>
      <c r="I83" s="130">
        <v>1200</v>
      </c>
      <c r="J83" s="129">
        <v>1200</v>
      </c>
      <c r="K83" s="130">
        <v>1560</v>
      </c>
      <c r="L83" s="130">
        <v>1560</v>
      </c>
      <c r="M83" s="130">
        <v>1699</v>
      </c>
      <c r="N83" s="130">
        <v>1699</v>
      </c>
      <c r="O83" s="148">
        <v>1890.9</v>
      </c>
      <c r="P83" s="149">
        <v>60</v>
      </c>
      <c r="Q83" s="149">
        <v>72000</v>
      </c>
      <c r="R83" s="150">
        <v>85</v>
      </c>
      <c r="S83" s="151">
        <v>112080</v>
      </c>
      <c r="T83" s="150">
        <v>33</v>
      </c>
      <c r="U83" s="151">
        <v>55894.8</v>
      </c>
      <c r="V83" s="152">
        <v>85</v>
      </c>
      <c r="W83" s="153">
        <f t="shared" si="98"/>
        <v>160726.5</v>
      </c>
      <c r="X83" s="154">
        <v>85</v>
      </c>
      <c r="Y83" s="155">
        <v>1890.9</v>
      </c>
      <c r="Z83" s="138">
        <f t="shared" si="99"/>
        <v>160726.5</v>
      </c>
      <c r="AA83" s="156">
        <v>11</v>
      </c>
      <c r="AB83" s="157">
        <v>20799.900000000001</v>
      </c>
      <c r="AC83" s="158">
        <v>72</v>
      </c>
      <c r="AD83" s="456">
        <v>2250</v>
      </c>
      <c r="AE83" s="159">
        <f t="shared" si="100"/>
        <v>162000</v>
      </c>
      <c r="AF83" s="158">
        <v>72</v>
      </c>
      <c r="AG83" s="448">
        <v>2273.4299999999998</v>
      </c>
      <c r="AH83" s="159">
        <f t="shared" si="89"/>
        <v>163686.96</v>
      </c>
      <c r="AI83" s="437">
        <f t="shared" si="90"/>
        <v>-23.429999999999836</v>
      </c>
      <c r="AJ83" s="23">
        <f t="shared" si="101"/>
        <v>-13</v>
      </c>
      <c r="AK83" s="24">
        <f t="shared" si="102"/>
        <v>-0.15294117647058825</v>
      </c>
      <c r="AL83" s="23">
        <f t="shared" si="103"/>
        <v>61</v>
      </c>
      <c r="AM83" s="160">
        <f t="shared" si="91"/>
        <v>-1686.9599999999919</v>
      </c>
      <c r="AN83" s="24">
        <f t="shared" si="104"/>
        <v>5.5454545454545459</v>
      </c>
      <c r="AO83" s="163">
        <f t="shared" si="105"/>
        <v>382.52999999999975</v>
      </c>
      <c r="AP83" s="164">
        <f t="shared" si="106"/>
        <v>0.2023004918292875</v>
      </c>
      <c r="AQ83" s="487"/>
      <c r="AR83" s="409">
        <f t="shared" si="79"/>
        <v>0.20230049182928744</v>
      </c>
      <c r="AS83" s="410">
        <f t="shared" si="80"/>
        <v>0.1899095668729176</v>
      </c>
      <c r="AT83" s="409">
        <f t="shared" si="81"/>
        <v>5.5454545454545459</v>
      </c>
      <c r="AU83" s="410">
        <f t="shared" si="82"/>
        <v>5.5454545454545459</v>
      </c>
      <c r="AV83" s="64" t="b">
        <f t="shared" si="83"/>
        <v>0</v>
      </c>
      <c r="AW83" s="415">
        <f t="shared" si="84"/>
        <v>1200</v>
      </c>
      <c r="AX83" s="415">
        <f t="shared" si="85"/>
        <v>1318.5882352941176</v>
      </c>
      <c r="AY83" s="415">
        <f t="shared" si="86"/>
        <v>1693.7818181818184</v>
      </c>
      <c r="AZ83" s="415">
        <f t="shared" si="87"/>
        <v>1890.9</v>
      </c>
      <c r="BA83" s="415">
        <f t="shared" si="88"/>
        <v>2250</v>
      </c>
      <c r="BB83" s="416">
        <f t="shared" si="92"/>
        <v>9.8823529411764532E-2</v>
      </c>
      <c r="BC83" s="416">
        <f t="shared" si="92"/>
        <v>0.28454188566608285</v>
      </c>
      <c r="BD83" s="416">
        <f t="shared" si="92"/>
        <v>0.11637755211576017</v>
      </c>
      <c r="BE83" s="416">
        <f t="shared" si="92"/>
        <v>0.1899095668729176</v>
      </c>
      <c r="BF83" s="417">
        <f t="shared" si="76"/>
        <v>60</v>
      </c>
      <c r="BG83" s="417">
        <f t="shared" si="74"/>
        <v>85</v>
      </c>
      <c r="BH83" s="417">
        <f t="shared" si="75"/>
        <v>33</v>
      </c>
      <c r="BI83" s="417">
        <f t="shared" si="77"/>
        <v>11</v>
      </c>
      <c r="BJ83" s="417">
        <f t="shared" si="78"/>
        <v>72</v>
      </c>
      <c r="BK83" s="416">
        <f t="shared" si="93"/>
        <v>0.41666666666666674</v>
      </c>
      <c r="BL83" s="416">
        <f t="shared" si="93"/>
        <v>-0.61176470588235299</v>
      </c>
      <c r="BM83" s="416">
        <f t="shared" si="93"/>
        <v>-0.66666666666666674</v>
      </c>
      <c r="BN83" s="416">
        <f t="shared" si="93"/>
        <v>5.5454545454545459</v>
      </c>
      <c r="BO83" s="419"/>
      <c r="BP83" s="420"/>
      <c r="BQ83" s="104"/>
      <c r="BR83" s="104"/>
      <c r="BS83" s="103"/>
      <c r="BT83" s="161">
        <f t="shared" si="94"/>
        <v>136144.80000000002</v>
      </c>
      <c r="BU83" s="161">
        <f t="shared" si="95"/>
        <v>136144.80000000002</v>
      </c>
    </row>
    <row r="84" spans="1:73" ht="24" hidden="1">
      <c r="A84" s="145" t="s">
        <v>208</v>
      </c>
      <c r="B84" s="145" t="str">
        <f t="shared" si="27"/>
        <v>P043</v>
      </c>
      <c r="C84" s="146" t="s">
        <v>237</v>
      </c>
      <c r="D84" s="172" t="s">
        <v>238</v>
      </c>
      <c r="E84" s="178" t="s">
        <v>142</v>
      </c>
      <c r="F84" s="178"/>
      <c r="G84" s="178"/>
      <c r="H84" s="129">
        <v>280</v>
      </c>
      <c r="I84" s="130">
        <v>280</v>
      </c>
      <c r="J84" s="129">
        <v>280</v>
      </c>
      <c r="K84" s="130">
        <v>308</v>
      </c>
      <c r="L84" s="130">
        <v>308</v>
      </c>
      <c r="M84" s="130">
        <v>358</v>
      </c>
      <c r="N84" s="130">
        <v>358</v>
      </c>
      <c r="O84" s="148">
        <v>415.8</v>
      </c>
      <c r="P84" s="149">
        <v>2582</v>
      </c>
      <c r="Q84" s="149">
        <v>722512</v>
      </c>
      <c r="R84" s="150">
        <v>2403</v>
      </c>
      <c r="S84" s="151">
        <v>703124.8</v>
      </c>
      <c r="T84" s="150">
        <v>1776</v>
      </c>
      <c r="U84" s="151">
        <v>657176.07999999996</v>
      </c>
      <c r="V84" s="152">
        <v>2403</v>
      </c>
      <c r="W84" s="153">
        <f t="shared" si="98"/>
        <v>999167.4</v>
      </c>
      <c r="X84" s="154">
        <v>2403</v>
      </c>
      <c r="Y84" s="155">
        <v>415.8</v>
      </c>
      <c r="Z84" s="138">
        <f t="shared" si="99"/>
        <v>999167.4</v>
      </c>
      <c r="AA84" s="156">
        <v>992</v>
      </c>
      <c r="AB84" s="157">
        <v>412031.72000000003</v>
      </c>
      <c r="AC84" s="158">
        <v>2043</v>
      </c>
      <c r="AD84" s="456">
        <v>480</v>
      </c>
      <c r="AE84" s="159">
        <f t="shared" si="100"/>
        <v>980640</v>
      </c>
      <c r="AF84" s="158">
        <v>2043</v>
      </c>
      <c r="AG84" s="448">
        <v>486.13</v>
      </c>
      <c r="AH84" s="159">
        <f t="shared" si="89"/>
        <v>993163.59</v>
      </c>
      <c r="AI84" s="437">
        <f t="shared" si="90"/>
        <v>-6.1299999999999955</v>
      </c>
      <c r="AJ84" s="23">
        <f t="shared" si="101"/>
        <v>-360</v>
      </c>
      <c r="AK84" s="24">
        <f t="shared" si="102"/>
        <v>-0.14981273408239701</v>
      </c>
      <c r="AL84" s="23">
        <f t="shared" si="103"/>
        <v>1051</v>
      </c>
      <c r="AM84" s="160">
        <f t="shared" si="91"/>
        <v>-12523.589999999967</v>
      </c>
      <c r="AN84" s="24">
        <f t="shared" si="104"/>
        <v>1.059475806451613</v>
      </c>
      <c r="AO84" s="163">
        <f t="shared" si="105"/>
        <v>70.329999999999984</v>
      </c>
      <c r="AP84" s="164">
        <f t="shared" si="106"/>
        <v>0.1691438191438191</v>
      </c>
      <c r="AQ84" s="487"/>
      <c r="AR84" s="409">
        <f t="shared" si="79"/>
        <v>0.16914381914381904</v>
      </c>
      <c r="AS84" s="410">
        <f t="shared" si="80"/>
        <v>0.15440115440115432</v>
      </c>
      <c r="AT84" s="409">
        <f t="shared" si="81"/>
        <v>1.059475806451613</v>
      </c>
      <c r="AU84" s="410">
        <f t="shared" si="82"/>
        <v>1.059475806451613</v>
      </c>
      <c r="AV84" s="64" t="b">
        <f t="shared" si="83"/>
        <v>0</v>
      </c>
      <c r="AW84" s="415">
        <f t="shared" si="84"/>
        <v>279.82649109217658</v>
      </c>
      <c r="AX84" s="415">
        <f t="shared" si="85"/>
        <v>292.60291302538496</v>
      </c>
      <c r="AY84" s="415">
        <f t="shared" si="86"/>
        <v>370.03157657657653</v>
      </c>
      <c r="AZ84" s="415">
        <f t="shared" si="87"/>
        <v>415.8</v>
      </c>
      <c r="BA84" s="415">
        <f t="shared" si="88"/>
        <v>480</v>
      </c>
      <c r="BB84" s="416">
        <f t="shared" si="92"/>
        <v>4.5658371669320408E-2</v>
      </c>
      <c r="BC84" s="416">
        <f t="shared" si="92"/>
        <v>0.26462027582231951</v>
      </c>
      <c r="BD84" s="416">
        <f t="shared" si="92"/>
        <v>0.12368788590114255</v>
      </c>
      <c r="BE84" s="416">
        <f t="shared" si="92"/>
        <v>0.15440115440115432</v>
      </c>
      <c r="BF84" s="417">
        <f t="shared" si="76"/>
        <v>2582</v>
      </c>
      <c r="BG84" s="417">
        <f t="shared" si="74"/>
        <v>2403</v>
      </c>
      <c r="BH84" s="417">
        <f t="shared" si="75"/>
        <v>1776</v>
      </c>
      <c r="BI84" s="417">
        <f t="shared" si="77"/>
        <v>992</v>
      </c>
      <c r="BJ84" s="417">
        <f t="shared" si="78"/>
        <v>2043</v>
      </c>
      <c r="BK84" s="416">
        <f t="shared" si="93"/>
        <v>-6.932610379550741E-2</v>
      </c>
      <c r="BL84" s="416">
        <f t="shared" si="93"/>
        <v>-0.26092384519350809</v>
      </c>
      <c r="BM84" s="416">
        <f t="shared" si="93"/>
        <v>-0.44144144144144148</v>
      </c>
      <c r="BN84" s="416">
        <f t="shared" si="93"/>
        <v>1.059475806451613</v>
      </c>
      <c r="BO84" s="419"/>
      <c r="BP84" s="420"/>
      <c r="BQ84" s="104"/>
      <c r="BR84" s="104"/>
      <c r="BS84" s="103"/>
      <c r="BT84" s="161">
        <f t="shared" si="94"/>
        <v>849479.4</v>
      </c>
      <c r="BU84" s="161">
        <f t="shared" si="95"/>
        <v>849479.4</v>
      </c>
    </row>
    <row r="85" spans="1:73" ht="24" hidden="1">
      <c r="A85" s="145" t="s">
        <v>208</v>
      </c>
      <c r="B85" s="145" t="str">
        <f t="shared" si="27"/>
        <v>P044</v>
      </c>
      <c r="C85" s="146" t="s">
        <v>239</v>
      </c>
      <c r="D85" s="172" t="s">
        <v>240</v>
      </c>
      <c r="E85" s="178" t="s">
        <v>142</v>
      </c>
      <c r="F85" s="178"/>
      <c r="G85" s="178" t="s">
        <v>157</v>
      </c>
      <c r="H85" s="129">
        <v>800</v>
      </c>
      <c r="I85" s="130">
        <v>800</v>
      </c>
      <c r="J85" s="129">
        <v>800</v>
      </c>
      <c r="K85" s="130">
        <v>880</v>
      </c>
      <c r="L85" s="130">
        <v>880</v>
      </c>
      <c r="M85" s="130">
        <v>987</v>
      </c>
      <c r="N85" s="130">
        <v>987</v>
      </c>
      <c r="O85" s="148">
        <v>1107.7</v>
      </c>
      <c r="P85" s="149">
        <v>3616</v>
      </c>
      <c r="Q85" s="149">
        <v>2892320</v>
      </c>
      <c r="R85" s="150">
        <v>3844</v>
      </c>
      <c r="S85" s="151">
        <v>3219744</v>
      </c>
      <c r="T85" s="150">
        <v>3132</v>
      </c>
      <c r="U85" s="151">
        <v>3169979.7000000007</v>
      </c>
      <c r="V85" s="152">
        <v>3844</v>
      </c>
      <c r="W85" s="153">
        <f t="shared" si="98"/>
        <v>4257998.8</v>
      </c>
      <c r="X85" s="154">
        <v>3844</v>
      </c>
      <c r="Y85" s="155">
        <v>1107.7</v>
      </c>
      <c r="Z85" s="138">
        <f t="shared" si="99"/>
        <v>4257998.8</v>
      </c>
      <c r="AA85" s="156">
        <v>2670</v>
      </c>
      <c r="AB85" s="157">
        <v>2953888.7400000007</v>
      </c>
      <c r="AC85" s="158">
        <v>3268</v>
      </c>
      <c r="AD85" s="458">
        <v>1200</v>
      </c>
      <c r="AE85" s="159">
        <f t="shared" si="100"/>
        <v>3921600</v>
      </c>
      <c r="AF85" s="158">
        <v>3268</v>
      </c>
      <c r="AG85" s="448">
        <v>1503.98</v>
      </c>
      <c r="AH85" s="159">
        <f t="shared" si="89"/>
        <v>4915006.6399999997</v>
      </c>
      <c r="AI85" s="437">
        <f t="shared" si="90"/>
        <v>-303.98</v>
      </c>
      <c r="AJ85" s="23">
        <f t="shared" si="101"/>
        <v>-576</v>
      </c>
      <c r="AK85" s="24">
        <f t="shared" si="102"/>
        <v>-0.14984391259105098</v>
      </c>
      <c r="AL85" s="23">
        <f t="shared" si="103"/>
        <v>598</v>
      </c>
      <c r="AM85" s="160">
        <f t="shared" si="91"/>
        <v>-993406.63999999966</v>
      </c>
      <c r="AN85" s="24">
        <f t="shared" si="104"/>
        <v>0.22397003745318353</v>
      </c>
      <c r="AO85" s="163">
        <f t="shared" si="105"/>
        <v>396.28</v>
      </c>
      <c r="AP85" s="164">
        <f t="shared" si="106"/>
        <v>0.35775029340074022</v>
      </c>
      <c r="AQ85" s="487"/>
      <c r="AR85" s="409">
        <f t="shared" si="79"/>
        <v>0.35775029340074016</v>
      </c>
      <c r="AS85" s="410">
        <f t="shared" si="80"/>
        <v>8.3325810237428799E-2</v>
      </c>
      <c r="AT85" s="409">
        <f t="shared" si="81"/>
        <v>0.22397003745318345</v>
      </c>
      <c r="AU85" s="410">
        <f t="shared" si="82"/>
        <v>0.22397003745318345</v>
      </c>
      <c r="AV85" s="64" t="b">
        <f t="shared" si="83"/>
        <v>0</v>
      </c>
      <c r="AW85" s="415">
        <f t="shared" si="84"/>
        <v>799.86725663716811</v>
      </c>
      <c r="AX85" s="415">
        <f t="shared" si="85"/>
        <v>837.60249739854316</v>
      </c>
      <c r="AY85" s="415">
        <f t="shared" si="86"/>
        <v>1012.1263409961688</v>
      </c>
      <c r="AZ85" s="415">
        <f t="shared" si="87"/>
        <v>1107.7</v>
      </c>
      <c r="BA85" s="415">
        <f t="shared" si="88"/>
        <v>1200</v>
      </c>
      <c r="BB85" s="416">
        <f t="shared" si="92"/>
        <v>4.7176878973672398E-2</v>
      </c>
      <c r="BC85" s="416">
        <f t="shared" si="92"/>
        <v>0.20836117864938108</v>
      </c>
      <c r="BD85" s="416">
        <f t="shared" si="92"/>
        <v>9.4428585772962315E-2</v>
      </c>
      <c r="BE85" s="416">
        <f t="shared" si="92"/>
        <v>8.3325810237428799E-2</v>
      </c>
      <c r="BF85" s="417">
        <f t="shared" si="76"/>
        <v>3616</v>
      </c>
      <c r="BG85" s="417">
        <f t="shared" si="74"/>
        <v>3844</v>
      </c>
      <c r="BH85" s="417">
        <f t="shared" si="75"/>
        <v>3132</v>
      </c>
      <c r="BI85" s="417">
        <f t="shared" si="77"/>
        <v>2670</v>
      </c>
      <c r="BJ85" s="417">
        <f t="shared" si="78"/>
        <v>3268</v>
      </c>
      <c r="BK85" s="416">
        <f t="shared" si="93"/>
        <v>6.3053097345132647E-2</v>
      </c>
      <c r="BL85" s="416">
        <f t="shared" si="93"/>
        <v>-0.18522372528616027</v>
      </c>
      <c r="BM85" s="416">
        <f t="shared" si="93"/>
        <v>-0.14750957854406133</v>
      </c>
      <c r="BN85" s="416">
        <f t="shared" si="93"/>
        <v>0.22397003745318345</v>
      </c>
      <c r="BO85" s="419" t="s">
        <v>1069</v>
      </c>
      <c r="BP85" s="420"/>
      <c r="BQ85" s="104"/>
      <c r="BR85" s="104"/>
      <c r="BS85" s="103"/>
      <c r="BT85" s="161">
        <f t="shared" si="94"/>
        <v>3619963.6</v>
      </c>
      <c r="BU85" s="161">
        <f t="shared" si="95"/>
        <v>3619963.6</v>
      </c>
    </row>
    <row r="86" spans="1:73" ht="24" hidden="1">
      <c r="A86" s="145" t="s">
        <v>208</v>
      </c>
      <c r="B86" s="145" t="str">
        <f t="shared" si="27"/>
        <v>P045</v>
      </c>
      <c r="C86" s="146" t="s">
        <v>241</v>
      </c>
      <c r="D86" s="147" t="s">
        <v>242</v>
      </c>
      <c r="E86" s="147"/>
      <c r="F86" s="147"/>
      <c r="G86" s="147"/>
      <c r="H86" s="129">
        <v>600</v>
      </c>
      <c r="I86" s="130">
        <v>650</v>
      </c>
      <c r="J86" s="129">
        <v>650</v>
      </c>
      <c r="K86" s="130">
        <v>715</v>
      </c>
      <c r="L86" s="130">
        <v>715</v>
      </c>
      <c r="M86" s="130">
        <v>760</v>
      </c>
      <c r="N86" s="130">
        <v>760</v>
      </c>
      <c r="O86" s="148">
        <v>858</v>
      </c>
      <c r="P86" s="149">
        <v>20153</v>
      </c>
      <c r="Q86" s="149">
        <v>12680400</v>
      </c>
      <c r="R86" s="150">
        <v>19825</v>
      </c>
      <c r="S86" s="151">
        <v>13451135</v>
      </c>
      <c r="T86" s="150">
        <v>12365</v>
      </c>
      <c r="U86" s="151">
        <v>9574424.4000000004</v>
      </c>
      <c r="V86" s="152">
        <v>19825</v>
      </c>
      <c r="W86" s="153">
        <f t="shared" si="98"/>
        <v>17009850</v>
      </c>
      <c r="X86" s="154">
        <v>19825</v>
      </c>
      <c r="Y86" s="155">
        <v>858</v>
      </c>
      <c r="Z86" s="138">
        <f t="shared" si="99"/>
        <v>17009850</v>
      </c>
      <c r="AA86" s="156">
        <v>6597</v>
      </c>
      <c r="AB86" s="157">
        <v>5655555.7999999998</v>
      </c>
      <c r="AC86" s="158">
        <v>16852</v>
      </c>
      <c r="AD86" s="456">
        <v>1000</v>
      </c>
      <c r="AE86" s="159">
        <f t="shared" si="100"/>
        <v>16852000</v>
      </c>
      <c r="AF86" s="158">
        <v>16852</v>
      </c>
      <c r="AG86" s="448">
        <v>1069.32</v>
      </c>
      <c r="AH86" s="159">
        <f t="shared" si="89"/>
        <v>18020180.640000001</v>
      </c>
      <c r="AI86" s="437">
        <f t="shared" si="90"/>
        <v>-69.319999999999936</v>
      </c>
      <c r="AJ86" s="23">
        <f t="shared" si="101"/>
        <v>-2973</v>
      </c>
      <c r="AK86" s="24">
        <f t="shared" si="102"/>
        <v>-0.14996216897856243</v>
      </c>
      <c r="AL86" s="23">
        <f t="shared" si="103"/>
        <v>10255</v>
      </c>
      <c r="AM86" s="160">
        <f t="shared" si="91"/>
        <v>-1168180.6400000006</v>
      </c>
      <c r="AN86" s="24">
        <f t="shared" si="104"/>
        <v>1.5544944671820524</v>
      </c>
      <c r="AO86" s="163">
        <f t="shared" si="105"/>
        <v>211.31999999999994</v>
      </c>
      <c r="AP86" s="164">
        <f t="shared" si="106"/>
        <v>0.24629370629370623</v>
      </c>
      <c r="AQ86" s="487"/>
      <c r="AR86" s="409">
        <f t="shared" si="79"/>
        <v>0.24629370629370628</v>
      </c>
      <c r="AS86" s="410">
        <f t="shared" si="80"/>
        <v>0.16550116550116556</v>
      </c>
      <c r="AT86" s="409">
        <f t="shared" si="81"/>
        <v>1.5544944671820526</v>
      </c>
      <c r="AU86" s="410">
        <f t="shared" si="82"/>
        <v>1.5544944671820526</v>
      </c>
      <c r="AV86" s="64" t="b">
        <f t="shared" si="83"/>
        <v>0</v>
      </c>
      <c r="AW86" s="415">
        <f t="shared" si="84"/>
        <v>629.20656974147767</v>
      </c>
      <c r="AX86" s="415">
        <f t="shared" si="85"/>
        <v>678.49356872635565</v>
      </c>
      <c r="AY86" s="415">
        <f t="shared" si="86"/>
        <v>774.31657096643755</v>
      </c>
      <c r="AZ86" s="415">
        <f t="shared" si="87"/>
        <v>858</v>
      </c>
      <c r="BA86" s="415">
        <f t="shared" si="88"/>
        <v>1000</v>
      </c>
      <c r="BB86" s="416">
        <f t="shared" si="92"/>
        <v>7.8331984049576198E-2</v>
      </c>
      <c r="BC86" s="416">
        <f t="shared" si="92"/>
        <v>0.14122905014406761</v>
      </c>
      <c r="BD86" s="416">
        <f t="shared" si="92"/>
        <v>0.10807392243861669</v>
      </c>
      <c r="BE86" s="416">
        <f t="shared" si="92"/>
        <v>0.16550116550116556</v>
      </c>
      <c r="BF86" s="417">
        <f t="shared" si="76"/>
        <v>20153</v>
      </c>
      <c r="BG86" s="417">
        <f t="shared" si="74"/>
        <v>19825</v>
      </c>
      <c r="BH86" s="417">
        <f t="shared" si="75"/>
        <v>12365</v>
      </c>
      <c r="BI86" s="417">
        <f t="shared" si="77"/>
        <v>6597</v>
      </c>
      <c r="BJ86" s="417">
        <f t="shared" si="78"/>
        <v>16852</v>
      </c>
      <c r="BK86" s="416">
        <f t="shared" si="93"/>
        <v>-1.6275492482508813E-2</v>
      </c>
      <c r="BL86" s="416">
        <f t="shared" si="93"/>
        <v>-0.37629255989911725</v>
      </c>
      <c r="BM86" s="416">
        <f t="shared" si="93"/>
        <v>-0.46647796198948643</v>
      </c>
      <c r="BN86" s="416">
        <f t="shared" si="93"/>
        <v>1.5544944671820526</v>
      </c>
      <c r="BO86" s="419"/>
      <c r="BP86" s="420"/>
      <c r="BQ86" s="104"/>
      <c r="BR86" s="104"/>
      <c r="BS86" s="103"/>
      <c r="BT86" s="161">
        <f t="shared" si="94"/>
        <v>14459016</v>
      </c>
      <c r="BU86" s="161">
        <f t="shared" si="95"/>
        <v>14459016</v>
      </c>
    </row>
    <row r="87" spans="1:73" ht="36" hidden="1">
      <c r="A87" s="145" t="s">
        <v>208</v>
      </c>
      <c r="B87" s="145" t="str">
        <f t="shared" si="27"/>
        <v>P046</v>
      </c>
      <c r="C87" s="146" t="s">
        <v>243</v>
      </c>
      <c r="D87" s="175" t="s">
        <v>244</v>
      </c>
      <c r="E87" s="175" t="s">
        <v>102</v>
      </c>
      <c r="F87" s="175"/>
      <c r="G87" s="175"/>
      <c r="H87" s="129">
        <v>1200</v>
      </c>
      <c r="I87" s="130">
        <v>1200</v>
      </c>
      <c r="J87" s="129">
        <v>1200</v>
      </c>
      <c r="K87" s="130">
        <v>1560</v>
      </c>
      <c r="L87" s="130">
        <v>1560</v>
      </c>
      <c r="M87" s="130">
        <v>1560</v>
      </c>
      <c r="N87" s="130">
        <v>1560</v>
      </c>
      <c r="O87" s="148">
        <v>1738</v>
      </c>
      <c r="P87" s="149">
        <v>44</v>
      </c>
      <c r="Q87" s="149">
        <v>52800</v>
      </c>
      <c r="R87" s="150">
        <v>36</v>
      </c>
      <c r="S87" s="151">
        <v>48240</v>
      </c>
      <c r="T87" s="150">
        <v>5</v>
      </c>
      <c r="U87" s="151">
        <v>7978</v>
      </c>
      <c r="V87" s="152">
        <v>36</v>
      </c>
      <c r="W87" s="153">
        <f t="shared" si="98"/>
        <v>62568</v>
      </c>
      <c r="X87" s="154">
        <v>36</v>
      </c>
      <c r="Y87" s="155">
        <v>1738</v>
      </c>
      <c r="Z87" s="138">
        <f t="shared" si="99"/>
        <v>62568</v>
      </c>
      <c r="AA87" s="156">
        <v>2</v>
      </c>
      <c r="AB87" s="157">
        <v>3476</v>
      </c>
      <c r="AC87" s="158">
        <v>31</v>
      </c>
      <c r="AD87" s="456">
        <v>1950</v>
      </c>
      <c r="AE87" s="159">
        <f t="shared" si="100"/>
        <v>60450</v>
      </c>
      <c r="AF87" s="158">
        <v>31</v>
      </c>
      <c r="AG87" s="448">
        <v>1949.32</v>
      </c>
      <c r="AH87" s="159">
        <f t="shared" si="89"/>
        <v>60428.92</v>
      </c>
      <c r="AI87" s="437">
        <f t="shared" si="90"/>
        <v>0.68000000000006366</v>
      </c>
      <c r="AJ87" s="23">
        <f t="shared" si="101"/>
        <v>-5</v>
      </c>
      <c r="AK87" s="24">
        <f t="shared" si="102"/>
        <v>-0.1388888888888889</v>
      </c>
      <c r="AL87" s="23">
        <f t="shared" si="103"/>
        <v>29</v>
      </c>
      <c r="AM87" s="160">
        <f t="shared" si="91"/>
        <v>21.080000000001746</v>
      </c>
      <c r="AN87" s="24">
        <f t="shared" si="104"/>
        <v>14.5</v>
      </c>
      <c r="AO87" s="163">
        <f t="shared" si="105"/>
        <v>211.31999999999994</v>
      </c>
      <c r="AP87" s="164">
        <f t="shared" si="106"/>
        <v>0.12158803222094358</v>
      </c>
      <c r="AQ87" s="487"/>
      <c r="AR87" s="409">
        <f t="shared" si="79"/>
        <v>0.1215880322209435</v>
      </c>
      <c r="AS87" s="410">
        <f t="shared" si="80"/>
        <v>0.12197928653624857</v>
      </c>
      <c r="AT87" s="409">
        <f t="shared" si="81"/>
        <v>14.5</v>
      </c>
      <c r="AU87" s="410">
        <f t="shared" si="82"/>
        <v>14.5</v>
      </c>
      <c r="AV87" s="64" t="b">
        <f t="shared" si="83"/>
        <v>0</v>
      </c>
      <c r="AW87" s="415">
        <f t="shared" si="84"/>
        <v>1200</v>
      </c>
      <c r="AX87" s="415">
        <f t="shared" si="85"/>
        <v>1340</v>
      </c>
      <c r="AY87" s="415">
        <f t="shared" si="86"/>
        <v>1595.6</v>
      </c>
      <c r="AZ87" s="415">
        <f t="shared" si="87"/>
        <v>1738</v>
      </c>
      <c r="BA87" s="415">
        <f t="shared" si="88"/>
        <v>1950</v>
      </c>
      <c r="BB87" s="416">
        <f t="shared" si="92"/>
        <v>0.1166666666666667</v>
      </c>
      <c r="BC87" s="416">
        <f t="shared" si="92"/>
        <v>0.19074626865671629</v>
      </c>
      <c r="BD87" s="416">
        <f t="shared" si="92"/>
        <v>8.924542491852594E-2</v>
      </c>
      <c r="BE87" s="416">
        <f t="shared" si="92"/>
        <v>0.12197928653624857</v>
      </c>
      <c r="BF87" s="417">
        <f t="shared" si="76"/>
        <v>44</v>
      </c>
      <c r="BG87" s="417">
        <f t="shared" si="74"/>
        <v>36</v>
      </c>
      <c r="BH87" s="417">
        <f t="shared" si="75"/>
        <v>5</v>
      </c>
      <c r="BI87" s="417">
        <f t="shared" si="77"/>
        <v>2</v>
      </c>
      <c r="BJ87" s="417">
        <f t="shared" si="78"/>
        <v>31</v>
      </c>
      <c r="BK87" s="416">
        <f t="shared" si="93"/>
        <v>-0.18181818181818177</v>
      </c>
      <c r="BL87" s="416">
        <f t="shared" si="93"/>
        <v>-0.86111111111111116</v>
      </c>
      <c r="BM87" s="416">
        <f t="shared" si="93"/>
        <v>-0.6</v>
      </c>
      <c r="BN87" s="416">
        <f t="shared" si="93"/>
        <v>14.5</v>
      </c>
      <c r="BO87" s="419"/>
      <c r="BP87" s="420"/>
      <c r="BQ87" s="104"/>
      <c r="BR87" s="104"/>
      <c r="BS87" s="103"/>
      <c r="BT87" s="161">
        <f t="shared" si="94"/>
        <v>53878</v>
      </c>
      <c r="BU87" s="161">
        <f t="shared" si="95"/>
        <v>53878</v>
      </c>
    </row>
    <row r="88" spans="1:73" ht="13.2" hidden="1">
      <c r="A88" s="145" t="s">
        <v>208</v>
      </c>
      <c r="B88" s="145" t="str">
        <f t="shared" si="27"/>
        <v>P047</v>
      </c>
      <c r="C88" s="146" t="s">
        <v>245</v>
      </c>
      <c r="D88" s="165" t="s">
        <v>246</v>
      </c>
      <c r="E88" s="165"/>
      <c r="F88" s="165"/>
      <c r="G88" s="165"/>
      <c r="H88" s="129">
        <v>1540</v>
      </c>
      <c r="I88" s="130">
        <v>1540</v>
      </c>
      <c r="J88" s="129">
        <v>1540</v>
      </c>
      <c r="K88" s="130">
        <v>1540</v>
      </c>
      <c r="L88" s="130"/>
      <c r="M88" s="130"/>
      <c r="N88" s="130"/>
      <c r="O88" s="148"/>
      <c r="P88" s="149">
        <v>163</v>
      </c>
      <c r="Q88" s="149">
        <v>251020</v>
      </c>
      <c r="R88" s="150"/>
      <c r="S88" s="151"/>
      <c r="T88" s="150"/>
      <c r="U88" s="151"/>
      <c r="V88" s="152"/>
      <c r="W88" s="153"/>
      <c r="X88" s="166"/>
      <c r="Y88" s="155"/>
      <c r="Z88" s="167"/>
      <c r="AA88" s="168"/>
      <c r="AB88" s="169"/>
      <c r="AC88" s="170"/>
      <c r="AD88" s="449"/>
      <c r="AE88" s="171"/>
      <c r="AF88" s="170"/>
      <c r="AG88" s="449"/>
      <c r="AH88" s="159">
        <f t="shared" si="89"/>
        <v>0</v>
      </c>
      <c r="AI88" s="437">
        <f t="shared" si="90"/>
        <v>0</v>
      </c>
      <c r="AJ88" s="23"/>
      <c r="AK88" s="24"/>
      <c r="AL88" s="23"/>
      <c r="AM88" s="160">
        <f t="shared" si="91"/>
        <v>0</v>
      </c>
      <c r="AN88" s="24"/>
      <c r="AO88" s="163"/>
      <c r="AP88" s="164"/>
      <c r="AQ88" s="487"/>
      <c r="AR88" s="409" t="str">
        <f t="shared" si="79"/>
        <v/>
      </c>
      <c r="AS88" s="410" t="str">
        <f t="shared" si="80"/>
        <v/>
      </c>
      <c r="AT88" s="409" t="str">
        <f t="shared" si="81"/>
        <v/>
      </c>
      <c r="AU88" s="410" t="str">
        <f t="shared" si="82"/>
        <v/>
      </c>
      <c r="AV88" s="64" t="b">
        <f t="shared" si="83"/>
        <v>1</v>
      </c>
      <c r="AW88" s="415">
        <f t="shared" si="84"/>
        <v>1540</v>
      </c>
      <c r="AX88" s="415" t="str">
        <f t="shared" si="85"/>
        <v/>
      </c>
      <c r="AY88" s="415" t="str">
        <f t="shared" si="86"/>
        <v/>
      </c>
      <c r="AZ88" s="415">
        <f t="shared" si="87"/>
        <v>0</v>
      </c>
      <c r="BA88" s="415">
        <f t="shared" si="88"/>
        <v>0</v>
      </c>
      <c r="BB88" s="416" t="str">
        <f t="shared" si="92"/>
        <v/>
      </c>
      <c r="BC88" s="416" t="str">
        <f t="shared" si="92"/>
        <v/>
      </c>
      <c r="BD88" s="416" t="str">
        <f t="shared" si="92"/>
        <v/>
      </c>
      <c r="BE88" s="416" t="str">
        <f t="shared" si="92"/>
        <v/>
      </c>
      <c r="BF88" s="417">
        <f t="shared" si="76"/>
        <v>163</v>
      </c>
      <c r="BG88" s="417">
        <f t="shared" si="74"/>
        <v>0</v>
      </c>
      <c r="BH88" s="417">
        <f t="shared" si="75"/>
        <v>0</v>
      </c>
      <c r="BI88" s="417">
        <f t="shared" si="77"/>
        <v>0</v>
      </c>
      <c r="BJ88" s="417">
        <f t="shared" si="78"/>
        <v>0</v>
      </c>
      <c r="BK88" s="416">
        <f t="shared" si="93"/>
        <v>-1</v>
      </c>
      <c r="BL88" s="416" t="str">
        <f t="shared" si="93"/>
        <v/>
      </c>
      <c r="BM88" s="416" t="str">
        <f t="shared" si="93"/>
        <v/>
      </c>
      <c r="BN88" s="416" t="str">
        <f t="shared" si="93"/>
        <v/>
      </c>
      <c r="BO88" s="419"/>
      <c r="BP88" s="420"/>
      <c r="BQ88" s="104"/>
      <c r="BR88" s="104"/>
      <c r="BS88" s="103"/>
      <c r="BT88" s="161">
        <f t="shared" si="94"/>
        <v>0</v>
      </c>
      <c r="BU88" s="161">
        <f t="shared" si="95"/>
        <v>0</v>
      </c>
    </row>
    <row r="89" spans="1:73" ht="36" hidden="1">
      <c r="A89" s="145" t="s">
        <v>208</v>
      </c>
      <c r="B89" s="145" t="str">
        <f t="shared" si="27"/>
        <v>P047.1</v>
      </c>
      <c r="C89" s="146" t="s">
        <v>247</v>
      </c>
      <c r="D89" s="147" t="s">
        <v>248</v>
      </c>
      <c r="E89" s="147"/>
      <c r="F89" s="147"/>
      <c r="G89" s="147"/>
      <c r="H89" s="129">
        <v>0</v>
      </c>
      <c r="I89" s="130">
        <v>0</v>
      </c>
      <c r="J89" s="129"/>
      <c r="K89" s="130"/>
      <c r="L89" s="130">
        <v>1540</v>
      </c>
      <c r="M89" s="130">
        <v>1679</v>
      </c>
      <c r="N89" s="130">
        <v>1679</v>
      </c>
      <c r="O89" s="148">
        <v>1868.9</v>
      </c>
      <c r="P89" s="149">
        <v>0</v>
      </c>
      <c r="Q89" s="149">
        <v>0</v>
      </c>
      <c r="R89" s="150">
        <v>146</v>
      </c>
      <c r="S89" s="151">
        <v>224840</v>
      </c>
      <c r="T89" s="150">
        <v>188</v>
      </c>
      <c r="U89" s="151">
        <v>328035.72000000003</v>
      </c>
      <c r="V89" s="152">
        <v>171</v>
      </c>
      <c r="W89" s="153">
        <f>V89*O89</f>
        <v>319581.90000000002</v>
      </c>
      <c r="X89" s="154">
        <v>171</v>
      </c>
      <c r="Y89" s="155">
        <v>1868.9</v>
      </c>
      <c r="Z89" s="138">
        <f>X89*Y89</f>
        <v>319581.90000000002</v>
      </c>
      <c r="AA89" s="156">
        <v>298</v>
      </c>
      <c r="AB89" s="157">
        <v>553941.96000000008</v>
      </c>
      <c r="AC89" s="162">
        <f>AA89*1.05</f>
        <v>312.90000000000003</v>
      </c>
      <c r="AD89" s="456">
        <v>2200</v>
      </c>
      <c r="AE89" s="159">
        <f t="shared" ref="AE89:AE93" si="107">AC89*AD89</f>
        <v>688380.00000000012</v>
      </c>
      <c r="AF89" s="158">
        <v>146</v>
      </c>
      <c r="AG89" s="448">
        <v>2500</v>
      </c>
      <c r="AH89" s="159">
        <f t="shared" si="89"/>
        <v>365000</v>
      </c>
      <c r="AI89" s="437">
        <f t="shared" si="90"/>
        <v>-300</v>
      </c>
      <c r="AJ89" s="23">
        <f>+AF89-X89</f>
        <v>-25</v>
      </c>
      <c r="AK89" s="24">
        <f>+AJ89/X89</f>
        <v>-0.14619883040935672</v>
      </c>
      <c r="AL89" s="23">
        <f>+AF89-AA89</f>
        <v>-152</v>
      </c>
      <c r="AM89" s="160">
        <f t="shared" si="91"/>
        <v>323380.00000000012</v>
      </c>
      <c r="AN89" s="24">
        <f>+AL89/AA89</f>
        <v>-0.51006711409395977</v>
      </c>
      <c r="AO89" s="163">
        <f>+AG89-Y89</f>
        <v>631.09999999999991</v>
      </c>
      <c r="AP89" s="164">
        <f>+AO89/Y89</f>
        <v>0.33768526940981319</v>
      </c>
      <c r="AQ89" s="487"/>
      <c r="AR89" s="409">
        <f t="shared" si="79"/>
        <v>0.33768526940981314</v>
      </c>
      <c r="AS89" s="410">
        <f t="shared" si="80"/>
        <v>0.17716303708063563</v>
      </c>
      <c r="AT89" s="409">
        <f t="shared" si="81"/>
        <v>-0.51006711409395966</v>
      </c>
      <c r="AU89" s="410">
        <f t="shared" si="82"/>
        <v>5.0000000000000044E-2</v>
      </c>
      <c r="AV89" s="64" t="b">
        <f t="shared" si="83"/>
        <v>0</v>
      </c>
      <c r="AW89" s="415" t="str">
        <f t="shared" si="84"/>
        <v/>
      </c>
      <c r="AX89" s="415">
        <f t="shared" si="85"/>
        <v>1540</v>
      </c>
      <c r="AY89" s="415">
        <f t="shared" si="86"/>
        <v>1744.8708510638301</v>
      </c>
      <c r="AZ89" s="415">
        <f t="shared" si="87"/>
        <v>1868.9</v>
      </c>
      <c r="BA89" s="415">
        <f t="shared" si="88"/>
        <v>2200</v>
      </c>
      <c r="BB89" s="416" t="str">
        <f t="shared" si="92"/>
        <v/>
      </c>
      <c r="BC89" s="416">
        <f t="shared" si="92"/>
        <v>0.13303302017131813</v>
      </c>
      <c r="BD89" s="416">
        <f t="shared" si="92"/>
        <v>7.1082137030686665E-2</v>
      </c>
      <c r="BE89" s="416">
        <f t="shared" si="92"/>
        <v>0.17716303708063563</v>
      </c>
      <c r="BF89" s="417">
        <f t="shared" si="76"/>
        <v>0</v>
      </c>
      <c r="BG89" s="417">
        <f t="shared" si="74"/>
        <v>146</v>
      </c>
      <c r="BH89" s="417">
        <f t="shared" si="75"/>
        <v>188</v>
      </c>
      <c r="BI89" s="417">
        <f t="shared" si="77"/>
        <v>298</v>
      </c>
      <c r="BJ89" s="417">
        <f t="shared" si="78"/>
        <v>312.90000000000003</v>
      </c>
      <c r="BK89" s="416" t="str">
        <f t="shared" si="93"/>
        <v/>
      </c>
      <c r="BL89" s="416">
        <f t="shared" si="93"/>
        <v>0.28767123287671237</v>
      </c>
      <c r="BM89" s="416">
        <f t="shared" si="93"/>
        <v>0.58510638297872331</v>
      </c>
      <c r="BN89" s="416">
        <f t="shared" si="93"/>
        <v>5.0000000000000044E-2</v>
      </c>
      <c r="BO89" s="419"/>
      <c r="BP89" s="420"/>
      <c r="BQ89" s="104"/>
      <c r="BR89" s="104"/>
      <c r="BS89" s="103"/>
      <c r="BT89" s="161">
        <f t="shared" si="94"/>
        <v>584778.81000000006</v>
      </c>
      <c r="BU89" s="161">
        <f t="shared" si="95"/>
        <v>272859.40000000002</v>
      </c>
    </row>
    <row r="90" spans="1:73" ht="36" hidden="1">
      <c r="A90" s="145" t="s">
        <v>208</v>
      </c>
      <c r="B90" s="145" t="str">
        <f t="shared" si="27"/>
        <v>P047.2</v>
      </c>
      <c r="C90" s="146" t="s">
        <v>249</v>
      </c>
      <c r="D90" s="175" t="s">
        <v>250</v>
      </c>
      <c r="E90" s="175" t="s">
        <v>102</v>
      </c>
      <c r="F90" s="175"/>
      <c r="G90" s="175"/>
      <c r="H90" s="129">
        <v>0</v>
      </c>
      <c r="I90" s="130">
        <v>0</v>
      </c>
      <c r="J90" s="129"/>
      <c r="K90" s="130"/>
      <c r="L90" s="130">
        <v>2002</v>
      </c>
      <c r="M90" s="130">
        <v>2182</v>
      </c>
      <c r="N90" s="130">
        <v>2182</v>
      </c>
      <c r="O90" s="148">
        <v>2422.1999999999998</v>
      </c>
      <c r="P90" s="149">
        <v>0</v>
      </c>
      <c r="Q90" s="149">
        <v>0</v>
      </c>
      <c r="R90" s="150">
        <v>1</v>
      </c>
      <c r="S90" s="151">
        <v>1540</v>
      </c>
      <c r="T90" s="150">
        <v>1</v>
      </c>
      <c r="U90" s="151">
        <v>2182</v>
      </c>
      <c r="V90" s="152">
        <v>1</v>
      </c>
      <c r="W90" s="153">
        <f>V90*O90</f>
        <v>2422.1999999999998</v>
      </c>
      <c r="X90" s="154">
        <v>1</v>
      </c>
      <c r="Y90" s="155">
        <v>2422.1999999999998</v>
      </c>
      <c r="Z90" s="138">
        <f>X90*Y90</f>
        <v>2422.1999999999998</v>
      </c>
      <c r="AA90" s="156">
        <v>2</v>
      </c>
      <c r="AB90" s="157">
        <v>4844.3999999999996</v>
      </c>
      <c r="AC90" s="158">
        <v>1</v>
      </c>
      <c r="AD90" s="456">
        <v>2900</v>
      </c>
      <c r="AE90" s="159">
        <f t="shared" si="107"/>
        <v>2900</v>
      </c>
      <c r="AF90" s="158">
        <v>1</v>
      </c>
      <c r="AG90" s="448">
        <v>2903.62</v>
      </c>
      <c r="AH90" s="159">
        <f t="shared" si="89"/>
        <v>2903.62</v>
      </c>
      <c r="AI90" s="437">
        <f t="shared" si="90"/>
        <v>-3.6199999999998909</v>
      </c>
      <c r="AJ90" s="23">
        <f>+AF90-X90</f>
        <v>0</v>
      </c>
      <c r="AK90" s="24">
        <f>+AJ90/X90</f>
        <v>0</v>
      </c>
      <c r="AL90" s="23">
        <f>+AF90-AA90</f>
        <v>-1</v>
      </c>
      <c r="AM90" s="160">
        <f t="shared" si="91"/>
        <v>-3.6199999999998909</v>
      </c>
      <c r="AN90" s="24">
        <f>+AL90/AA90</f>
        <v>-0.5</v>
      </c>
      <c r="AO90" s="163">
        <f>+AG90-Y90</f>
        <v>481.42000000000007</v>
      </c>
      <c r="AP90" s="164">
        <f>+AO90/Y90</f>
        <v>0.19875319957063831</v>
      </c>
      <c r="AQ90" s="487"/>
      <c r="AR90" s="409">
        <f t="shared" si="79"/>
        <v>0.19875319957063842</v>
      </c>
      <c r="AS90" s="410">
        <f t="shared" si="80"/>
        <v>0.19725869044670152</v>
      </c>
      <c r="AT90" s="409">
        <f t="shared" si="81"/>
        <v>-0.5</v>
      </c>
      <c r="AU90" s="410">
        <f t="shared" si="82"/>
        <v>-0.5</v>
      </c>
      <c r="AV90" s="64" t="b">
        <f t="shared" si="83"/>
        <v>0</v>
      </c>
      <c r="AW90" s="415" t="str">
        <f t="shared" si="84"/>
        <v/>
      </c>
      <c r="AX90" s="415">
        <f t="shared" si="85"/>
        <v>1540</v>
      </c>
      <c r="AY90" s="415">
        <f t="shared" si="86"/>
        <v>2182</v>
      </c>
      <c r="AZ90" s="415">
        <f t="shared" si="87"/>
        <v>2422.1999999999998</v>
      </c>
      <c r="BA90" s="415">
        <f t="shared" si="88"/>
        <v>2900</v>
      </c>
      <c r="BB90" s="416" t="str">
        <f t="shared" si="92"/>
        <v/>
      </c>
      <c r="BC90" s="416">
        <f t="shared" si="92"/>
        <v>0.41688311688311686</v>
      </c>
      <c r="BD90" s="416">
        <f t="shared" si="92"/>
        <v>0.11008249312557283</v>
      </c>
      <c r="BE90" s="416">
        <f t="shared" si="92"/>
        <v>0.19725869044670152</v>
      </c>
      <c r="BF90" s="417">
        <f t="shared" si="76"/>
        <v>0</v>
      </c>
      <c r="BG90" s="417">
        <f t="shared" si="74"/>
        <v>1</v>
      </c>
      <c r="BH90" s="417">
        <f t="shared" si="75"/>
        <v>1</v>
      </c>
      <c r="BI90" s="417">
        <f t="shared" si="77"/>
        <v>2</v>
      </c>
      <c r="BJ90" s="417">
        <f t="shared" si="78"/>
        <v>1</v>
      </c>
      <c r="BK90" s="416" t="str">
        <f t="shared" si="93"/>
        <v/>
      </c>
      <c r="BL90" s="416">
        <f t="shared" si="93"/>
        <v>0</v>
      </c>
      <c r="BM90" s="416">
        <f t="shared" si="93"/>
        <v>1</v>
      </c>
      <c r="BN90" s="416">
        <f t="shared" si="93"/>
        <v>-0.5</v>
      </c>
      <c r="BO90" s="419"/>
      <c r="BP90" s="420"/>
      <c r="BQ90" s="104"/>
      <c r="BR90" s="104"/>
      <c r="BS90" s="103"/>
      <c r="BT90" s="161">
        <f t="shared" si="94"/>
        <v>2422.1999999999998</v>
      </c>
      <c r="BU90" s="161">
        <f t="shared" si="95"/>
        <v>2422.1999999999998</v>
      </c>
    </row>
    <row r="91" spans="1:73" ht="36" hidden="1">
      <c r="A91" s="145" t="s">
        <v>208</v>
      </c>
      <c r="B91" s="145" t="str">
        <f t="shared" si="27"/>
        <v>P048</v>
      </c>
      <c r="C91" s="146" t="s">
        <v>251</v>
      </c>
      <c r="D91" s="175" t="s">
        <v>252</v>
      </c>
      <c r="E91" s="175" t="s">
        <v>102</v>
      </c>
      <c r="F91" s="147" t="s">
        <v>81</v>
      </c>
      <c r="G91" s="175"/>
      <c r="H91" s="129">
        <v>545</v>
      </c>
      <c r="I91" s="130">
        <v>700</v>
      </c>
      <c r="J91" s="129">
        <v>700</v>
      </c>
      <c r="K91" s="130">
        <v>840</v>
      </c>
      <c r="L91" s="130">
        <v>840</v>
      </c>
      <c r="M91" s="130">
        <v>935</v>
      </c>
      <c r="N91" s="130">
        <v>935</v>
      </c>
      <c r="O91" s="148">
        <v>1050.5</v>
      </c>
      <c r="P91" s="149">
        <v>43940</v>
      </c>
      <c r="Q91" s="149">
        <v>27551360</v>
      </c>
      <c r="R91" s="150">
        <v>45950</v>
      </c>
      <c r="S91" s="151">
        <v>34494257</v>
      </c>
      <c r="T91" s="150">
        <v>33576</v>
      </c>
      <c r="U91" s="151">
        <v>31918858.799999997</v>
      </c>
      <c r="V91" s="152">
        <v>45950</v>
      </c>
      <c r="W91" s="153">
        <f>V91*O91</f>
        <v>48270475</v>
      </c>
      <c r="X91" s="154">
        <v>45950</v>
      </c>
      <c r="Y91" s="155">
        <v>1050.5</v>
      </c>
      <c r="Z91" s="138">
        <f>X91*Y91</f>
        <v>48270475</v>
      </c>
      <c r="AA91" s="156">
        <f>31488-745</f>
        <v>30743</v>
      </c>
      <c r="AB91" s="157">
        <f>33244407.15-976000</f>
        <v>32268407.149999999</v>
      </c>
      <c r="AC91" s="162">
        <v>37000</v>
      </c>
      <c r="AD91" s="456">
        <v>1200</v>
      </c>
      <c r="AE91" s="159">
        <f t="shared" si="107"/>
        <v>44400000</v>
      </c>
      <c r="AF91" s="158">
        <v>29000</v>
      </c>
      <c r="AG91" s="448">
        <v>1347.79</v>
      </c>
      <c r="AH91" s="159">
        <f t="shared" si="89"/>
        <v>39085910</v>
      </c>
      <c r="AI91" s="437">
        <f t="shared" si="90"/>
        <v>-147.78999999999996</v>
      </c>
      <c r="AJ91" s="23">
        <f>+AF91-X91</f>
        <v>-16950</v>
      </c>
      <c r="AK91" s="24">
        <f>+AJ91/X91</f>
        <v>-0.36887921653971706</v>
      </c>
      <c r="AL91" s="23">
        <f>+AF91-AA91</f>
        <v>-1743</v>
      </c>
      <c r="AM91" s="160">
        <f t="shared" si="91"/>
        <v>5314090</v>
      </c>
      <c r="AN91" s="24">
        <f>+AL91/AA91</f>
        <v>-5.6695833197801124E-2</v>
      </c>
      <c r="AO91" s="163">
        <f>+AG91-Y91</f>
        <v>297.28999999999996</v>
      </c>
      <c r="AP91" s="164">
        <f>+AO91/Y91</f>
        <v>0.2829985721085197</v>
      </c>
      <c r="AQ91" s="487"/>
      <c r="AR91" s="409">
        <f t="shared" si="79"/>
        <v>0.28299857210851975</v>
      </c>
      <c r="AS91" s="410">
        <f t="shared" si="80"/>
        <v>0.14231318419800099</v>
      </c>
      <c r="AT91" s="409">
        <f t="shared" si="81"/>
        <v>-5.6695833197801138E-2</v>
      </c>
      <c r="AU91" s="410">
        <f t="shared" si="82"/>
        <v>0.20352600592004677</v>
      </c>
      <c r="AV91" s="64" t="b">
        <f t="shared" si="83"/>
        <v>0</v>
      </c>
      <c r="AW91" s="415">
        <f t="shared" si="84"/>
        <v>627.02230314064639</v>
      </c>
      <c r="AX91" s="415">
        <f t="shared" si="85"/>
        <v>750.69112078346029</v>
      </c>
      <c r="AY91" s="415">
        <f t="shared" si="86"/>
        <v>950.64506790564678</v>
      </c>
      <c r="AZ91" s="415">
        <f t="shared" si="87"/>
        <v>1050.5</v>
      </c>
      <c r="BA91" s="415">
        <f t="shared" si="88"/>
        <v>1200</v>
      </c>
      <c r="BB91" s="416">
        <f t="shared" si="92"/>
        <v>0.1972319278331538</v>
      </c>
      <c r="BC91" s="416">
        <f t="shared" si="92"/>
        <v>0.26635981375869222</v>
      </c>
      <c r="BD91" s="416">
        <f t="shared" si="92"/>
        <v>0.1050391312862351</v>
      </c>
      <c r="BE91" s="416">
        <f t="shared" si="92"/>
        <v>0.14231318419800099</v>
      </c>
      <c r="BF91" s="417">
        <f t="shared" si="76"/>
        <v>43940</v>
      </c>
      <c r="BG91" s="417">
        <f t="shared" si="74"/>
        <v>45950</v>
      </c>
      <c r="BH91" s="417">
        <f t="shared" si="75"/>
        <v>33576</v>
      </c>
      <c r="BI91" s="417">
        <f t="shared" si="77"/>
        <v>30743</v>
      </c>
      <c r="BJ91" s="417">
        <f t="shared" si="78"/>
        <v>37000</v>
      </c>
      <c r="BK91" s="416">
        <f t="shared" si="93"/>
        <v>4.5744196631770651E-2</v>
      </c>
      <c r="BL91" s="416">
        <f t="shared" si="93"/>
        <v>-0.26929270946681172</v>
      </c>
      <c r="BM91" s="416">
        <f t="shared" si="93"/>
        <v>-8.4375744579461509E-2</v>
      </c>
      <c r="BN91" s="416">
        <f t="shared" si="93"/>
        <v>0.20352600592004677</v>
      </c>
      <c r="BO91" s="419" t="s">
        <v>1063</v>
      </c>
      <c r="BP91" s="420"/>
      <c r="BQ91" s="104"/>
      <c r="BR91" s="104"/>
      <c r="BS91" s="103"/>
      <c r="BT91" s="161">
        <f t="shared" si="94"/>
        <v>38868500</v>
      </c>
      <c r="BU91" s="161">
        <f t="shared" si="95"/>
        <v>30464500</v>
      </c>
    </row>
    <row r="92" spans="1:73" s="184" customFormat="1" ht="36" hidden="1">
      <c r="A92" s="145" t="s">
        <v>208</v>
      </c>
      <c r="B92" s="145" t="str">
        <f t="shared" si="27"/>
        <v>P048.2</v>
      </c>
      <c r="C92" s="179" t="s">
        <v>253</v>
      </c>
      <c r="D92" s="188" t="s">
        <v>254</v>
      </c>
      <c r="E92" s="175" t="s">
        <v>102</v>
      </c>
      <c r="F92" s="175"/>
      <c r="G92" s="175"/>
      <c r="H92" s="129">
        <v>0</v>
      </c>
      <c r="I92" s="130">
        <v>0</v>
      </c>
      <c r="J92" s="129"/>
      <c r="K92" s="130"/>
      <c r="L92" s="130"/>
      <c r="M92" s="130"/>
      <c r="N92" s="130"/>
      <c r="O92" s="148">
        <v>1400</v>
      </c>
      <c r="P92" s="149">
        <v>0</v>
      </c>
      <c r="Q92" s="149">
        <v>0</v>
      </c>
      <c r="R92" s="150"/>
      <c r="S92" s="151"/>
      <c r="T92" s="150"/>
      <c r="U92" s="151"/>
      <c r="V92" s="152"/>
      <c r="W92" s="153"/>
      <c r="X92" s="166">
        <v>0</v>
      </c>
      <c r="Y92" s="155">
        <v>1400</v>
      </c>
      <c r="Z92" s="167">
        <f>X92*Y92</f>
        <v>0</v>
      </c>
      <c r="AA92" s="168">
        <v>745</v>
      </c>
      <c r="AB92" s="169">
        <v>976000</v>
      </c>
      <c r="AC92" s="170">
        <v>3000</v>
      </c>
      <c r="AD92" s="449">
        <v>1400</v>
      </c>
      <c r="AE92" s="171">
        <f t="shared" si="107"/>
        <v>4200000</v>
      </c>
      <c r="AF92" s="170">
        <v>3000</v>
      </c>
      <c r="AG92" s="449">
        <v>1400</v>
      </c>
      <c r="AH92" s="159">
        <f t="shared" si="89"/>
        <v>4200000</v>
      </c>
      <c r="AI92" s="437">
        <f t="shared" si="90"/>
        <v>0</v>
      </c>
      <c r="AJ92" s="23">
        <f>+AF92-X92</f>
        <v>3000</v>
      </c>
      <c r="AK92" s="24" t="e">
        <f>+AJ92/X92</f>
        <v>#DIV/0!</v>
      </c>
      <c r="AL92" s="23">
        <f>+AF92-AA92</f>
        <v>2255</v>
      </c>
      <c r="AM92" s="160">
        <f t="shared" si="91"/>
        <v>0</v>
      </c>
      <c r="AN92" s="24">
        <f>+AL92/AA92</f>
        <v>3.0268456375838926</v>
      </c>
      <c r="AO92" s="182">
        <f>+AG92-Y92</f>
        <v>0</v>
      </c>
      <c r="AP92" s="183">
        <f>+AO92/Y92</f>
        <v>0</v>
      </c>
      <c r="AQ92" s="488"/>
      <c r="AR92" s="409">
        <f t="shared" si="79"/>
        <v>0</v>
      </c>
      <c r="AS92" s="410">
        <f t="shared" si="80"/>
        <v>0</v>
      </c>
      <c r="AT92" s="409">
        <f t="shared" si="81"/>
        <v>3.026845637583893</v>
      </c>
      <c r="AU92" s="410">
        <f t="shared" si="82"/>
        <v>3.026845637583893</v>
      </c>
      <c r="AV92" s="64" t="b">
        <f t="shared" si="83"/>
        <v>0</v>
      </c>
      <c r="AW92" s="415" t="str">
        <f t="shared" si="84"/>
        <v/>
      </c>
      <c r="AX92" s="415" t="str">
        <f t="shared" si="85"/>
        <v/>
      </c>
      <c r="AY92" s="415" t="str">
        <f t="shared" si="86"/>
        <v/>
      </c>
      <c r="AZ92" s="415">
        <f t="shared" si="87"/>
        <v>1400</v>
      </c>
      <c r="BA92" s="415">
        <f t="shared" si="88"/>
        <v>1400</v>
      </c>
      <c r="BB92" s="416" t="str">
        <f t="shared" si="92"/>
        <v/>
      </c>
      <c r="BC92" s="416" t="str">
        <f t="shared" si="92"/>
        <v/>
      </c>
      <c r="BD92" s="416" t="str">
        <f t="shared" si="92"/>
        <v/>
      </c>
      <c r="BE92" s="416">
        <f t="shared" si="92"/>
        <v>0</v>
      </c>
      <c r="BF92" s="417">
        <f t="shared" si="76"/>
        <v>0</v>
      </c>
      <c r="BG92" s="417">
        <f t="shared" si="74"/>
        <v>0</v>
      </c>
      <c r="BH92" s="417">
        <f t="shared" si="75"/>
        <v>0</v>
      </c>
      <c r="BI92" s="417">
        <f t="shared" si="77"/>
        <v>745</v>
      </c>
      <c r="BJ92" s="417">
        <f t="shared" si="78"/>
        <v>3000</v>
      </c>
      <c r="BK92" s="416" t="str">
        <f t="shared" si="93"/>
        <v/>
      </c>
      <c r="BL92" s="416" t="str">
        <f t="shared" si="93"/>
        <v/>
      </c>
      <c r="BM92" s="416" t="str">
        <f t="shared" si="93"/>
        <v/>
      </c>
      <c r="BN92" s="416">
        <f t="shared" si="93"/>
        <v>3.026845637583893</v>
      </c>
      <c r="BO92" s="419"/>
      <c r="BP92" s="420" t="s">
        <v>1070</v>
      </c>
      <c r="BQ92" s="104"/>
      <c r="BR92" s="104"/>
      <c r="BS92" s="103"/>
      <c r="BT92" s="161">
        <f t="shared" si="94"/>
        <v>4200000</v>
      </c>
      <c r="BU92" s="161">
        <f t="shared" si="95"/>
        <v>4200000</v>
      </c>
    </row>
    <row r="93" spans="1:73" ht="22.5" hidden="1" customHeight="1">
      <c r="A93" s="145" t="s">
        <v>208</v>
      </c>
      <c r="B93" s="145" t="str">
        <f t="shared" si="27"/>
        <v>P049</v>
      </c>
      <c r="C93" s="146" t="s">
        <v>255</v>
      </c>
      <c r="D93" s="175" t="s">
        <v>256</v>
      </c>
      <c r="E93" s="175" t="s">
        <v>102</v>
      </c>
      <c r="F93" s="147" t="s">
        <v>81</v>
      </c>
      <c r="G93" s="175"/>
      <c r="H93" s="129">
        <v>431</v>
      </c>
      <c r="I93" s="130">
        <v>570</v>
      </c>
      <c r="J93" s="129">
        <v>570</v>
      </c>
      <c r="K93" s="130">
        <v>684</v>
      </c>
      <c r="L93" s="130">
        <v>684</v>
      </c>
      <c r="M93" s="130">
        <v>742</v>
      </c>
      <c r="N93" s="130">
        <v>742</v>
      </c>
      <c r="O93" s="148">
        <v>838.2</v>
      </c>
      <c r="P93" s="149">
        <v>17186</v>
      </c>
      <c r="Q93" s="149">
        <v>8716407</v>
      </c>
      <c r="R93" s="150">
        <v>19454</v>
      </c>
      <c r="S93" s="151">
        <v>11876526.6</v>
      </c>
      <c r="T93" s="150">
        <v>13043</v>
      </c>
      <c r="U93" s="151">
        <v>10010665.84</v>
      </c>
      <c r="V93" s="152">
        <v>19454</v>
      </c>
      <c r="W93" s="153">
        <f>V93*O93</f>
        <v>16306342.800000001</v>
      </c>
      <c r="X93" s="154">
        <v>19454</v>
      </c>
      <c r="Y93" s="155">
        <v>838.2</v>
      </c>
      <c r="Z93" s="138">
        <f>X93*Y93</f>
        <v>16306342.800000001</v>
      </c>
      <c r="AA93" s="156">
        <v>12454</v>
      </c>
      <c r="AB93" s="157">
        <v>10425154</v>
      </c>
      <c r="AC93" s="158">
        <v>15000</v>
      </c>
      <c r="AD93" s="456">
        <v>1040</v>
      </c>
      <c r="AE93" s="159">
        <f t="shared" si="107"/>
        <v>15600000</v>
      </c>
      <c r="AF93" s="158">
        <v>15000</v>
      </c>
      <c r="AG93" s="448">
        <v>1135.49</v>
      </c>
      <c r="AH93" s="159">
        <f t="shared" si="89"/>
        <v>17032350</v>
      </c>
      <c r="AI93" s="437">
        <f t="shared" si="90"/>
        <v>-95.490000000000009</v>
      </c>
      <c r="AJ93" s="23">
        <f>+AF93-X93</f>
        <v>-4454</v>
      </c>
      <c r="AK93" s="24">
        <f>+AJ93/X93</f>
        <v>-0.22895034440217951</v>
      </c>
      <c r="AL93" s="23">
        <f>+AF93-AA93</f>
        <v>2546</v>
      </c>
      <c r="AM93" s="160">
        <f t="shared" si="91"/>
        <v>-1432350</v>
      </c>
      <c r="AN93" s="24">
        <f>+AL93/AA93</f>
        <v>0.2044323109041272</v>
      </c>
      <c r="AO93" s="163">
        <f>+AG93-Y93</f>
        <v>297.28999999999996</v>
      </c>
      <c r="AP93" s="164">
        <f>+AO93/Y93</f>
        <v>0.35467668814125503</v>
      </c>
      <c r="AQ93" s="487"/>
      <c r="AR93" s="409">
        <f t="shared" si="79"/>
        <v>0.35467668814125508</v>
      </c>
      <c r="AS93" s="410">
        <f t="shared" si="80"/>
        <v>0.24075399665950847</v>
      </c>
      <c r="AT93" s="409">
        <f t="shared" si="81"/>
        <v>0.20443231090412728</v>
      </c>
      <c r="AU93" s="410">
        <f t="shared" si="82"/>
        <v>0.20443231090412728</v>
      </c>
      <c r="AV93" s="64" t="b">
        <f t="shared" si="83"/>
        <v>0</v>
      </c>
      <c r="AW93" s="415">
        <f t="shared" si="84"/>
        <v>507.18067031304548</v>
      </c>
      <c r="AX93" s="415">
        <f t="shared" si="85"/>
        <v>610.49278297522358</v>
      </c>
      <c r="AY93" s="415">
        <f t="shared" si="86"/>
        <v>767.51252319251705</v>
      </c>
      <c r="AZ93" s="415">
        <f t="shared" si="87"/>
        <v>838.2</v>
      </c>
      <c r="BA93" s="415">
        <f t="shared" si="88"/>
        <v>1040</v>
      </c>
      <c r="BB93" s="416">
        <f t="shared" si="92"/>
        <v>0.20369883694189506</v>
      </c>
      <c r="BC93" s="416">
        <f t="shared" si="92"/>
        <v>0.25720163218320313</v>
      </c>
      <c r="BD93" s="416">
        <f t="shared" si="92"/>
        <v>9.2099444206400705E-2</v>
      </c>
      <c r="BE93" s="416">
        <f t="shared" si="92"/>
        <v>0.24075399665950847</v>
      </c>
      <c r="BF93" s="417">
        <f t="shared" si="76"/>
        <v>17186</v>
      </c>
      <c r="BG93" s="417">
        <f t="shared" si="74"/>
        <v>19454</v>
      </c>
      <c r="BH93" s="417">
        <f t="shared" si="75"/>
        <v>13043</v>
      </c>
      <c r="BI93" s="417">
        <f t="shared" si="77"/>
        <v>12454</v>
      </c>
      <c r="BJ93" s="417">
        <f t="shared" si="78"/>
        <v>15000</v>
      </c>
      <c r="BK93" s="416">
        <f t="shared" si="93"/>
        <v>0.1319678808332363</v>
      </c>
      <c r="BL93" s="416">
        <f t="shared" si="93"/>
        <v>-0.32954662280250846</v>
      </c>
      <c r="BM93" s="416">
        <f t="shared" si="93"/>
        <v>-4.5158322471823942E-2</v>
      </c>
      <c r="BN93" s="416">
        <f t="shared" si="93"/>
        <v>0.20443231090412728</v>
      </c>
      <c r="BO93" s="419"/>
      <c r="BP93" s="420"/>
      <c r="BQ93" s="104"/>
      <c r="BR93" s="104"/>
      <c r="BS93" s="103"/>
      <c r="BT93" s="161">
        <f t="shared" si="94"/>
        <v>12573000</v>
      </c>
      <c r="BU93" s="161">
        <f t="shared" si="95"/>
        <v>12573000</v>
      </c>
    </row>
    <row r="94" spans="1:73" ht="15" hidden="1" customHeight="1">
      <c r="A94" s="145" t="s">
        <v>257</v>
      </c>
      <c r="B94" s="145" t="str">
        <f t="shared" si="27"/>
        <v>P050</v>
      </c>
      <c r="C94" s="189" t="s">
        <v>258</v>
      </c>
      <c r="D94" s="190" t="s">
        <v>259</v>
      </c>
      <c r="E94" s="190"/>
      <c r="F94" s="190"/>
      <c r="G94" s="190"/>
      <c r="H94" s="129">
        <v>620</v>
      </c>
      <c r="I94" s="130">
        <v>730</v>
      </c>
      <c r="J94" s="129">
        <v>730</v>
      </c>
      <c r="K94" s="130">
        <v>730</v>
      </c>
      <c r="L94" s="130"/>
      <c r="M94" s="130"/>
      <c r="N94" s="130"/>
      <c r="O94" s="148" t="s">
        <v>88</v>
      </c>
      <c r="P94" s="149">
        <v>49871</v>
      </c>
      <c r="Q94" s="149">
        <v>34425496</v>
      </c>
      <c r="R94" s="150"/>
      <c r="S94" s="151"/>
      <c r="T94" s="150"/>
      <c r="U94" s="151"/>
      <c r="V94" s="152"/>
      <c r="W94" s="153"/>
      <c r="X94" s="166"/>
      <c r="Y94" s="155" t="s">
        <v>88</v>
      </c>
      <c r="Z94" s="167"/>
      <c r="AA94" s="168"/>
      <c r="AB94" s="169"/>
      <c r="AC94" s="170"/>
      <c r="AD94" s="449"/>
      <c r="AE94" s="171"/>
      <c r="AF94" s="170"/>
      <c r="AG94" s="449"/>
      <c r="AH94" s="159">
        <f t="shared" si="89"/>
        <v>0</v>
      </c>
      <c r="AI94" s="437">
        <f t="shared" si="90"/>
        <v>0</v>
      </c>
      <c r="AJ94" s="23"/>
      <c r="AK94" s="24"/>
      <c r="AL94" s="23"/>
      <c r="AM94" s="160">
        <f t="shared" si="91"/>
        <v>0</v>
      </c>
      <c r="AN94" s="24"/>
      <c r="AO94" s="163"/>
      <c r="AP94" s="164"/>
      <c r="AQ94" s="487"/>
      <c r="AR94" s="409" t="str">
        <f t="shared" si="79"/>
        <v/>
      </c>
      <c r="AS94" s="410" t="str">
        <f t="shared" si="80"/>
        <v/>
      </c>
      <c r="AT94" s="409" t="str">
        <f t="shared" si="81"/>
        <v/>
      </c>
      <c r="AU94" s="410" t="str">
        <f t="shared" si="82"/>
        <v/>
      </c>
      <c r="AV94" s="64" t="b">
        <f t="shared" si="83"/>
        <v>1</v>
      </c>
      <c r="AW94" s="415">
        <f t="shared" si="84"/>
        <v>690.29087044574999</v>
      </c>
      <c r="AX94" s="415" t="str">
        <f t="shared" si="85"/>
        <v/>
      </c>
      <c r="AY94" s="415" t="str">
        <f t="shared" si="86"/>
        <v/>
      </c>
      <c r="AZ94" s="415" t="str">
        <f t="shared" si="87"/>
        <v/>
      </c>
      <c r="BA94" s="415">
        <f t="shared" si="88"/>
        <v>0</v>
      </c>
      <c r="BB94" s="416" t="str">
        <f t="shared" si="92"/>
        <v/>
      </c>
      <c r="BC94" s="416" t="str">
        <f t="shared" si="92"/>
        <v/>
      </c>
      <c r="BD94" s="416" t="str">
        <f t="shared" si="92"/>
        <v/>
      </c>
      <c r="BE94" s="416" t="str">
        <f t="shared" si="92"/>
        <v/>
      </c>
      <c r="BF94" s="417">
        <f t="shared" si="76"/>
        <v>49871</v>
      </c>
      <c r="BG94" s="417">
        <f t="shared" si="74"/>
        <v>0</v>
      </c>
      <c r="BH94" s="417">
        <f t="shared" si="75"/>
        <v>0</v>
      </c>
      <c r="BI94" s="417">
        <f t="shared" si="77"/>
        <v>0</v>
      </c>
      <c r="BJ94" s="417">
        <f t="shared" si="78"/>
        <v>0</v>
      </c>
      <c r="BK94" s="416">
        <f t="shared" si="93"/>
        <v>-1</v>
      </c>
      <c r="BL94" s="416" t="str">
        <f t="shared" si="93"/>
        <v/>
      </c>
      <c r="BM94" s="416" t="str">
        <f t="shared" si="93"/>
        <v/>
      </c>
      <c r="BN94" s="416" t="str">
        <f t="shared" si="93"/>
        <v/>
      </c>
      <c r="BO94" s="419"/>
      <c r="BP94" s="420"/>
      <c r="BQ94" s="104"/>
      <c r="BR94" s="104"/>
      <c r="BS94" s="103"/>
      <c r="BT94" s="161"/>
      <c r="BU94" s="161"/>
    </row>
    <row r="95" spans="1:73" ht="24" hidden="1">
      <c r="A95" s="145" t="s">
        <v>257</v>
      </c>
      <c r="B95" s="145" t="str">
        <f t="shared" si="27"/>
        <v>P050.1</v>
      </c>
      <c r="C95" s="189" t="s">
        <v>260</v>
      </c>
      <c r="D95" s="191" t="s">
        <v>261</v>
      </c>
      <c r="E95" s="191"/>
      <c r="F95" s="147" t="s">
        <v>81</v>
      </c>
      <c r="G95" s="191"/>
      <c r="H95" s="129">
        <v>0</v>
      </c>
      <c r="I95" s="130">
        <v>0</v>
      </c>
      <c r="J95" s="129"/>
      <c r="K95" s="130"/>
      <c r="L95" s="130">
        <v>730</v>
      </c>
      <c r="M95" s="130">
        <v>782</v>
      </c>
      <c r="N95" s="130">
        <v>782</v>
      </c>
      <c r="O95" s="148">
        <v>882.2</v>
      </c>
      <c r="P95" s="149">
        <v>0</v>
      </c>
      <c r="Q95" s="149">
        <v>0</v>
      </c>
      <c r="R95" s="150">
        <v>50467</v>
      </c>
      <c r="S95" s="151">
        <v>36826783</v>
      </c>
      <c r="T95" s="150">
        <v>42401</v>
      </c>
      <c r="U95" s="151">
        <v>34216684.619999997</v>
      </c>
      <c r="V95" s="152">
        <v>49463</v>
      </c>
      <c r="W95" s="153">
        <f>V95*O95</f>
        <v>43636258.600000001</v>
      </c>
      <c r="X95" s="154">
        <v>49463</v>
      </c>
      <c r="Y95" s="155">
        <v>882.2</v>
      </c>
      <c r="Z95" s="138">
        <f>X95*Y95</f>
        <v>43636258.600000001</v>
      </c>
      <c r="AA95" s="156">
        <v>37940</v>
      </c>
      <c r="AB95" s="157">
        <v>33452407.93999999</v>
      </c>
      <c r="AC95" s="158">
        <v>40044</v>
      </c>
      <c r="AD95" s="456">
        <v>1070</v>
      </c>
      <c r="AE95" s="159">
        <f t="shared" ref="AE95:AE96" si="108">AC95*AD95</f>
        <v>42847080</v>
      </c>
      <c r="AF95" s="158">
        <v>40044</v>
      </c>
      <c r="AG95" s="448">
        <v>1571.27</v>
      </c>
      <c r="AH95" s="159">
        <f t="shared" si="89"/>
        <v>62919935.880000003</v>
      </c>
      <c r="AI95" s="437">
        <f t="shared" si="90"/>
        <v>-501.27</v>
      </c>
      <c r="AJ95" s="23">
        <f>+AF95-X95</f>
        <v>-9419</v>
      </c>
      <c r="AK95" s="24">
        <f>+AJ95/X95</f>
        <v>-0.19042516628591069</v>
      </c>
      <c r="AL95" s="23">
        <f>+AF95-AA95</f>
        <v>2104</v>
      </c>
      <c r="AM95" s="160">
        <f t="shared" si="91"/>
        <v>-20072855.880000003</v>
      </c>
      <c r="AN95" s="24">
        <f>+AL95/AA95</f>
        <v>5.5455983131259885E-2</v>
      </c>
      <c r="AO95" s="163">
        <f>+AG95-Y95</f>
        <v>689.06999999999994</v>
      </c>
      <c r="AP95" s="164">
        <f>+AO95/Y95</f>
        <v>0.78108138744048961</v>
      </c>
      <c r="AQ95" s="487"/>
      <c r="AR95" s="409">
        <f t="shared" si="79"/>
        <v>0.78108138744048961</v>
      </c>
      <c r="AS95" s="410">
        <f t="shared" si="80"/>
        <v>0.21287689866243475</v>
      </c>
      <c r="AT95" s="409">
        <f t="shared" si="81"/>
        <v>5.5455983131259989E-2</v>
      </c>
      <c r="AU95" s="410">
        <f t="shared" si="82"/>
        <v>5.5455983131259989E-2</v>
      </c>
      <c r="AV95" s="64" t="b">
        <f t="shared" si="83"/>
        <v>0</v>
      </c>
      <c r="AW95" s="415" t="str">
        <f t="shared" si="84"/>
        <v/>
      </c>
      <c r="AX95" s="415">
        <f t="shared" si="85"/>
        <v>729.72007450413139</v>
      </c>
      <c r="AY95" s="415">
        <f t="shared" si="86"/>
        <v>806.97824626777663</v>
      </c>
      <c r="AZ95" s="415">
        <f t="shared" si="87"/>
        <v>882.2</v>
      </c>
      <c r="BA95" s="415">
        <f t="shared" si="88"/>
        <v>1070</v>
      </c>
      <c r="BB95" s="416" t="str">
        <f t="shared" si="92"/>
        <v/>
      </c>
      <c r="BC95" s="416">
        <f t="shared" si="92"/>
        <v>0.10587371029383386</v>
      </c>
      <c r="BD95" s="416">
        <f t="shared" si="92"/>
        <v>9.3214103453369779E-2</v>
      </c>
      <c r="BE95" s="416">
        <f t="shared" si="92"/>
        <v>0.21287689866243475</v>
      </c>
      <c r="BF95" s="417">
        <f t="shared" si="76"/>
        <v>0</v>
      </c>
      <c r="BG95" s="417">
        <f t="shared" si="74"/>
        <v>50467</v>
      </c>
      <c r="BH95" s="417">
        <f t="shared" si="75"/>
        <v>42401</v>
      </c>
      <c r="BI95" s="417">
        <f t="shared" si="77"/>
        <v>37940</v>
      </c>
      <c r="BJ95" s="417">
        <f t="shared" si="78"/>
        <v>40044</v>
      </c>
      <c r="BK95" s="416" t="str">
        <f t="shared" si="93"/>
        <v/>
      </c>
      <c r="BL95" s="416">
        <f t="shared" si="93"/>
        <v>-0.15982721382289422</v>
      </c>
      <c r="BM95" s="416">
        <f t="shared" si="93"/>
        <v>-0.10520978278814175</v>
      </c>
      <c r="BN95" s="416">
        <f t="shared" si="93"/>
        <v>5.5455983131259989E-2</v>
      </c>
      <c r="BO95" s="419" t="s">
        <v>1063</v>
      </c>
      <c r="BP95" s="420"/>
      <c r="BQ95" s="104"/>
      <c r="BR95" s="104"/>
      <c r="BS95" s="103"/>
      <c r="BT95" s="161">
        <f t="shared" si="94"/>
        <v>35326816.800000004</v>
      </c>
      <c r="BU95" s="161">
        <f t="shared" si="95"/>
        <v>35326816.800000004</v>
      </c>
    </row>
    <row r="96" spans="1:73" ht="25.5" hidden="1" customHeight="1">
      <c r="A96" s="145" t="s">
        <v>257</v>
      </c>
      <c r="B96" s="145" t="str">
        <f t="shared" si="27"/>
        <v>P050.2</v>
      </c>
      <c r="C96" s="189" t="s">
        <v>262</v>
      </c>
      <c r="D96" s="192" t="s">
        <v>263</v>
      </c>
      <c r="E96" s="175" t="s">
        <v>102</v>
      </c>
      <c r="F96" s="175"/>
      <c r="G96" s="175"/>
      <c r="H96" s="129">
        <v>0</v>
      </c>
      <c r="I96" s="130">
        <v>0</v>
      </c>
      <c r="J96" s="129"/>
      <c r="K96" s="130"/>
      <c r="L96" s="130">
        <v>876</v>
      </c>
      <c r="M96" s="130">
        <v>938</v>
      </c>
      <c r="N96" s="130">
        <v>938</v>
      </c>
      <c r="O96" s="148">
        <v>1053.8</v>
      </c>
      <c r="P96" s="149">
        <v>0</v>
      </c>
      <c r="Q96" s="149">
        <v>0</v>
      </c>
      <c r="R96" s="150">
        <v>8</v>
      </c>
      <c r="S96" s="151">
        <v>5909</v>
      </c>
      <c r="T96" s="150">
        <v>13</v>
      </c>
      <c r="U96" s="151">
        <v>12880.6</v>
      </c>
      <c r="V96" s="152">
        <v>15</v>
      </c>
      <c r="W96" s="153">
        <f>V96*O96</f>
        <v>15807</v>
      </c>
      <c r="X96" s="154">
        <v>15</v>
      </c>
      <c r="Y96" s="155">
        <v>1053.8</v>
      </c>
      <c r="Z96" s="138">
        <f>X96*Y96</f>
        <v>15807</v>
      </c>
      <c r="AA96" s="156">
        <v>4</v>
      </c>
      <c r="AB96" s="157">
        <v>4215.2</v>
      </c>
      <c r="AC96" s="158">
        <v>13</v>
      </c>
      <c r="AD96" s="456">
        <v>1250</v>
      </c>
      <c r="AE96" s="159">
        <f t="shared" si="108"/>
        <v>16250</v>
      </c>
      <c r="AF96" s="158">
        <v>13</v>
      </c>
      <c r="AG96" s="448">
        <v>1742.87</v>
      </c>
      <c r="AH96" s="159">
        <f t="shared" si="89"/>
        <v>22657.309999999998</v>
      </c>
      <c r="AI96" s="437">
        <f t="shared" si="90"/>
        <v>-492.86999999999989</v>
      </c>
      <c r="AJ96" s="23">
        <f>+AF96-X96</f>
        <v>-2</v>
      </c>
      <c r="AK96" s="24">
        <f>+AJ96/X96</f>
        <v>-0.13333333333333333</v>
      </c>
      <c r="AL96" s="23">
        <f>+AF96-AA96</f>
        <v>9</v>
      </c>
      <c r="AM96" s="160">
        <f t="shared" si="91"/>
        <v>-6407.3099999999977</v>
      </c>
      <c r="AN96" s="24">
        <f>+AL96/AA96</f>
        <v>2.25</v>
      </c>
      <c r="AO96" s="163">
        <f>+AG96-Y96</f>
        <v>689.06999999999994</v>
      </c>
      <c r="AP96" s="164">
        <f>+AO96/Y96</f>
        <v>0.65389068134370842</v>
      </c>
      <c r="AQ96" s="487"/>
      <c r="AR96" s="409">
        <f t="shared" si="79"/>
        <v>0.65389068134370842</v>
      </c>
      <c r="AS96" s="410">
        <f t="shared" si="80"/>
        <v>0.18618333649648888</v>
      </c>
      <c r="AT96" s="409">
        <f t="shared" si="81"/>
        <v>2.25</v>
      </c>
      <c r="AU96" s="410">
        <f t="shared" si="82"/>
        <v>2.25</v>
      </c>
      <c r="AV96" s="64" t="b">
        <f t="shared" si="83"/>
        <v>0</v>
      </c>
      <c r="AW96" s="415" t="str">
        <f t="shared" si="84"/>
        <v/>
      </c>
      <c r="AX96" s="415">
        <f t="shared" si="85"/>
        <v>738.625</v>
      </c>
      <c r="AY96" s="415">
        <f t="shared" si="86"/>
        <v>990.81538461538469</v>
      </c>
      <c r="AZ96" s="415">
        <f t="shared" si="87"/>
        <v>1053.8</v>
      </c>
      <c r="BA96" s="415">
        <f t="shared" si="88"/>
        <v>1250</v>
      </c>
      <c r="BB96" s="416" t="str">
        <f t="shared" si="92"/>
        <v/>
      </c>
      <c r="BC96" s="416">
        <f t="shared" si="92"/>
        <v>0.34143223505213705</v>
      </c>
      <c r="BD96" s="416">
        <f t="shared" si="92"/>
        <v>6.3568467307423493E-2</v>
      </c>
      <c r="BE96" s="416">
        <f t="shared" si="92"/>
        <v>0.18618333649648888</v>
      </c>
      <c r="BF96" s="417">
        <f t="shared" si="76"/>
        <v>0</v>
      </c>
      <c r="BG96" s="417">
        <f t="shared" si="74"/>
        <v>8</v>
      </c>
      <c r="BH96" s="417">
        <f t="shared" si="75"/>
        <v>13</v>
      </c>
      <c r="BI96" s="417">
        <f t="shared" si="77"/>
        <v>4</v>
      </c>
      <c r="BJ96" s="417">
        <f t="shared" si="78"/>
        <v>13</v>
      </c>
      <c r="BK96" s="416" t="str">
        <f t="shared" si="93"/>
        <v/>
      </c>
      <c r="BL96" s="416">
        <f t="shared" si="93"/>
        <v>0.625</v>
      </c>
      <c r="BM96" s="416">
        <f t="shared" si="93"/>
        <v>-0.69230769230769229</v>
      </c>
      <c r="BN96" s="416">
        <f t="shared" si="93"/>
        <v>2.25</v>
      </c>
      <c r="BO96" s="419"/>
      <c r="BP96" s="420"/>
      <c r="BQ96" s="104"/>
      <c r="BR96" s="104"/>
      <c r="BS96" s="103"/>
      <c r="BT96" s="161">
        <f t="shared" si="94"/>
        <v>13699.4</v>
      </c>
      <c r="BU96" s="161">
        <f t="shared" si="95"/>
        <v>13699.4</v>
      </c>
    </row>
    <row r="97" spans="1:73" ht="13.2" hidden="1">
      <c r="A97" s="145" t="s">
        <v>257</v>
      </c>
      <c r="B97" s="145" t="str">
        <f t="shared" si="27"/>
        <v>P051</v>
      </c>
      <c r="C97" s="189" t="s">
        <v>264</v>
      </c>
      <c r="D97" s="190" t="s">
        <v>265</v>
      </c>
      <c r="E97" s="190"/>
      <c r="F97" s="190"/>
      <c r="G97" s="190"/>
      <c r="H97" s="129">
        <v>2800</v>
      </c>
      <c r="I97" s="130">
        <v>3000</v>
      </c>
      <c r="J97" s="129"/>
      <c r="K97" s="130"/>
      <c r="L97" s="130"/>
      <c r="M97" s="130"/>
      <c r="N97" s="130"/>
      <c r="O97" s="148" t="s">
        <v>88</v>
      </c>
      <c r="P97" s="149">
        <v>723</v>
      </c>
      <c r="Q97" s="149">
        <v>2122000</v>
      </c>
      <c r="R97" s="150"/>
      <c r="S97" s="151"/>
      <c r="T97" s="150"/>
      <c r="U97" s="151"/>
      <c r="V97" s="152"/>
      <c r="W97" s="153"/>
      <c r="X97" s="166"/>
      <c r="Y97" s="155" t="s">
        <v>88</v>
      </c>
      <c r="Z97" s="167"/>
      <c r="AA97" s="168"/>
      <c r="AB97" s="169"/>
      <c r="AC97" s="170"/>
      <c r="AD97" s="449"/>
      <c r="AE97" s="171"/>
      <c r="AF97" s="170"/>
      <c r="AG97" s="449"/>
      <c r="AH97" s="159">
        <f t="shared" si="89"/>
        <v>0</v>
      </c>
      <c r="AI97" s="437">
        <f t="shared" si="90"/>
        <v>0</v>
      </c>
      <c r="AJ97" s="23"/>
      <c r="AK97" s="24"/>
      <c r="AL97" s="23"/>
      <c r="AM97" s="160">
        <f t="shared" si="91"/>
        <v>0</v>
      </c>
      <c r="AN97" s="24"/>
      <c r="AO97" s="163"/>
      <c r="AP97" s="164"/>
      <c r="AQ97" s="487"/>
      <c r="AR97" s="409" t="str">
        <f t="shared" si="79"/>
        <v/>
      </c>
      <c r="AS97" s="410" t="str">
        <f t="shared" si="80"/>
        <v/>
      </c>
      <c r="AT97" s="409" t="str">
        <f t="shared" si="81"/>
        <v/>
      </c>
      <c r="AU97" s="410" t="str">
        <f t="shared" si="82"/>
        <v/>
      </c>
      <c r="AV97" s="64" t="b">
        <f t="shared" si="83"/>
        <v>1</v>
      </c>
      <c r="AW97" s="415">
        <f t="shared" si="84"/>
        <v>2934.9930843706779</v>
      </c>
      <c r="AX97" s="415" t="str">
        <f t="shared" si="85"/>
        <v/>
      </c>
      <c r="AY97" s="415" t="str">
        <f t="shared" si="86"/>
        <v/>
      </c>
      <c r="AZ97" s="415" t="str">
        <f t="shared" si="87"/>
        <v/>
      </c>
      <c r="BA97" s="415">
        <f t="shared" si="88"/>
        <v>0</v>
      </c>
      <c r="BB97" s="416" t="str">
        <f t="shared" si="92"/>
        <v/>
      </c>
      <c r="BC97" s="416" t="str">
        <f t="shared" si="92"/>
        <v/>
      </c>
      <c r="BD97" s="416" t="str">
        <f t="shared" si="92"/>
        <v/>
      </c>
      <c r="BE97" s="416" t="str">
        <f t="shared" si="92"/>
        <v/>
      </c>
      <c r="BF97" s="417">
        <f t="shared" si="76"/>
        <v>723</v>
      </c>
      <c r="BG97" s="417">
        <f t="shared" si="74"/>
        <v>0</v>
      </c>
      <c r="BH97" s="417">
        <f t="shared" si="75"/>
        <v>0</v>
      </c>
      <c r="BI97" s="417">
        <f t="shared" si="77"/>
        <v>0</v>
      </c>
      <c r="BJ97" s="417">
        <f t="shared" si="78"/>
        <v>0</v>
      </c>
      <c r="BK97" s="416">
        <f t="shared" si="93"/>
        <v>-1</v>
      </c>
      <c r="BL97" s="416" t="str">
        <f t="shared" si="93"/>
        <v/>
      </c>
      <c r="BM97" s="416" t="str">
        <f t="shared" si="93"/>
        <v/>
      </c>
      <c r="BN97" s="416" t="str">
        <f t="shared" si="93"/>
        <v/>
      </c>
      <c r="BO97" s="419"/>
      <c r="BP97" s="420"/>
      <c r="BQ97" s="104"/>
      <c r="BR97" s="104"/>
      <c r="BS97" s="103"/>
      <c r="BT97" s="161"/>
      <c r="BU97" s="161"/>
    </row>
    <row r="98" spans="1:73" ht="24" hidden="1">
      <c r="A98" s="145" t="s">
        <v>257</v>
      </c>
      <c r="B98" s="145" t="str">
        <f t="shared" si="27"/>
        <v>P051.1</v>
      </c>
      <c r="C98" s="189" t="s">
        <v>266</v>
      </c>
      <c r="D98" s="193" t="s">
        <v>265</v>
      </c>
      <c r="E98" s="178" t="s">
        <v>142</v>
      </c>
      <c r="F98" s="178"/>
      <c r="G98" s="178"/>
      <c r="H98" s="129">
        <v>2800</v>
      </c>
      <c r="I98" s="130">
        <v>3000</v>
      </c>
      <c r="J98" s="129">
        <v>2300</v>
      </c>
      <c r="K98" s="130">
        <v>2300</v>
      </c>
      <c r="L98" s="130">
        <v>2300</v>
      </c>
      <c r="M98" s="130">
        <v>2526</v>
      </c>
      <c r="N98" s="130">
        <v>2526</v>
      </c>
      <c r="O98" s="148">
        <v>2800.6</v>
      </c>
      <c r="P98" s="149">
        <v>723</v>
      </c>
      <c r="Q98" s="149">
        <v>2122000</v>
      </c>
      <c r="R98" s="150">
        <v>1140</v>
      </c>
      <c r="S98" s="151">
        <v>2686220</v>
      </c>
      <c r="T98" s="150">
        <v>1010</v>
      </c>
      <c r="U98" s="151">
        <v>2596800.2800000003</v>
      </c>
      <c r="V98" s="152">
        <v>1138</v>
      </c>
      <c r="W98" s="153">
        <f>V98*O98</f>
        <v>3187082.8</v>
      </c>
      <c r="X98" s="154">
        <v>1138</v>
      </c>
      <c r="Y98" s="155">
        <v>2800.6</v>
      </c>
      <c r="Z98" s="138">
        <f>X98*Y98</f>
        <v>3187082.8</v>
      </c>
      <c r="AA98" s="156">
        <v>910</v>
      </c>
      <c r="AB98" s="157">
        <v>2532582.58</v>
      </c>
      <c r="AC98" s="158">
        <v>968</v>
      </c>
      <c r="AD98" s="456">
        <f>Y98*1.15</f>
        <v>3220.6899999999996</v>
      </c>
      <c r="AE98" s="159">
        <f t="shared" ref="AE98:AE99" si="109">AC98*AD98</f>
        <v>3117627.9199999995</v>
      </c>
      <c r="AF98" s="158">
        <v>968</v>
      </c>
      <c r="AG98" s="448">
        <v>3489.67</v>
      </c>
      <c r="AH98" s="159">
        <f t="shared" si="89"/>
        <v>3378000.56</v>
      </c>
      <c r="AI98" s="437">
        <f t="shared" si="90"/>
        <v>-268.98000000000047</v>
      </c>
      <c r="AJ98" s="23">
        <f>+AF98-X98</f>
        <v>-170</v>
      </c>
      <c r="AK98" s="24">
        <f>+AJ98/X98</f>
        <v>-0.14938488576449913</v>
      </c>
      <c r="AL98" s="23">
        <f>+AF98-AA98</f>
        <v>58</v>
      </c>
      <c r="AM98" s="160">
        <f t="shared" si="91"/>
        <v>-260372.6400000006</v>
      </c>
      <c r="AN98" s="24">
        <f>+AL98/AA98</f>
        <v>6.3736263736263732E-2</v>
      </c>
      <c r="AO98" s="163">
        <f>+AG98-Y98</f>
        <v>689.07000000000016</v>
      </c>
      <c r="AP98" s="164">
        <f>+AO98/Y98</f>
        <v>0.24604370492037428</v>
      </c>
      <c r="AQ98" s="487"/>
      <c r="AR98" s="409">
        <f t="shared" si="79"/>
        <v>0.24604370492037431</v>
      </c>
      <c r="AS98" s="410">
        <f t="shared" si="80"/>
        <v>0.14999999999999991</v>
      </c>
      <c r="AT98" s="409">
        <f t="shared" si="81"/>
        <v>6.3736263736263732E-2</v>
      </c>
      <c r="AU98" s="410">
        <f t="shared" si="82"/>
        <v>6.3736263736263732E-2</v>
      </c>
      <c r="AV98" s="64" t="b">
        <f t="shared" si="83"/>
        <v>0</v>
      </c>
      <c r="AW98" s="415">
        <f t="shared" si="84"/>
        <v>2934.9930843706779</v>
      </c>
      <c r="AX98" s="415">
        <f t="shared" si="85"/>
        <v>2356.3333333333335</v>
      </c>
      <c r="AY98" s="415">
        <f t="shared" si="86"/>
        <v>2571.0893861386139</v>
      </c>
      <c r="AZ98" s="415">
        <f t="shared" si="87"/>
        <v>2800.6</v>
      </c>
      <c r="BA98" s="415">
        <f t="shared" si="88"/>
        <v>3220.6899999999996</v>
      </c>
      <c r="BB98" s="416">
        <f t="shared" si="92"/>
        <v>-0.19715881244109335</v>
      </c>
      <c r="BC98" s="416">
        <f t="shared" si="92"/>
        <v>9.113992904453827E-2</v>
      </c>
      <c r="BD98" s="416">
        <f t="shared" si="92"/>
        <v>8.9265902266461472E-2</v>
      </c>
      <c r="BE98" s="416">
        <f t="shared" si="92"/>
        <v>0.14999999999999991</v>
      </c>
      <c r="BF98" s="417">
        <f t="shared" si="76"/>
        <v>723</v>
      </c>
      <c r="BG98" s="417">
        <f t="shared" si="74"/>
        <v>1140</v>
      </c>
      <c r="BH98" s="417">
        <f t="shared" si="75"/>
        <v>1010</v>
      </c>
      <c r="BI98" s="417">
        <f t="shared" si="77"/>
        <v>910</v>
      </c>
      <c r="BJ98" s="417">
        <f t="shared" si="78"/>
        <v>968</v>
      </c>
      <c r="BK98" s="416">
        <f t="shared" si="93"/>
        <v>0.57676348547717837</v>
      </c>
      <c r="BL98" s="416">
        <f t="shared" si="93"/>
        <v>-0.11403508771929827</v>
      </c>
      <c r="BM98" s="416">
        <f t="shared" si="93"/>
        <v>-9.9009900990098987E-2</v>
      </c>
      <c r="BN98" s="416">
        <f t="shared" si="93"/>
        <v>6.3736263736263732E-2</v>
      </c>
      <c r="BO98" s="419"/>
      <c r="BP98" s="420"/>
      <c r="BQ98" s="104"/>
      <c r="BR98" s="104"/>
      <c r="BS98" s="103"/>
      <c r="BT98" s="161">
        <f t="shared" si="94"/>
        <v>2710980.8</v>
      </c>
      <c r="BU98" s="161">
        <f t="shared" si="95"/>
        <v>2710980.8</v>
      </c>
    </row>
    <row r="99" spans="1:73" ht="24" hidden="1">
      <c r="A99" s="145" t="s">
        <v>257</v>
      </c>
      <c r="B99" s="145" t="str">
        <f t="shared" si="27"/>
        <v>P051.2</v>
      </c>
      <c r="C99" s="189" t="s">
        <v>267</v>
      </c>
      <c r="D99" s="191" t="s">
        <v>268</v>
      </c>
      <c r="E99" s="191"/>
      <c r="F99" s="191"/>
      <c r="G99" s="191"/>
      <c r="H99" s="129">
        <v>0</v>
      </c>
      <c r="I99" s="130">
        <v>0</v>
      </c>
      <c r="J99" s="129">
        <v>1550</v>
      </c>
      <c r="K99" s="130">
        <v>1550</v>
      </c>
      <c r="L99" s="130">
        <v>1550</v>
      </c>
      <c r="M99" s="130">
        <v>2750</v>
      </c>
      <c r="N99" s="130">
        <v>2750</v>
      </c>
      <c r="O99" s="148">
        <v>3047</v>
      </c>
      <c r="P99" s="149">
        <v>0</v>
      </c>
      <c r="Q99" s="149">
        <v>0</v>
      </c>
      <c r="R99" s="150">
        <v>3</v>
      </c>
      <c r="S99" s="151">
        <v>4650</v>
      </c>
      <c r="T99" s="150">
        <v>38</v>
      </c>
      <c r="U99" s="151">
        <v>84835</v>
      </c>
      <c r="V99" s="152">
        <v>5</v>
      </c>
      <c r="W99" s="153">
        <f>V99*O99</f>
        <v>15235</v>
      </c>
      <c r="X99" s="154">
        <v>5</v>
      </c>
      <c r="Y99" s="155">
        <v>3047</v>
      </c>
      <c r="Z99" s="138">
        <f>X99*Y99</f>
        <v>15235</v>
      </c>
      <c r="AA99" s="156">
        <v>36</v>
      </c>
      <c r="AB99" s="157">
        <v>90234</v>
      </c>
      <c r="AC99" s="162">
        <v>10</v>
      </c>
      <c r="AD99" s="456">
        <f>Y99*1.15</f>
        <v>3504.0499999999997</v>
      </c>
      <c r="AE99" s="159">
        <f t="shared" si="109"/>
        <v>35040.5</v>
      </c>
      <c r="AF99" s="158">
        <v>4</v>
      </c>
      <c r="AG99" s="448">
        <v>3736.07</v>
      </c>
      <c r="AH99" s="159">
        <f t="shared" si="89"/>
        <v>14944.28</v>
      </c>
      <c r="AI99" s="437">
        <f t="shared" si="90"/>
        <v>-232.02000000000044</v>
      </c>
      <c r="AJ99" s="23">
        <f>+AF99-X99</f>
        <v>-1</v>
      </c>
      <c r="AK99" s="24">
        <f>+AJ99/X99</f>
        <v>-0.2</v>
      </c>
      <c r="AL99" s="23">
        <f>+AF99-AA99</f>
        <v>-32</v>
      </c>
      <c r="AM99" s="160">
        <f t="shared" si="91"/>
        <v>20096.22</v>
      </c>
      <c r="AN99" s="24">
        <f>+AL99/AA99</f>
        <v>-0.88888888888888884</v>
      </c>
      <c r="AO99" s="163">
        <f>+AG99-Y99</f>
        <v>689.07000000000016</v>
      </c>
      <c r="AP99" s="164">
        <f>+AO99/Y99</f>
        <v>0.22614702986544147</v>
      </c>
      <c r="AQ99" s="487"/>
      <c r="AR99" s="409">
        <f t="shared" si="79"/>
        <v>0.22614702986544155</v>
      </c>
      <c r="AS99" s="410">
        <f t="shared" si="80"/>
        <v>0.14999999999999991</v>
      </c>
      <c r="AT99" s="409">
        <f t="shared" si="81"/>
        <v>-0.88888888888888884</v>
      </c>
      <c r="AU99" s="410">
        <f t="shared" si="82"/>
        <v>-0.72222222222222221</v>
      </c>
      <c r="AV99" s="64" t="b">
        <f t="shared" si="83"/>
        <v>0</v>
      </c>
      <c r="AW99" s="415" t="str">
        <f t="shared" si="84"/>
        <v/>
      </c>
      <c r="AX99" s="415">
        <f t="shared" si="85"/>
        <v>1550</v>
      </c>
      <c r="AY99" s="415">
        <f t="shared" si="86"/>
        <v>2232.5</v>
      </c>
      <c r="AZ99" s="415">
        <f t="shared" si="87"/>
        <v>3047</v>
      </c>
      <c r="BA99" s="415">
        <f t="shared" si="88"/>
        <v>3504.0499999999997</v>
      </c>
      <c r="BB99" s="416" t="str">
        <f t="shared" si="92"/>
        <v/>
      </c>
      <c r="BC99" s="416">
        <f t="shared" si="92"/>
        <v>0.44032258064516139</v>
      </c>
      <c r="BD99" s="416">
        <f t="shared" si="92"/>
        <v>0.36483762597984315</v>
      </c>
      <c r="BE99" s="416">
        <f t="shared" si="92"/>
        <v>0.14999999999999991</v>
      </c>
      <c r="BF99" s="417">
        <f t="shared" si="76"/>
        <v>0</v>
      </c>
      <c r="BG99" s="417">
        <f t="shared" si="74"/>
        <v>3</v>
      </c>
      <c r="BH99" s="417">
        <f t="shared" si="75"/>
        <v>38</v>
      </c>
      <c r="BI99" s="417">
        <f t="shared" si="77"/>
        <v>36</v>
      </c>
      <c r="BJ99" s="417">
        <f t="shared" si="78"/>
        <v>10</v>
      </c>
      <c r="BK99" s="416" t="str">
        <f t="shared" si="93"/>
        <v/>
      </c>
      <c r="BL99" s="416">
        <f t="shared" si="93"/>
        <v>11.666666666666666</v>
      </c>
      <c r="BM99" s="416">
        <f t="shared" si="93"/>
        <v>-5.2631578947368474E-2</v>
      </c>
      <c r="BN99" s="416">
        <f t="shared" si="93"/>
        <v>-0.72222222222222221</v>
      </c>
      <c r="BO99" s="419"/>
      <c r="BP99" s="420"/>
      <c r="BQ99" s="104"/>
      <c r="BR99" s="104"/>
      <c r="BS99" s="103"/>
      <c r="BT99" s="161">
        <f t="shared" si="94"/>
        <v>30470</v>
      </c>
      <c r="BU99" s="161">
        <f t="shared" si="95"/>
        <v>12188</v>
      </c>
    </row>
    <row r="100" spans="1:73" ht="13.2" hidden="1">
      <c r="A100" s="145" t="s">
        <v>257</v>
      </c>
      <c r="B100" s="145" t="str">
        <f t="shared" si="27"/>
        <v>P052</v>
      </c>
      <c r="C100" s="146" t="s">
        <v>269</v>
      </c>
      <c r="D100" s="165" t="s">
        <v>270</v>
      </c>
      <c r="E100" s="165"/>
      <c r="F100" s="165"/>
      <c r="G100" s="165"/>
      <c r="H100" s="129">
        <v>774</v>
      </c>
      <c r="I100" s="130">
        <v>850</v>
      </c>
      <c r="J100" s="129">
        <v>1150</v>
      </c>
      <c r="K100" s="130">
        <v>1150</v>
      </c>
      <c r="L100" s="130"/>
      <c r="M100" s="130"/>
      <c r="N100" s="130"/>
      <c r="O100" s="148" t="s">
        <v>88</v>
      </c>
      <c r="P100" s="149">
        <v>2386</v>
      </c>
      <c r="Q100" s="149">
        <v>1950694</v>
      </c>
      <c r="R100" s="150"/>
      <c r="S100" s="151"/>
      <c r="T100" s="150"/>
      <c r="U100" s="151"/>
      <c r="V100" s="152"/>
      <c r="W100" s="153"/>
      <c r="X100" s="166"/>
      <c r="Y100" s="155" t="s">
        <v>88</v>
      </c>
      <c r="Z100" s="167"/>
      <c r="AA100" s="168"/>
      <c r="AB100" s="169"/>
      <c r="AC100" s="170"/>
      <c r="AD100" s="449"/>
      <c r="AE100" s="171"/>
      <c r="AF100" s="170"/>
      <c r="AG100" s="449"/>
      <c r="AH100" s="159">
        <f t="shared" si="89"/>
        <v>0</v>
      </c>
      <c r="AI100" s="437">
        <f t="shared" si="90"/>
        <v>0</v>
      </c>
      <c r="AJ100" s="23"/>
      <c r="AK100" s="24"/>
      <c r="AL100" s="23"/>
      <c r="AM100" s="160">
        <f t="shared" si="91"/>
        <v>0</v>
      </c>
      <c r="AN100" s="24"/>
      <c r="AO100" s="163"/>
      <c r="AP100" s="164"/>
      <c r="AQ100" s="487"/>
      <c r="AR100" s="409" t="str">
        <f t="shared" si="79"/>
        <v/>
      </c>
      <c r="AS100" s="410" t="str">
        <f t="shared" si="80"/>
        <v/>
      </c>
      <c r="AT100" s="409" t="str">
        <f t="shared" si="81"/>
        <v/>
      </c>
      <c r="AU100" s="410" t="str">
        <f t="shared" si="82"/>
        <v/>
      </c>
      <c r="AV100" s="64" t="b">
        <f t="shared" si="83"/>
        <v>1</v>
      </c>
      <c r="AW100" s="415">
        <f t="shared" si="84"/>
        <v>817.55825649622795</v>
      </c>
      <c r="AX100" s="415" t="str">
        <f t="shared" si="85"/>
        <v/>
      </c>
      <c r="AY100" s="415" t="str">
        <f t="shared" si="86"/>
        <v/>
      </c>
      <c r="AZ100" s="415" t="str">
        <f t="shared" si="87"/>
        <v/>
      </c>
      <c r="BA100" s="415">
        <f t="shared" si="88"/>
        <v>0</v>
      </c>
      <c r="BB100" s="416" t="str">
        <f t="shared" si="92"/>
        <v/>
      </c>
      <c r="BC100" s="416" t="str">
        <f t="shared" si="92"/>
        <v/>
      </c>
      <c r="BD100" s="416" t="str">
        <f t="shared" si="92"/>
        <v/>
      </c>
      <c r="BE100" s="416" t="str">
        <f t="shared" si="92"/>
        <v/>
      </c>
      <c r="BF100" s="417">
        <f t="shared" si="76"/>
        <v>2386</v>
      </c>
      <c r="BG100" s="417">
        <f t="shared" si="74"/>
        <v>0</v>
      </c>
      <c r="BH100" s="417">
        <f t="shared" si="75"/>
        <v>0</v>
      </c>
      <c r="BI100" s="417">
        <f t="shared" si="77"/>
        <v>0</v>
      </c>
      <c r="BJ100" s="417">
        <f t="shared" si="78"/>
        <v>0</v>
      </c>
      <c r="BK100" s="416">
        <f t="shared" si="93"/>
        <v>-1</v>
      </c>
      <c r="BL100" s="416" t="str">
        <f t="shared" si="93"/>
        <v/>
      </c>
      <c r="BM100" s="416" t="str">
        <f t="shared" si="93"/>
        <v/>
      </c>
      <c r="BN100" s="416" t="str">
        <f t="shared" si="93"/>
        <v/>
      </c>
      <c r="BO100" s="419"/>
      <c r="BP100" s="420"/>
      <c r="BQ100" s="104"/>
      <c r="BR100" s="104"/>
      <c r="BS100" s="103"/>
      <c r="BT100" s="161"/>
      <c r="BU100" s="161"/>
    </row>
    <row r="101" spans="1:73" ht="24" hidden="1">
      <c r="A101" s="145" t="s">
        <v>257</v>
      </c>
      <c r="B101" s="145" t="str">
        <f t="shared" si="27"/>
        <v>P052.1</v>
      </c>
      <c r="C101" s="146" t="s">
        <v>271</v>
      </c>
      <c r="D101" s="147" t="s">
        <v>272</v>
      </c>
      <c r="E101" s="147"/>
      <c r="F101" s="147"/>
      <c r="G101" s="147"/>
      <c r="H101" s="129">
        <v>0</v>
      </c>
      <c r="I101" s="130">
        <v>0</v>
      </c>
      <c r="J101" s="129"/>
      <c r="K101" s="130"/>
      <c r="L101" s="130">
        <v>1150</v>
      </c>
      <c r="M101" s="130">
        <v>1337</v>
      </c>
      <c r="N101" s="130">
        <v>1337</v>
      </c>
      <c r="O101" s="148">
        <v>1492.7</v>
      </c>
      <c r="P101" s="149">
        <v>0</v>
      </c>
      <c r="Q101" s="149">
        <v>0</v>
      </c>
      <c r="R101" s="150">
        <v>2398</v>
      </c>
      <c r="S101" s="151">
        <v>2684206</v>
      </c>
      <c r="T101" s="150">
        <v>2259</v>
      </c>
      <c r="U101" s="151">
        <v>3077514.3600000003</v>
      </c>
      <c r="V101" s="152">
        <v>2397</v>
      </c>
      <c r="W101" s="153">
        <f>V101*O101</f>
        <v>3578001.9</v>
      </c>
      <c r="X101" s="154">
        <v>2397</v>
      </c>
      <c r="Y101" s="155">
        <v>1492.7</v>
      </c>
      <c r="Z101" s="138">
        <f>X101*Y101</f>
        <v>3578001.9</v>
      </c>
      <c r="AA101" s="156">
        <v>2135</v>
      </c>
      <c r="AB101" s="157">
        <v>3169629.0400000005</v>
      </c>
      <c r="AC101" s="158">
        <v>2038</v>
      </c>
      <c r="AD101" s="456">
        <v>1750</v>
      </c>
      <c r="AE101" s="159">
        <f t="shared" ref="AE101:AE102" si="110">AC101*AD101</f>
        <v>3566500</v>
      </c>
      <c r="AF101" s="158">
        <v>2038</v>
      </c>
      <c r="AG101" s="448">
        <v>2181.77</v>
      </c>
      <c r="AH101" s="159">
        <f t="shared" si="89"/>
        <v>4446447.26</v>
      </c>
      <c r="AI101" s="437">
        <f t="shared" si="90"/>
        <v>-431.77</v>
      </c>
      <c r="AJ101" s="23">
        <f>+AF101-X101</f>
        <v>-359</v>
      </c>
      <c r="AK101" s="24">
        <f>+AJ101/X101</f>
        <v>-0.14977054651647892</v>
      </c>
      <c r="AL101" s="23">
        <f>+AF101-AA101</f>
        <v>-97</v>
      </c>
      <c r="AM101" s="160">
        <f t="shared" si="91"/>
        <v>-879947.25999999978</v>
      </c>
      <c r="AN101" s="24">
        <f>+AL101/AA101</f>
        <v>-4.5433255269320842E-2</v>
      </c>
      <c r="AO101" s="163">
        <f>+AG101-Y101</f>
        <v>689.06999999999994</v>
      </c>
      <c r="AP101" s="164">
        <f>+AO101/Y101</f>
        <v>0.46162658270248536</v>
      </c>
      <c r="AQ101" s="487"/>
      <c r="AR101" s="409">
        <f t="shared" si="79"/>
        <v>0.46162658270248547</v>
      </c>
      <c r="AS101" s="410">
        <f t="shared" si="80"/>
        <v>0.17237221142895431</v>
      </c>
      <c r="AT101" s="409">
        <f t="shared" si="81"/>
        <v>-4.5433255269320849E-2</v>
      </c>
      <c r="AU101" s="410">
        <f t="shared" si="82"/>
        <v>-4.5433255269320849E-2</v>
      </c>
      <c r="AV101" s="64" t="b">
        <f t="shared" si="83"/>
        <v>0</v>
      </c>
      <c r="AW101" s="415" t="str">
        <f t="shared" si="84"/>
        <v/>
      </c>
      <c r="AX101" s="415">
        <f t="shared" si="85"/>
        <v>1119.3519599666388</v>
      </c>
      <c r="AY101" s="415">
        <f t="shared" si="86"/>
        <v>1362.3348207171316</v>
      </c>
      <c r="AZ101" s="415">
        <f t="shared" si="87"/>
        <v>1492.7</v>
      </c>
      <c r="BA101" s="415">
        <f t="shared" si="88"/>
        <v>1750</v>
      </c>
      <c r="BB101" s="416" t="str">
        <f t="shared" si="92"/>
        <v/>
      </c>
      <c r="BC101" s="416">
        <f t="shared" si="92"/>
        <v>0.2170745837240815</v>
      </c>
      <c r="BD101" s="416">
        <f t="shared" si="92"/>
        <v>9.5692466565777456E-2</v>
      </c>
      <c r="BE101" s="416">
        <f t="shared" si="92"/>
        <v>0.17237221142895431</v>
      </c>
      <c r="BF101" s="417">
        <f t="shared" si="76"/>
        <v>0</v>
      </c>
      <c r="BG101" s="417">
        <f t="shared" si="74"/>
        <v>2398</v>
      </c>
      <c r="BH101" s="417">
        <f t="shared" si="75"/>
        <v>2259</v>
      </c>
      <c r="BI101" s="417">
        <f t="shared" si="77"/>
        <v>2135</v>
      </c>
      <c r="BJ101" s="417">
        <f t="shared" si="78"/>
        <v>2038</v>
      </c>
      <c r="BK101" s="416" t="str">
        <f t="shared" si="93"/>
        <v/>
      </c>
      <c r="BL101" s="416">
        <f t="shared" si="93"/>
        <v>-5.7964970809007532E-2</v>
      </c>
      <c r="BM101" s="416">
        <f t="shared" si="93"/>
        <v>-5.4891544931385594E-2</v>
      </c>
      <c r="BN101" s="416">
        <f t="shared" si="93"/>
        <v>-4.5433255269320849E-2</v>
      </c>
      <c r="BO101" s="419"/>
      <c r="BP101" s="420"/>
      <c r="BQ101" s="104"/>
      <c r="BR101" s="104"/>
      <c r="BS101" s="103"/>
      <c r="BT101" s="161">
        <f t="shared" si="94"/>
        <v>3042122.6</v>
      </c>
      <c r="BU101" s="161">
        <f t="shared" si="95"/>
        <v>3042122.6</v>
      </c>
    </row>
    <row r="102" spans="1:73" ht="36" hidden="1">
      <c r="A102" s="145" t="s">
        <v>257</v>
      </c>
      <c r="B102" s="145" t="str">
        <f t="shared" si="27"/>
        <v>P052.2</v>
      </c>
      <c r="C102" s="146" t="s">
        <v>273</v>
      </c>
      <c r="D102" s="175" t="s">
        <v>274</v>
      </c>
      <c r="E102" s="175" t="s">
        <v>102</v>
      </c>
      <c r="F102" s="175"/>
      <c r="G102" s="175"/>
      <c r="H102" s="129">
        <v>0</v>
      </c>
      <c r="I102" s="130">
        <v>0</v>
      </c>
      <c r="J102" s="129"/>
      <c r="K102" s="130"/>
      <c r="L102" s="130">
        <v>1380</v>
      </c>
      <c r="M102" s="130">
        <v>1604</v>
      </c>
      <c r="N102" s="130">
        <v>1604</v>
      </c>
      <c r="O102" s="148">
        <v>1786.4</v>
      </c>
      <c r="P102" s="149">
        <v>0</v>
      </c>
      <c r="Q102" s="149">
        <v>0</v>
      </c>
      <c r="R102" s="150">
        <v>2</v>
      </c>
      <c r="S102" s="151">
        <v>2760</v>
      </c>
      <c r="T102" s="150">
        <v>2</v>
      </c>
      <c r="U102" s="151">
        <v>2984</v>
      </c>
      <c r="V102" s="152">
        <v>3</v>
      </c>
      <c r="W102" s="153">
        <f>V102*O102</f>
        <v>5359.2000000000007</v>
      </c>
      <c r="X102" s="154">
        <v>3</v>
      </c>
      <c r="Y102" s="155">
        <v>1786.4</v>
      </c>
      <c r="Z102" s="138">
        <f>X102*Y102</f>
        <v>5359.2000000000007</v>
      </c>
      <c r="AA102" s="156">
        <v>0</v>
      </c>
      <c r="AB102" s="157">
        <v>0</v>
      </c>
      <c r="AC102" s="158">
        <v>2</v>
      </c>
      <c r="AD102" s="456">
        <v>2100</v>
      </c>
      <c r="AE102" s="159">
        <f t="shared" si="110"/>
        <v>4200</v>
      </c>
      <c r="AF102" s="158">
        <v>2</v>
      </c>
      <c r="AG102" s="448">
        <v>2475.4699999999998</v>
      </c>
      <c r="AH102" s="159">
        <f t="shared" si="89"/>
        <v>4950.9399999999996</v>
      </c>
      <c r="AI102" s="437">
        <f t="shared" si="90"/>
        <v>-375.4699999999998</v>
      </c>
      <c r="AJ102" s="23">
        <f>+AF102-X102</f>
        <v>-1</v>
      </c>
      <c r="AK102" s="24">
        <f>+AJ102/X102</f>
        <v>-0.33333333333333331</v>
      </c>
      <c r="AL102" s="23">
        <f>+AF102-AA102</f>
        <v>2</v>
      </c>
      <c r="AM102" s="160">
        <f t="shared" si="91"/>
        <v>-750.9399999999996</v>
      </c>
      <c r="AN102" s="24"/>
      <c r="AO102" s="163">
        <f>+AG102-Y102</f>
        <v>689.06999999999971</v>
      </c>
      <c r="AP102" s="164">
        <f>+AO102/Y102</f>
        <v>0.38573107926556183</v>
      </c>
      <c r="AQ102" s="487"/>
      <c r="AR102" s="409">
        <f t="shared" si="79"/>
        <v>0.38573107926556194</v>
      </c>
      <c r="AS102" s="410">
        <f t="shared" si="80"/>
        <v>0.17554858934169282</v>
      </c>
      <c r="AT102" s="409" t="str">
        <f t="shared" si="81"/>
        <v/>
      </c>
      <c r="AU102" s="410" t="str">
        <f t="shared" si="82"/>
        <v/>
      </c>
      <c r="AV102" s="64" t="b">
        <f t="shared" si="83"/>
        <v>0</v>
      </c>
      <c r="AW102" s="415" t="str">
        <f t="shared" si="84"/>
        <v/>
      </c>
      <c r="AX102" s="415">
        <f t="shared" si="85"/>
        <v>1380</v>
      </c>
      <c r="AY102" s="415">
        <f t="shared" si="86"/>
        <v>1492</v>
      </c>
      <c r="AZ102" s="415">
        <f t="shared" si="87"/>
        <v>1786.4</v>
      </c>
      <c r="BA102" s="415">
        <f t="shared" si="88"/>
        <v>2100</v>
      </c>
      <c r="BB102" s="416" t="str">
        <f t="shared" si="92"/>
        <v/>
      </c>
      <c r="BC102" s="416">
        <f t="shared" si="92"/>
        <v>8.1159420289855122E-2</v>
      </c>
      <c r="BD102" s="416">
        <f t="shared" si="92"/>
        <v>0.19731903485254687</v>
      </c>
      <c r="BE102" s="416">
        <f t="shared" si="92"/>
        <v>0.17554858934169282</v>
      </c>
      <c r="BF102" s="417">
        <f t="shared" si="76"/>
        <v>0</v>
      </c>
      <c r="BG102" s="417">
        <f t="shared" si="74"/>
        <v>2</v>
      </c>
      <c r="BH102" s="417">
        <f t="shared" si="75"/>
        <v>2</v>
      </c>
      <c r="BI102" s="417">
        <f t="shared" si="77"/>
        <v>0</v>
      </c>
      <c r="BJ102" s="417">
        <f t="shared" si="78"/>
        <v>2</v>
      </c>
      <c r="BK102" s="416" t="str">
        <f t="shared" si="93"/>
        <v/>
      </c>
      <c r="BL102" s="416">
        <f t="shared" si="93"/>
        <v>0</v>
      </c>
      <c r="BM102" s="416">
        <f t="shared" si="93"/>
        <v>-1</v>
      </c>
      <c r="BN102" s="416" t="str">
        <f t="shared" si="93"/>
        <v/>
      </c>
      <c r="BO102" s="419"/>
      <c r="BP102" s="420"/>
      <c r="BQ102" s="104"/>
      <c r="BR102" s="104"/>
      <c r="BS102" s="103"/>
      <c r="BT102" s="161">
        <f t="shared" si="94"/>
        <v>3572.8</v>
      </c>
      <c r="BU102" s="161">
        <f t="shared" si="95"/>
        <v>3572.8</v>
      </c>
    </row>
    <row r="103" spans="1:73" ht="13.2" hidden="1">
      <c r="A103" s="145" t="s">
        <v>257</v>
      </c>
      <c r="B103" s="145" t="str">
        <f t="shared" si="27"/>
        <v>P053</v>
      </c>
      <c r="C103" s="146" t="s">
        <v>275</v>
      </c>
      <c r="D103" s="165" t="s">
        <v>276</v>
      </c>
      <c r="E103" s="165"/>
      <c r="F103" s="165"/>
      <c r="G103" s="165"/>
      <c r="H103" s="129">
        <v>1000</v>
      </c>
      <c r="I103" s="130">
        <v>1000</v>
      </c>
      <c r="J103" s="129">
        <v>1200</v>
      </c>
      <c r="K103" s="130">
        <v>1200</v>
      </c>
      <c r="L103" s="130"/>
      <c r="M103" s="130"/>
      <c r="N103" s="130"/>
      <c r="O103" s="148" t="s">
        <v>88</v>
      </c>
      <c r="P103" s="149">
        <v>207</v>
      </c>
      <c r="Q103" s="149">
        <v>205800</v>
      </c>
      <c r="R103" s="150"/>
      <c r="S103" s="151"/>
      <c r="T103" s="150"/>
      <c r="U103" s="151"/>
      <c r="V103" s="152"/>
      <c r="W103" s="153"/>
      <c r="X103" s="166"/>
      <c r="Y103" s="155" t="s">
        <v>88</v>
      </c>
      <c r="Z103" s="167"/>
      <c r="AA103" s="168"/>
      <c r="AB103" s="169"/>
      <c r="AC103" s="170"/>
      <c r="AD103" s="449"/>
      <c r="AE103" s="171"/>
      <c r="AF103" s="170"/>
      <c r="AG103" s="449"/>
      <c r="AH103" s="159">
        <f t="shared" si="89"/>
        <v>0</v>
      </c>
      <c r="AI103" s="437">
        <f t="shared" si="90"/>
        <v>0</v>
      </c>
      <c r="AJ103" s="23"/>
      <c r="AK103" s="24"/>
      <c r="AL103" s="23"/>
      <c r="AM103" s="160">
        <f t="shared" si="91"/>
        <v>0</v>
      </c>
      <c r="AN103" s="24"/>
      <c r="AO103" s="163"/>
      <c r="AP103" s="164"/>
      <c r="AQ103" s="487"/>
      <c r="AR103" s="409" t="str">
        <f t="shared" si="79"/>
        <v/>
      </c>
      <c r="AS103" s="410" t="str">
        <f t="shared" si="80"/>
        <v/>
      </c>
      <c r="AT103" s="409" t="str">
        <f t="shared" si="81"/>
        <v/>
      </c>
      <c r="AU103" s="410" t="str">
        <f t="shared" si="82"/>
        <v/>
      </c>
      <c r="AV103" s="64" t="b">
        <f t="shared" si="83"/>
        <v>1</v>
      </c>
      <c r="AW103" s="415">
        <f t="shared" si="84"/>
        <v>994.20289855072463</v>
      </c>
      <c r="AX103" s="415" t="str">
        <f t="shared" si="85"/>
        <v/>
      </c>
      <c r="AY103" s="415" t="str">
        <f t="shared" si="86"/>
        <v/>
      </c>
      <c r="AZ103" s="415" t="str">
        <f t="shared" si="87"/>
        <v/>
      </c>
      <c r="BA103" s="415">
        <f t="shared" si="88"/>
        <v>0</v>
      </c>
      <c r="BB103" s="416" t="str">
        <f t="shared" si="92"/>
        <v/>
      </c>
      <c r="BC103" s="416" t="str">
        <f t="shared" si="92"/>
        <v/>
      </c>
      <c r="BD103" s="416" t="str">
        <f t="shared" si="92"/>
        <v/>
      </c>
      <c r="BE103" s="416" t="str">
        <f t="shared" si="92"/>
        <v/>
      </c>
      <c r="BF103" s="417">
        <f t="shared" si="76"/>
        <v>207</v>
      </c>
      <c r="BG103" s="417">
        <f t="shared" si="74"/>
        <v>0</v>
      </c>
      <c r="BH103" s="417">
        <f t="shared" si="75"/>
        <v>0</v>
      </c>
      <c r="BI103" s="417">
        <f t="shared" si="77"/>
        <v>0</v>
      </c>
      <c r="BJ103" s="417">
        <f t="shared" si="78"/>
        <v>0</v>
      </c>
      <c r="BK103" s="416">
        <f t="shared" si="93"/>
        <v>-1</v>
      </c>
      <c r="BL103" s="416" t="str">
        <f t="shared" si="93"/>
        <v/>
      </c>
      <c r="BM103" s="416" t="str">
        <f t="shared" si="93"/>
        <v/>
      </c>
      <c r="BN103" s="416" t="str">
        <f t="shared" si="93"/>
        <v/>
      </c>
      <c r="BO103" s="419"/>
      <c r="BP103" s="420"/>
      <c r="BQ103" s="104"/>
      <c r="BR103" s="104"/>
      <c r="BS103" s="103"/>
      <c r="BT103" s="161"/>
      <c r="BU103" s="161"/>
    </row>
    <row r="104" spans="1:73" ht="24" hidden="1">
      <c r="A104" s="145" t="s">
        <v>257</v>
      </c>
      <c r="B104" s="145" t="str">
        <f t="shared" ref="B104:B167" si="111">+"P"&amp;C104</f>
        <v>P053.1</v>
      </c>
      <c r="C104" s="146" t="s">
        <v>277</v>
      </c>
      <c r="D104" s="147" t="s">
        <v>278</v>
      </c>
      <c r="E104" s="147"/>
      <c r="F104" s="147"/>
      <c r="G104" s="147"/>
      <c r="H104" s="129">
        <v>0</v>
      </c>
      <c r="I104" s="130">
        <v>0</v>
      </c>
      <c r="J104" s="129"/>
      <c r="K104" s="130"/>
      <c r="L104" s="130">
        <v>1200</v>
      </c>
      <c r="M104" s="130">
        <v>1432</v>
      </c>
      <c r="N104" s="130">
        <v>1432</v>
      </c>
      <c r="O104" s="148">
        <v>1597.2</v>
      </c>
      <c r="P104" s="149">
        <v>0</v>
      </c>
      <c r="Q104" s="149">
        <v>0</v>
      </c>
      <c r="R104" s="150">
        <v>287</v>
      </c>
      <c r="S104" s="151">
        <v>331040</v>
      </c>
      <c r="T104" s="150">
        <v>253</v>
      </c>
      <c r="U104" s="151">
        <v>359782.16000000003</v>
      </c>
      <c r="V104" s="152">
        <v>288</v>
      </c>
      <c r="W104" s="153">
        <f>V104*O104</f>
        <v>459993.60000000003</v>
      </c>
      <c r="X104" s="154">
        <v>288</v>
      </c>
      <c r="Y104" s="155">
        <v>1597.2</v>
      </c>
      <c r="Z104" s="138">
        <f>X104*Y104</f>
        <v>459993.60000000003</v>
      </c>
      <c r="AA104" s="156">
        <v>261</v>
      </c>
      <c r="AB104" s="157">
        <v>407030.45000000007</v>
      </c>
      <c r="AC104" s="162">
        <f>AA104*1.05</f>
        <v>274.05</v>
      </c>
      <c r="AD104" s="456">
        <v>1900</v>
      </c>
      <c r="AE104" s="159">
        <f t="shared" ref="AE104:AE105" si="112">AC104*AD104</f>
        <v>520695</v>
      </c>
      <c r="AF104" s="158">
        <v>245</v>
      </c>
      <c r="AG104" s="448">
        <v>2286.27</v>
      </c>
      <c r="AH104" s="159">
        <f t="shared" si="89"/>
        <v>560136.15</v>
      </c>
      <c r="AI104" s="437">
        <f t="shared" si="90"/>
        <v>-386.27</v>
      </c>
      <c r="AJ104" s="23">
        <f>+AF104-X104</f>
        <v>-43</v>
      </c>
      <c r="AK104" s="24">
        <f>+AJ104/X104</f>
        <v>-0.14930555555555555</v>
      </c>
      <c r="AL104" s="23">
        <f>+AF104-AA104</f>
        <v>-16</v>
      </c>
      <c r="AM104" s="160">
        <f t="shared" si="91"/>
        <v>-39441.150000000023</v>
      </c>
      <c r="AN104" s="24">
        <f>+AL104/AA104</f>
        <v>-6.1302681992337162E-2</v>
      </c>
      <c r="AO104" s="163">
        <f>+AG104-Y104</f>
        <v>689.06999999999994</v>
      </c>
      <c r="AP104" s="164">
        <f>+AO104/Y104</f>
        <v>0.43142374154770846</v>
      </c>
      <c r="AQ104" s="487"/>
      <c r="AR104" s="409">
        <f t="shared" si="79"/>
        <v>0.43142374154770846</v>
      </c>
      <c r="AS104" s="410">
        <f t="shared" si="80"/>
        <v>0.18958176809416472</v>
      </c>
      <c r="AT104" s="409">
        <f t="shared" si="81"/>
        <v>-6.1302681992337127E-2</v>
      </c>
      <c r="AU104" s="410">
        <f t="shared" si="82"/>
        <v>5.0000000000000044E-2</v>
      </c>
      <c r="AV104" s="64" t="b">
        <f t="shared" si="83"/>
        <v>0</v>
      </c>
      <c r="AW104" s="415" t="str">
        <f t="shared" si="84"/>
        <v/>
      </c>
      <c r="AX104" s="415">
        <f t="shared" si="85"/>
        <v>1153.4494773519164</v>
      </c>
      <c r="AY104" s="415">
        <f t="shared" si="86"/>
        <v>1422.0638735177868</v>
      </c>
      <c r="AZ104" s="415">
        <f t="shared" si="87"/>
        <v>1597.2</v>
      </c>
      <c r="BA104" s="415">
        <f t="shared" si="88"/>
        <v>1900</v>
      </c>
      <c r="BB104" s="416" t="str">
        <f t="shared" si="92"/>
        <v/>
      </c>
      <c r="BC104" s="416">
        <f t="shared" si="92"/>
        <v>0.23287920402248918</v>
      </c>
      <c r="BD104" s="416">
        <f t="shared" si="92"/>
        <v>0.12315630102393049</v>
      </c>
      <c r="BE104" s="416">
        <f t="shared" si="92"/>
        <v>0.18958176809416472</v>
      </c>
      <c r="BF104" s="417">
        <f t="shared" si="76"/>
        <v>0</v>
      </c>
      <c r="BG104" s="417">
        <f t="shared" si="74"/>
        <v>287</v>
      </c>
      <c r="BH104" s="417">
        <f t="shared" si="75"/>
        <v>253</v>
      </c>
      <c r="BI104" s="417">
        <f t="shared" si="77"/>
        <v>261</v>
      </c>
      <c r="BJ104" s="417">
        <f t="shared" si="78"/>
        <v>274.05</v>
      </c>
      <c r="BK104" s="416" t="str">
        <f t="shared" si="93"/>
        <v/>
      </c>
      <c r="BL104" s="416">
        <f t="shared" si="93"/>
        <v>-0.11846689895470386</v>
      </c>
      <c r="BM104" s="416">
        <f t="shared" si="93"/>
        <v>3.1620553359683834E-2</v>
      </c>
      <c r="BN104" s="416">
        <f t="shared" si="93"/>
        <v>5.0000000000000044E-2</v>
      </c>
      <c r="BO104" s="419"/>
      <c r="BP104" s="420"/>
      <c r="BQ104" s="104"/>
      <c r="BR104" s="104"/>
      <c r="BS104" s="103"/>
      <c r="BT104" s="161">
        <f t="shared" si="94"/>
        <v>437712.66000000003</v>
      </c>
      <c r="BU104" s="161">
        <f t="shared" si="95"/>
        <v>391314</v>
      </c>
    </row>
    <row r="105" spans="1:73" ht="36" hidden="1">
      <c r="A105" s="145" t="s">
        <v>257</v>
      </c>
      <c r="B105" s="145" t="str">
        <f t="shared" si="111"/>
        <v>P053.2</v>
      </c>
      <c r="C105" s="146" t="s">
        <v>279</v>
      </c>
      <c r="D105" s="175" t="s">
        <v>280</v>
      </c>
      <c r="E105" s="175" t="s">
        <v>102</v>
      </c>
      <c r="F105" s="175"/>
      <c r="G105" s="175"/>
      <c r="H105" s="129">
        <v>0</v>
      </c>
      <c r="I105" s="130">
        <v>0</v>
      </c>
      <c r="J105" s="129"/>
      <c r="K105" s="130"/>
      <c r="L105" s="130">
        <v>1440</v>
      </c>
      <c r="M105" s="130">
        <v>1718</v>
      </c>
      <c r="N105" s="130">
        <v>1718</v>
      </c>
      <c r="O105" s="148">
        <v>1911.8</v>
      </c>
      <c r="P105" s="149">
        <v>0</v>
      </c>
      <c r="Q105" s="149">
        <v>0</v>
      </c>
      <c r="R105" s="150">
        <v>1</v>
      </c>
      <c r="S105" s="151">
        <v>1200</v>
      </c>
      <c r="T105" s="150">
        <v>0</v>
      </c>
      <c r="U105" s="151">
        <v>0</v>
      </c>
      <c r="V105" s="152">
        <v>1</v>
      </c>
      <c r="W105" s="153">
        <f>V105*O105</f>
        <v>1911.8</v>
      </c>
      <c r="X105" s="154">
        <v>1</v>
      </c>
      <c r="Y105" s="155">
        <v>1911.8</v>
      </c>
      <c r="Z105" s="138">
        <f>X105*Y105</f>
        <v>1911.8</v>
      </c>
      <c r="AA105" s="156">
        <v>1</v>
      </c>
      <c r="AB105" s="157">
        <v>1911.8</v>
      </c>
      <c r="AC105" s="158">
        <v>1</v>
      </c>
      <c r="AD105" s="456">
        <v>2250</v>
      </c>
      <c r="AE105" s="159">
        <f t="shared" si="112"/>
        <v>2250</v>
      </c>
      <c r="AF105" s="158">
        <v>1</v>
      </c>
      <c r="AG105" s="448">
        <v>2600.87</v>
      </c>
      <c r="AH105" s="159">
        <f t="shared" si="89"/>
        <v>2600.87</v>
      </c>
      <c r="AI105" s="437">
        <f t="shared" si="90"/>
        <v>-350.86999999999989</v>
      </c>
      <c r="AJ105" s="23">
        <f>+AF105-X105</f>
        <v>0</v>
      </c>
      <c r="AK105" s="24">
        <f>+AJ105/X105</f>
        <v>0</v>
      </c>
      <c r="AL105" s="23">
        <f>+AF105-AA105</f>
        <v>0</v>
      </c>
      <c r="AM105" s="160">
        <f t="shared" si="91"/>
        <v>-350.86999999999989</v>
      </c>
      <c r="AN105" s="24">
        <f>+AL105/AA105</f>
        <v>0</v>
      </c>
      <c r="AO105" s="163">
        <f>+AG105-Y105</f>
        <v>689.06999999999994</v>
      </c>
      <c r="AP105" s="164">
        <f>+AO105/Y105</f>
        <v>0.36042996129302224</v>
      </c>
      <c r="AQ105" s="487"/>
      <c r="AR105" s="409">
        <f t="shared" si="79"/>
        <v>0.36042996129302218</v>
      </c>
      <c r="AS105" s="410">
        <f t="shared" si="80"/>
        <v>0.17690134951354741</v>
      </c>
      <c r="AT105" s="409">
        <f t="shared" si="81"/>
        <v>0</v>
      </c>
      <c r="AU105" s="410">
        <f t="shared" si="82"/>
        <v>0</v>
      </c>
      <c r="AV105" s="64" t="b">
        <f t="shared" si="83"/>
        <v>1</v>
      </c>
      <c r="AW105" s="415" t="str">
        <f t="shared" si="84"/>
        <v/>
      </c>
      <c r="AX105" s="415">
        <f t="shared" si="85"/>
        <v>1200</v>
      </c>
      <c r="AY105" s="415" t="str">
        <f t="shared" si="86"/>
        <v/>
      </c>
      <c r="AZ105" s="415">
        <f t="shared" si="87"/>
        <v>1911.8</v>
      </c>
      <c r="BA105" s="415">
        <f t="shared" si="88"/>
        <v>2250</v>
      </c>
      <c r="BB105" s="416" t="str">
        <f t="shared" si="92"/>
        <v/>
      </c>
      <c r="BC105" s="416" t="str">
        <f t="shared" si="92"/>
        <v/>
      </c>
      <c r="BD105" s="416" t="str">
        <f t="shared" si="92"/>
        <v/>
      </c>
      <c r="BE105" s="416">
        <f t="shared" si="92"/>
        <v>0.17690134951354741</v>
      </c>
      <c r="BF105" s="417">
        <f t="shared" si="76"/>
        <v>0</v>
      </c>
      <c r="BG105" s="417">
        <f t="shared" si="74"/>
        <v>1</v>
      </c>
      <c r="BH105" s="417">
        <f t="shared" si="75"/>
        <v>0</v>
      </c>
      <c r="BI105" s="417">
        <f t="shared" si="77"/>
        <v>1</v>
      </c>
      <c r="BJ105" s="417">
        <f t="shared" si="78"/>
        <v>1</v>
      </c>
      <c r="BK105" s="416" t="str">
        <f t="shared" si="93"/>
        <v/>
      </c>
      <c r="BL105" s="416">
        <f t="shared" si="93"/>
        <v>-1</v>
      </c>
      <c r="BM105" s="416" t="str">
        <f t="shared" si="93"/>
        <v/>
      </c>
      <c r="BN105" s="416">
        <f t="shared" si="93"/>
        <v>0</v>
      </c>
      <c r="BO105" s="419"/>
      <c r="BP105" s="420"/>
      <c r="BQ105" s="104"/>
      <c r="BR105" s="104"/>
      <c r="BS105" s="103"/>
      <c r="BT105" s="161">
        <f t="shared" si="94"/>
        <v>1911.8</v>
      </c>
      <c r="BU105" s="161">
        <f t="shared" si="95"/>
        <v>1911.8</v>
      </c>
    </row>
    <row r="106" spans="1:73" ht="13.2" hidden="1">
      <c r="A106" s="145" t="s">
        <v>257</v>
      </c>
      <c r="B106" s="145" t="str">
        <f t="shared" si="111"/>
        <v>P054</v>
      </c>
      <c r="C106" s="146" t="s">
        <v>281</v>
      </c>
      <c r="D106" s="165" t="s">
        <v>282</v>
      </c>
      <c r="E106" s="165"/>
      <c r="F106" s="165"/>
      <c r="G106" s="165"/>
      <c r="H106" s="129">
        <v>5500</v>
      </c>
      <c r="I106" s="130">
        <v>5500</v>
      </c>
      <c r="J106" s="129">
        <v>7000</v>
      </c>
      <c r="K106" s="130">
        <v>7000</v>
      </c>
      <c r="L106" s="130"/>
      <c r="M106" s="130"/>
      <c r="N106" s="130"/>
      <c r="O106" s="148"/>
      <c r="P106" s="149">
        <v>182</v>
      </c>
      <c r="Q106" s="149">
        <v>1001000</v>
      </c>
      <c r="R106" s="150"/>
      <c r="S106" s="151"/>
      <c r="T106" s="150"/>
      <c r="U106" s="151"/>
      <c r="V106" s="152"/>
      <c r="W106" s="153"/>
      <c r="X106" s="166"/>
      <c r="Y106" s="155"/>
      <c r="Z106" s="167"/>
      <c r="AA106" s="168"/>
      <c r="AB106" s="169"/>
      <c r="AC106" s="170"/>
      <c r="AD106" s="449"/>
      <c r="AE106" s="171"/>
      <c r="AF106" s="170"/>
      <c r="AG106" s="449"/>
      <c r="AH106" s="159">
        <f t="shared" si="89"/>
        <v>0</v>
      </c>
      <c r="AI106" s="437">
        <f t="shared" si="90"/>
        <v>0</v>
      </c>
      <c r="AJ106" s="23"/>
      <c r="AK106" s="24"/>
      <c r="AL106" s="23"/>
      <c r="AM106" s="160">
        <f t="shared" si="91"/>
        <v>0</v>
      </c>
      <c r="AN106" s="24"/>
      <c r="AO106" s="163"/>
      <c r="AP106" s="164"/>
      <c r="AQ106" s="487"/>
      <c r="AR106" s="409" t="str">
        <f t="shared" si="79"/>
        <v/>
      </c>
      <c r="AS106" s="410" t="str">
        <f t="shared" si="80"/>
        <v/>
      </c>
      <c r="AT106" s="409" t="str">
        <f t="shared" si="81"/>
        <v/>
      </c>
      <c r="AU106" s="410" t="str">
        <f t="shared" si="82"/>
        <v/>
      </c>
      <c r="AV106" s="64" t="b">
        <f t="shared" si="83"/>
        <v>1</v>
      </c>
      <c r="AW106" s="415">
        <f t="shared" si="84"/>
        <v>5500</v>
      </c>
      <c r="AX106" s="415" t="str">
        <f t="shared" si="85"/>
        <v/>
      </c>
      <c r="AY106" s="415" t="str">
        <f t="shared" si="86"/>
        <v/>
      </c>
      <c r="AZ106" s="415">
        <f t="shared" si="87"/>
        <v>0</v>
      </c>
      <c r="BA106" s="415">
        <f t="shared" si="88"/>
        <v>0</v>
      </c>
      <c r="BB106" s="416" t="str">
        <f t="shared" si="92"/>
        <v/>
      </c>
      <c r="BC106" s="416" t="str">
        <f t="shared" si="92"/>
        <v/>
      </c>
      <c r="BD106" s="416" t="str">
        <f t="shared" si="92"/>
        <v/>
      </c>
      <c r="BE106" s="416" t="str">
        <f t="shared" si="92"/>
        <v/>
      </c>
      <c r="BF106" s="417">
        <f t="shared" si="76"/>
        <v>182</v>
      </c>
      <c r="BG106" s="417">
        <f t="shared" si="74"/>
        <v>0</v>
      </c>
      <c r="BH106" s="417">
        <f t="shared" si="75"/>
        <v>0</v>
      </c>
      <c r="BI106" s="417">
        <f t="shared" si="77"/>
        <v>0</v>
      </c>
      <c r="BJ106" s="417">
        <f t="shared" si="78"/>
        <v>0</v>
      </c>
      <c r="BK106" s="416">
        <f t="shared" si="93"/>
        <v>-1</v>
      </c>
      <c r="BL106" s="416" t="str">
        <f t="shared" si="93"/>
        <v/>
      </c>
      <c r="BM106" s="416" t="str">
        <f t="shared" si="93"/>
        <v/>
      </c>
      <c r="BN106" s="416" t="str">
        <f t="shared" si="93"/>
        <v/>
      </c>
      <c r="BO106" s="419"/>
      <c r="BP106" s="420"/>
      <c r="BQ106" s="104"/>
      <c r="BR106" s="104"/>
      <c r="BS106" s="103"/>
      <c r="BT106" s="161">
        <f t="shared" si="94"/>
        <v>0</v>
      </c>
      <c r="BU106" s="161">
        <f t="shared" si="95"/>
        <v>0</v>
      </c>
    </row>
    <row r="107" spans="1:73" ht="36" hidden="1">
      <c r="A107" s="145" t="s">
        <v>257</v>
      </c>
      <c r="B107" s="145" t="str">
        <f t="shared" si="111"/>
        <v>P054.1</v>
      </c>
      <c r="C107" s="146" t="s">
        <v>283</v>
      </c>
      <c r="D107" s="147" t="s">
        <v>284</v>
      </c>
      <c r="E107" s="147"/>
      <c r="F107" s="147"/>
      <c r="G107" s="147"/>
      <c r="H107" s="129">
        <v>0</v>
      </c>
      <c r="I107" s="130">
        <v>0</v>
      </c>
      <c r="J107" s="129"/>
      <c r="K107" s="130"/>
      <c r="L107" s="130">
        <v>7000</v>
      </c>
      <c r="M107" s="130">
        <v>7834</v>
      </c>
      <c r="N107" s="130">
        <v>7834</v>
      </c>
      <c r="O107" s="148">
        <v>7854</v>
      </c>
      <c r="P107" s="149">
        <v>0</v>
      </c>
      <c r="Q107" s="149">
        <v>0</v>
      </c>
      <c r="R107" s="150">
        <v>177</v>
      </c>
      <c r="S107" s="151">
        <v>1213600</v>
      </c>
      <c r="T107" s="150">
        <v>189</v>
      </c>
      <c r="U107" s="151">
        <v>1469316</v>
      </c>
      <c r="V107" s="152">
        <v>203</v>
      </c>
      <c r="W107" s="153">
        <f>V107*O107</f>
        <v>1594362</v>
      </c>
      <c r="X107" s="154">
        <v>203</v>
      </c>
      <c r="Y107" s="155">
        <v>7854</v>
      </c>
      <c r="Z107" s="138">
        <f>X107*Y107</f>
        <v>1594362</v>
      </c>
      <c r="AA107" s="156">
        <v>198</v>
      </c>
      <c r="AB107" s="157">
        <v>1496176</v>
      </c>
      <c r="AC107" s="162">
        <f>AA107*1.05</f>
        <v>207.9</v>
      </c>
      <c r="AD107" s="461">
        <v>7854</v>
      </c>
      <c r="AE107" s="159">
        <f t="shared" ref="AE107:AE108" si="113">AC107*AD107</f>
        <v>1632846.6</v>
      </c>
      <c r="AF107" s="158">
        <v>173</v>
      </c>
      <c r="AG107" s="448">
        <v>8000</v>
      </c>
      <c r="AH107" s="159">
        <f t="shared" si="89"/>
        <v>1384000</v>
      </c>
      <c r="AI107" s="437">
        <f t="shared" si="90"/>
        <v>-146</v>
      </c>
      <c r="AJ107" s="23">
        <f>+AF107-X107</f>
        <v>-30</v>
      </c>
      <c r="AK107" s="24">
        <f>+AJ107/X107</f>
        <v>-0.14778325123152711</v>
      </c>
      <c r="AL107" s="23">
        <f>+AF107-AA107</f>
        <v>-25</v>
      </c>
      <c r="AM107" s="160">
        <f t="shared" si="91"/>
        <v>248846.60000000009</v>
      </c>
      <c r="AN107" s="24">
        <f>+AL107/AA107</f>
        <v>-0.12626262626262627</v>
      </c>
      <c r="AO107" s="163">
        <f>+AG107-Y107</f>
        <v>146</v>
      </c>
      <c r="AP107" s="164">
        <f>+AO107/Y107</f>
        <v>1.8589253883371529E-2</v>
      </c>
      <c r="AQ107" s="487"/>
      <c r="AR107" s="409">
        <f t="shared" si="79"/>
        <v>1.8589253883371626E-2</v>
      </c>
      <c r="AS107" s="410">
        <f t="shared" si="80"/>
        <v>0</v>
      </c>
      <c r="AT107" s="409">
        <f t="shared" si="81"/>
        <v>-0.1262626262626263</v>
      </c>
      <c r="AU107" s="410">
        <f t="shared" si="82"/>
        <v>5.0000000000000044E-2</v>
      </c>
      <c r="AV107" s="64" t="b">
        <f t="shared" si="83"/>
        <v>0</v>
      </c>
      <c r="AW107" s="415" t="str">
        <f t="shared" si="84"/>
        <v/>
      </c>
      <c r="AX107" s="415">
        <f t="shared" si="85"/>
        <v>6856.4971751412431</v>
      </c>
      <c r="AY107" s="415">
        <f t="shared" si="86"/>
        <v>7774.1587301587306</v>
      </c>
      <c r="AZ107" s="415">
        <f t="shared" si="87"/>
        <v>7854</v>
      </c>
      <c r="BA107" s="415">
        <f t="shared" si="88"/>
        <v>7854</v>
      </c>
      <c r="BB107" s="416" t="str">
        <f t="shared" si="92"/>
        <v/>
      </c>
      <c r="BC107" s="416">
        <f t="shared" si="92"/>
        <v>0.13383824591141669</v>
      </c>
      <c r="BD107" s="416">
        <f t="shared" si="92"/>
        <v>1.027008485581038E-2</v>
      </c>
      <c r="BE107" s="416">
        <f t="shared" si="92"/>
        <v>0</v>
      </c>
      <c r="BF107" s="417">
        <f t="shared" si="76"/>
        <v>0</v>
      </c>
      <c r="BG107" s="417">
        <f t="shared" si="74"/>
        <v>177</v>
      </c>
      <c r="BH107" s="417">
        <f t="shared" si="75"/>
        <v>189</v>
      </c>
      <c r="BI107" s="417">
        <f t="shared" si="77"/>
        <v>198</v>
      </c>
      <c r="BJ107" s="417">
        <f t="shared" si="78"/>
        <v>207.9</v>
      </c>
      <c r="BK107" s="416" t="str">
        <f t="shared" si="93"/>
        <v/>
      </c>
      <c r="BL107" s="416">
        <f t="shared" si="93"/>
        <v>6.7796610169491567E-2</v>
      </c>
      <c r="BM107" s="416">
        <f t="shared" si="93"/>
        <v>4.7619047619047672E-2</v>
      </c>
      <c r="BN107" s="416">
        <f t="shared" si="93"/>
        <v>5.0000000000000044E-2</v>
      </c>
      <c r="BO107" s="419" t="s">
        <v>1069</v>
      </c>
      <c r="BP107" s="420"/>
      <c r="BQ107" s="104"/>
      <c r="BR107" s="104"/>
      <c r="BS107" s="103"/>
      <c r="BT107" s="161">
        <f t="shared" si="94"/>
        <v>1632846.6</v>
      </c>
      <c r="BU107" s="161">
        <f t="shared" si="95"/>
        <v>1358742</v>
      </c>
    </row>
    <row r="108" spans="1:73" ht="36" hidden="1">
      <c r="A108" s="145" t="s">
        <v>257</v>
      </c>
      <c r="B108" s="145" t="str">
        <f t="shared" si="111"/>
        <v>P054.2</v>
      </c>
      <c r="C108" s="146" t="s">
        <v>285</v>
      </c>
      <c r="D108" s="175" t="s">
        <v>286</v>
      </c>
      <c r="E108" s="175" t="s">
        <v>102</v>
      </c>
      <c r="F108" s="175"/>
      <c r="G108" s="175"/>
      <c r="H108" s="129">
        <v>0</v>
      </c>
      <c r="I108" s="130">
        <v>0</v>
      </c>
      <c r="J108" s="129"/>
      <c r="K108" s="130"/>
      <c r="L108" s="130">
        <v>8400</v>
      </c>
      <c r="M108" s="130">
        <v>9401</v>
      </c>
      <c r="N108" s="130">
        <v>9401</v>
      </c>
      <c r="O108" s="148">
        <v>9421</v>
      </c>
      <c r="P108" s="149">
        <v>0</v>
      </c>
      <c r="Q108" s="149">
        <v>0</v>
      </c>
      <c r="R108" s="150">
        <v>8</v>
      </c>
      <c r="S108" s="151">
        <v>67200</v>
      </c>
      <c r="T108" s="150">
        <v>5</v>
      </c>
      <c r="U108" s="151">
        <v>44022</v>
      </c>
      <c r="V108" s="152">
        <v>8</v>
      </c>
      <c r="W108" s="153">
        <f>V108*O108</f>
        <v>75368</v>
      </c>
      <c r="X108" s="154">
        <v>8</v>
      </c>
      <c r="Y108" s="155">
        <v>9421</v>
      </c>
      <c r="Z108" s="138">
        <f>X108*Y108</f>
        <v>75368</v>
      </c>
      <c r="AA108" s="156">
        <v>6</v>
      </c>
      <c r="AB108" s="157">
        <v>56526</v>
      </c>
      <c r="AC108" s="177">
        <v>7</v>
      </c>
      <c r="AD108" s="461">
        <v>9421</v>
      </c>
      <c r="AE108" s="159">
        <f t="shared" si="113"/>
        <v>65947</v>
      </c>
      <c r="AF108" s="158">
        <v>7</v>
      </c>
      <c r="AG108" s="448">
        <v>9500</v>
      </c>
      <c r="AH108" s="159">
        <f t="shared" si="89"/>
        <v>66500</v>
      </c>
      <c r="AI108" s="437">
        <f t="shared" si="90"/>
        <v>-79</v>
      </c>
      <c r="AJ108" s="23">
        <f>+AF108-X108</f>
        <v>-1</v>
      </c>
      <c r="AK108" s="24">
        <f>+AJ108/X108</f>
        <v>-0.125</v>
      </c>
      <c r="AL108" s="23">
        <f>+AF108-AA108</f>
        <v>1</v>
      </c>
      <c r="AM108" s="160">
        <f t="shared" si="91"/>
        <v>-553</v>
      </c>
      <c r="AN108" s="24">
        <f>+AL108/AA108</f>
        <v>0.16666666666666666</v>
      </c>
      <c r="AO108" s="163">
        <f>+AG108-Y108</f>
        <v>79</v>
      </c>
      <c r="AP108" s="164">
        <f>+AO108/Y108</f>
        <v>8.3855217068251782E-3</v>
      </c>
      <c r="AQ108" s="487"/>
      <c r="AR108" s="409">
        <f t="shared" si="79"/>
        <v>8.3855217068251608E-3</v>
      </c>
      <c r="AS108" s="410">
        <f t="shared" si="80"/>
        <v>0</v>
      </c>
      <c r="AT108" s="409">
        <f t="shared" si="81"/>
        <v>0.16666666666666674</v>
      </c>
      <c r="AU108" s="410">
        <f t="shared" si="82"/>
        <v>0.16666666666666674</v>
      </c>
      <c r="AV108" s="64" t="b">
        <f t="shared" si="83"/>
        <v>0</v>
      </c>
      <c r="AW108" s="415" t="str">
        <f t="shared" si="84"/>
        <v/>
      </c>
      <c r="AX108" s="415">
        <f t="shared" si="85"/>
        <v>8400</v>
      </c>
      <c r="AY108" s="415">
        <f t="shared" si="86"/>
        <v>8804.4</v>
      </c>
      <c r="AZ108" s="415">
        <f t="shared" si="87"/>
        <v>9421</v>
      </c>
      <c r="BA108" s="415">
        <f t="shared" si="88"/>
        <v>9421</v>
      </c>
      <c r="BB108" s="416" t="str">
        <f t="shared" si="92"/>
        <v/>
      </c>
      <c r="BC108" s="416">
        <f t="shared" si="92"/>
        <v>4.8142857142857043E-2</v>
      </c>
      <c r="BD108" s="416">
        <f t="shared" si="92"/>
        <v>7.0033165235564132E-2</v>
      </c>
      <c r="BE108" s="416">
        <f t="shared" si="92"/>
        <v>0</v>
      </c>
      <c r="BF108" s="417">
        <f t="shared" si="76"/>
        <v>0</v>
      </c>
      <c r="BG108" s="417">
        <f t="shared" si="74"/>
        <v>8</v>
      </c>
      <c r="BH108" s="417">
        <f t="shared" si="75"/>
        <v>5</v>
      </c>
      <c r="BI108" s="417">
        <f t="shared" si="77"/>
        <v>6</v>
      </c>
      <c r="BJ108" s="417">
        <f t="shared" si="78"/>
        <v>7</v>
      </c>
      <c r="BK108" s="416" t="str">
        <f t="shared" si="93"/>
        <v/>
      </c>
      <c r="BL108" s="416">
        <f t="shared" si="93"/>
        <v>-0.375</v>
      </c>
      <c r="BM108" s="416">
        <f t="shared" si="93"/>
        <v>0.19999999999999996</v>
      </c>
      <c r="BN108" s="416">
        <f t="shared" si="93"/>
        <v>0.16666666666666674</v>
      </c>
      <c r="BO108" s="419" t="s">
        <v>1069</v>
      </c>
      <c r="BP108" s="420"/>
      <c r="BQ108" s="104"/>
      <c r="BR108" s="104"/>
      <c r="BS108" s="103"/>
      <c r="BT108" s="161">
        <f t="shared" si="94"/>
        <v>65947</v>
      </c>
      <c r="BU108" s="161">
        <f t="shared" si="95"/>
        <v>65947</v>
      </c>
    </row>
    <row r="109" spans="1:73" ht="13.2" hidden="1">
      <c r="A109" s="145" t="s">
        <v>257</v>
      </c>
      <c r="B109" s="145" t="str">
        <f t="shared" si="111"/>
        <v>P055</v>
      </c>
      <c r="C109" s="146" t="s">
        <v>287</v>
      </c>
      <c r="D109" s="165" t="s">
        <v>288</v>
      </c>
      <c r="E109" s="165"/>
      <c r="F109" s="165"/>
      <c r="G109" s="165"/>
      <c r="H109" s="129">
        <v>10000</v>
      </c>
      <c r="I109" s="130">
        <v>10000</v>
      </c>
      <c r="J109" s="129">
        <v>10000</v>
      </c>
      <c r="K109" s="130">
        <v>10000</v>
      </c>
      <c r="L109" s="130"/>
      <c r="M109" s="130"/>
      <c r="N109" s="130"/>
      <c r="O109" s="148"/>
      <c r="P109" s="149">
        <v>4</v>
      </c>
      <c r="Q109" s="149">
        <v>40000</v>
      </c>
      <c r="R109" s="150"/>
      <c r="S109" s="151"/>
      <c r="T109" s="150"/>
      <c r="U109" s="151"/>
      <c r="V109" s="152"/>
      <c r="W109" s="153"/>
      <c r="X109" s="166"/>
      <c r="Y109" s="155"/>
      <c r="Z109" s="167"/>
      <c r="AA109" s="168"/>
      <c r="AB109" s="169"/>
      <c r="AC109" s="170"/>
      <c r="AD109" s="449"/>
      <c r="AE109" s="171"/>
      <c r="AF109" s="170"/>
      <c r="AG109" s="449"/>
      <c r="AH109" s="159">
        <f t="shared" si="89"/>
        <v>0</v>
      </c>
      <c r="AI109" s="437">
        <f t="shared" si="90"/>
        <v>0</v>
      </c>
      <c r="AJ109" s="23"/>
      <c r="AK109" s="24"/>
      <c r="AL109" s="23"/>
      <c r="AM109" s="160">
        <f t="shared" si="91"/>
        <v>0</v>
      </c>
      <c r="AN109" s="24"/>
      <c r="AO109" s="163"/>
      <c r="AP109" s="164"/>
      <c r="AQ109" s="487"/>
      <c r="AR109" s="409" t="str">
        <f t="shared" si="79"/>
        <v/>
      </c>
      <c r="AS109" s="410" t="str">
        <f t="shared" si="80"/>
        <v/>
      </c>
      <c r="AT109" s="409" t="str">
        <f t="shared" si="81"/>
        <v/>
      </c>
      <c r="AU109" s="410" t="str">
        <f t="shared" si="82"/>
        <v/>
      </c>
      <c r="AV109" s="64" t="b">
        <f t="shared" si="83"/>
        <v>1</v>
      </c>
      <c r="AW109" s="415">
        <f t="shared" si="84"/>
        <v>10000</v>
      </c>
      <c r="AX109" s="415" t="str">
        <f t="shared" si="85"/>
        <v/>
      </c>
      <c r="AY109" s="415" t="str">
        <f t="shared" si="86"/>
        <v/>
      </c>
      <c r="AZ109" s="415">
        <f t="shared" si="87"/>
        <v>0</v>
      </c>
      <c r="BA109" s="415">
        <f t="shared" si="88"/>
        <v>0</v>
      </c>
      <c r="BB109" s="416" t="str">
        <f t="shared" si="92"/>
        <v/>
      </c>
      <c r="BC109" s="416" t="str">
        <f t="shared" si="92"/>
        <v/>
      </c>
      <c r="BD109" s="416" t="str">
        <f t="shared" si="92"/>
        <v/>
      </c>
      <c r="BE109" s="416" t="str">
        <f t="shared" si="92"/>
        <v/>
      </c>
      <c r="BF109" s="417">
        <f t="shared" si="76"/>
        <v>4</v>
      </c>
      <c r="BG109" s="417">
        <f t="shared" si="74"/>
        <v>0</v>
      </c>
      <c r="BH109" s="417">
        <f t="shared" si="75"/>
        <v>0</v>
      </c>
      <c r="BI109" s="417">
        <f t="shared" si="77"/>
        <v>0</v>
      </c>
      <c r="BJ109" s="417">
        <f t="shared" si="78"/>
        <v>0</v>
      </c>
      <c r="BK109" s="416">
        <f t="shared" si="93"/>
        <v>-1</v>
      </c>
      <c r="BL109" s="416" t="str">
        <f t="shared" si="93"/>
        <v/>
      </c>
      <c r="BM109" s="416" t="str">
        <f t="shared" si="93"/>
        <v/>
      </c>
      <c r="BN109" s="416" t="str">
        <f t="shared" si="93"/>
        <v/>
      </c>
      <c r="BO109" s="419"/>
      <c r="BP109" s="420"/>
      <c r="BQ109" s="104"/>
      <c r="BR109" s="104"/>
      <c r="BS109" s="103"/>
      <c r="BT109" s="161">
        <f t="shared" si="94"/>
        <v>0</v>
      </c>
      <c r="BU109" s="161">
        <f t="shared" si="95"/>
        <v>0</v>
      </c>
    </row>
    <row r="110" spans="1:73" ht="36" hidden="1">
      <c r="A110" s="145" t="s">
        <v>257</v>
      </c>
      <c r="B110" s="145" t="str">
        <f t="shared" si="111"/>
        <v>P055.1</v>
      </c>
      <c r="C110" s="146" t="s">
        <v>289</v>
      </c>
      <c r="D110" s="147" t="s">
        <v>290</v>
      </c>
      <c r="E110" s="147"/>
      <c r="F110" s="147"/>
      <c r="G110" s="147"/>
      <c r="H110" s="129">
        <v>0</v>
      </c>
      <c r="I110" s="130">
        <v>0</v>
      </c>
      <c r="J110" s="129"/>
      <c r="K110" s="130"/>
      <c r="L110" s="130">
        <v>10000</v>
      </c>
      <c r="M110" s="130">
        <v>10000</v>
      </c>
      <c r="N110" s="130">
        <v>10000</v>
      </c>
      <c r="O110" s="194">
        <v>10020</v>
      </c>
      <c r="P110" s="149">
        <v>0</v>
      </c>
      <c r="Q110" s="149">
        <v>0</v>
      </c>
      <c r="R110" s="150">
        <v>1</v>
      </c>
      <c r="S110" s="151">
        <v>10000</v>
      </c>
      <c r="T110" s="150">
        <v>1</v>
      </c>
      <c r="U110" s="151">
        <v>10020</v>
      </c>
      <c r="V110" s="152">
        <v>1</v>
      </c>
      <c r="W110" s="153">
        <f>V110*O110</f>
        <v>10020</v>
      </c>
      <c r="X110" s="154">
        <v>1</v>
      </c>
      <c r="Y110" s="155">
        <v>10020</v>
      </c>
      <c r="Z110" s="138">
        <f>X110*Y110</f>
        <v>10020</v>
      </c>
      <c r="AA110" s="156">
        <v>0</v>
      </c>
      <c r="AB110" s="157">
        <v>0</v>
      </c>
      <c r="AC110" s="177">
        <v>1</v>
      </c>
      <c r="AD110" s="459">
        <v>10200</v>
      </c>
      <c r="AE110" s="159">
        <f t="shared" ref="AE110:AE111" si="114">AC110*AD110</f>
        <v>10200</v>
      </c>
      <c r="AF110" s="158">
        <v>1</v>
      </c>
      <c r="AG110" s="448">
        <v>10200</v>
      </c>
      <c r="AH110" s="159">
        <f t="shared" si="89"/>
        <v>10200</v>
      </c>
      <c r="AI110" s="437">
        <f t="shared" si="90"/>
        <v>0</v>
      </c>
      <c r="AJ110" s="23">
        <f>+AF110-X110</f>
        <v>0</v>
      </c>
      <c r="AK110" s="24">
        <f>+AJ110/X110</f>
        <v>0</v>
      </c>
      <c r="AL110" s="23">
        <f>+AF110-AA110</f>
        <v>1</v>
      </c>
      <c r="AM110" s="160">
        <f t="shared" si="91"/>
        <v>0</v>
      </c>
      <c r="AN110" s="24"/>
      <c r="AO110" s="163">
        <f>+AG110-Y110</f>
        <v>180</v>
      </c>
      <c r="AP110" s="164">
        <f>+AO110/Y110</f>
        <v>1.7964071856287425E-2</v>
      </c>
      <c r="AQ110" s="487"/>
      <c r="AR110" s="409">
        <f t="shared" si="79"/>
        <v>1.7964071856287456E-2</v>
      </c>
      <c r="AS110" s="410">
        <f t="shared" si="80"/>
        <v>1.7964071856287456E-2</v>
      </c>
      <c r="AT110" s="409" t="str">
        <f t="shared" si="81"/>
        <v/>
      </c>
      <c r="AU110" s="410" t="str">
        <f t="shared" si="82"/>
        <v/>
      </c>
      <c r="AV110" s="64" t="b">
        <f t="shared" si="83"/>
        <v>0</v>
      </c>
      <c r="AW110" s="415" t="str">
        <f t="shared" si="84"/>
        <v/>
      </c>
      <c r="AX110" s="415">
        <f t="shared" si="85"/>
        <v>10000</v>
      </c>
      <c r="AY110" s="415">
        <f t="shared" si="86"/>
        <v>10020</v>
      </c>
      <c r="AZ110" s="415">
        <f t="shared" si="87"/>
        <v>10020</v>
      </c>
      <c r="BA110" s="415">
        <f t="shared" si="88"/>
        <v>10200</v>
      </c>
      <c r="BB110" s="416" t="str">
        <f t="shared" si="92"/>
        <v/>
      </c>
      <c r="BC110" s="416">
        <f t="shared" si="92"/>
        <v>2.0000000000000018E-3</v>
      </c>
      <c r="BD110" s="416">
        <f t="shared" si="92"/>
        <v>0</v>
      </c>
      <c r="BE110" s="416">
        <f t="shared" si="92"/>
        <v>1.7964071856287456E-2</v>
      </c>
      <c r="BF110" s="417">
        <f t="shared" si="76"/>
        <v>0</v>
      </c>
      <c r="BG110" s="417">
        <f t="shared" si="74"/>
        <v>1</v>
      </c>
      <c r="BH110" s="417">
        <f t="shared" si="75"/>
        <v>1</v>
      </c>
      <c r="BI110" s="417">
        <f t="shared" si="77"/>
        <v>0</v>
      </c>
      <c r="BJ110" s="417">
        <f t="shared" si="78"/>
        <v>1</v>
      </c>
      <c r="BK110" s="416" t="str">
        <f t="shared" si="93"/>
        <v/>
      </c>
      <c r="BL110" s="416">
        <f t="shared" si="93"/>
        <v>0</v>
      </c>
      <c r="BM110" s="416">
        <f t="shared" si="93"/>
        <v>-1</v>
      </c>
      <c r="BN110" s="416" t="str">
        <f t="shared" si="93"/>
        <v/>
      </c>
      <c r="BO110" s="419"/>
      <c r="BP110" s="420"/>
      <c r="BQ110" s="104"/>
      <c r="BR110" s="104"/>
      <c r="BS110" s="103"/>
      <c r="BT110" s="161">
        <f t="shared" si="94"/>
        <v>10020</v>
      </c>
      <c r="BU110" s="161">
        <f t="shared" si="95"/>
        <v>10020</v>
      </c>
    </row>
    <row r="111" spans="1:73" ht="36" hidden="1">
      <c r="A111" s="145" t="s">
        <v>257</v>
      </c>
      <c r="B111" s="145" t="str">
        <f t="shared" si="111"/>
        <v>P055.2</v>
      </c>
      <c r="C111" s="146" t="s">
        <v>291</v>
      </c>
      <c r="D111" s="175" t="s">
        <v>292</v>
      </c>
      <c r="E111" s="175" t="s">
        <v>102</v>
      </c>
      <c r="F111" s="175"/>
      <c r="G111" s="175"/>
      <c r="H111" s="129">
        <v>0</v>
      </c>
      <c r="I111" s="130">
        <v>0</v>
      </c>
      <c r="J111" s="129"/>
      <c r="K111" s="130"/>
      <c r="L111" s="130">
        <v>12000</v>
      </c>
      <c r="M111" s="130">
        <v>12000</v>
      </c>
      <c r="N111" s="130">
        <v>12000</v>
      </c>
      <c r="O111" s="194">
        <v>12020</v>
      </c>
      <c r="P111" s="149">
        <v>0</v>
      </c>
      <c r="Q111" s="149">
        <v>0</v>
      </c>
      <c r="R111" s="150">
        <v>0</v>
      </c>
      <c r="S111" s="151">
        <v>0</v>
      </c>
      <c r="T111" s="150">
        <v>0</v>
      </c>
      <c r="U111" s="151">
        <v>0</v>
      </c>
      <c r="V111" s="152">
        <v>1</v>
      </c>
      <c r="W111" s="153">
        <f>V111*O111</f>
        <v>12020</v>
      </c>
      <c r="X111" s="154">
        <v>1</v>
      </c>
      <c r="Y111" s="155">
        <v>12020</v>
      </c>
      <c r="Z111" s="138">
        <f>X111*Y111</f>
        <v>12020</v>
      </c>
      <c r="AA111" s="156">
        <v>1</v>
      </c>
      <c r="AB111" s="157">
        <v>12020</v>
      </c>
      <c r="AC111" s="177">
        <v>1</v>
      </c>
      <c r="AD111" s="459">
        <v>12300</v>
      </c>
      <c r="AE111" s="159">
        <f t="shared" si="114"/>
        <v>12300</v>
      </c>
      <c r="AF111" s="158">
        <v>1</v>
      </c>
      <c r="AG111" s="448">
        <v>12300</v>
      </c>
      <c r="AH111" s="159">
        <f t="shared" si="89"/>
        <v>12300</v>
      </c>
      <c r="AI111" s="437">
        <f t="shared" si="90"/>
        <v>0</v>
      </c>
      <c r="AJ111" s="23">
        <f>+AF111-X111</f>
        <v>0</v>
      </c>
      <c r="AK111" s="24">
        <f>+AJ111/X111</f>
        <v>0</v>
      </c>
      <c r="AL111" s="23">
        <f>+AF111-AA111</f>
        <v>0</v>
      </c>
      <c r="AM111" s="160">
        <f t="shared" si="91"/>
        <v>0</v>
      </c>
      <c r="AN111" s="24">
        <f>+AL111/AA111</f>
        <v>0</v>
      </c>
      <c r="AO111" s="163">
        <f>+AG111-Y111</f>
        <v>280</v>
      </c>
      <c r="AP111" s="164">
        <f>+AO111/Y111</f>
        <v>2.329450915141431E-2</v>
      </c>
      <c r="AQ111" s="487"/>
      <c r="AR111" s="409">
        <f t="shared" si="79"/>
        <v>2.3294509151414289E-2</v>
      </c>
      <c r="AS111" s="410">
        <f t="shared" si="80"/>
        <v>2.3294509151414289E-2</v>
      </c>
      <c r="AT111" s="409">
        <f t="shared" si="81"/>
        <v>0</v>
      </c>
      <c r="AU111" s="410">
        <f t="shared" si="82"/>
        <v>0</v>
      </c>
      <c r="AV111" s="64" t="b">
        <f t="shared" si="83"/>
        <v>1</v>
      </c>
      <c r="AW111" s="415" t="str">
        <f t="shared" si="84"/>
        <v/>
      </c>
      <c r="AX111" s="415" t="str">
        <f t="shared" si="85"/>
        <v/>
      </c>
      <c r="AY111" s="415" t="str">
        <f t="shared" si="86"/>
        <v/>
      </c>
      <c r="AZ111" s="415">
        <f t="shared" si="87"/>
        <v>12020</v>
      </c>
      <c r="BA111" s="415">
        <f t="shared" si="88"/>
        <v>12300</v>
      </c>
      <c r="BB111" s="416" t="str">
        <f t="shared" si="92"/>
        <v/>
      </c>
      <c r="BC111" s="416" t="str">
        <f t="shared" si="92"/>
        <v/>
      </c>
      <c r="BD111" s="416" t="str">
        <f t="shared" si="92"/>
        <v/>
      </c>
      <c r="BE111" s="416">
        <f t="shared" si="92"/>
        <v>2.3294509151414289E-2</v>
      </c>
      <c r="BF111" s="417">
        <f t="shared" si="76"/>
        <v>0</v>
      </c>
      <c r="BG111" s="417">
        <f t="shared" si="74"/>
        <v>0</v>
      </c>
      <c r="BH111" s="417">
        <f t="shared" si="75"/>
        <v>0</v>
      </c>
      <c r="BI111" s="417">
        <f t="shared" si="77"/>
        <v>1</v>
      </c>
      <c r="BJ111" s="417">
        <f t="shared" si="78"/>
        <v>1</v>
      </c>
      <c r="BK111" s="416" t="str">
        <f t="shared" si="93"/>
        <v/>
      </c>
      <c r="BL111" s="416" t="str">
        <f t="shared" si="93"/>
        <v/>
      </c>
      <c r="BM111" s="416" t="str">
        <f t="shared" si="93"/>
        <v/>
      </c>
      <c r="BN111" s="416">
        <f t="shared" si="93"/>
        <v>0</v>
      </c>
      <c r="BO111" s="419"/>
      <c r="BP111" s="420"/>
      <c r="BQ111" s="104"/>
      <c r="BR111" s="104"/>
      <c r="BS111" s="103"/>
      <c r="BT111" s="161">
        <f t="shared" si="94"/>
        <v>12020</v>
      </c>
      <c r="BU111" s="161">
        <f t="shared" si="95"/>
        <v>12020</v>
      </c>
    </row>
    <row r="112" spans="1:73" ht="13.2" hidden="1">
      <c r="A112" s="145" t="s">
        <v>257</v>
      </c>
      <c r="B112" s="145" t="str">
        <f t="shared" si="111"/>
        <v>P056</v>
      </c>
      <c r="C112" s="146" t="s">
        <v>293</v>
      </c>
      <c r="D112" s="165" t="s">
        <v>294</v>
      </c>
      <c r="E112" s="165"/>
      <c r="F112" s="165"/>
      <c r="G112" s="165"/>
      <c r="H112" s="129">
        <v>461</v>
      </c>
      <c r="I112" s="130">
        <v>500</v>
      </c>
      <c r="J112" s="129">
        <v>500</v>
      </c>
      <c r="K112" s="130">
        <v>500</v>
      </c>
      <c r="L112" s="130"/>
      <c r="M112" s="130"/>
      <c r="N112" s="130"/>
      <c r="O112" s="148"/>
      <c r="P112" s="149">
        <v>90461</v>
      </c>
      <c r="Q112" s="149">
        <v>44024035</v>
      </c>
      <c r="R112" s="150"/>
      <c r="S112" s="151"/>
      <c r="T112" s="150"/>
      <c r="U112" s="151"/>
      <c r="V112" s="152"/>
      <c r="W112" s="153"/>
      <c r="X112" s="166"/>
      <c r="Y112" s="155"/>
      <c r="Z112" s="167"/>
      <c r="AA112" s="168"/>
      <c r="AB112" s="169"/>
      <c r="AC112" s="170"/>
      <c r="AD112" s="449"/>
      <c r="AE112" s="171"/>
      <c r="AF112" s="170"/>
      <c r="AG112" s="449"/>
      <c r="AH112" s="159">
        <f t="shared" si="89"/>
        <v>0</v>
      </c>
      <c r="AI112" s="437">
        <f t="shared" si="90"/>
        <v>0</v>
      </c>
      <c r="AJ112" s="23"/>
      <c r="AK112" s="24"/>
      <c r="AL112" s="23"/>
      <c r="AM112" s="160">
        <f t="shared" si="91"/>
        <v>0</v>
      </c>
      <c r="AN112" s="24"/>
      <c r="AO112" s="163"/>
      <c r="AP112" s="164"/>
      <c r="AQ112" s="487"/>
      <c r="AR112" s="409" t="str">
        <f t="shared" si="79"/>
        <v/>
      </c>
      <c r="AS112" s="410" t="str">
        <f t="shared" si="80"/>
        <v/>
      </c>
      <c r="AT112" s="409" t="str">
        <f t="shared" si="81"/>
        <v/>
      </c>
      <c r="AU112" s="410" t="str">
        <f t="shared" si="82"/>
        <v/>
      </c>
      <c r="AV112" s="64" t="b">
        <f t="shared" si="83"/>
        <v>1</v>
      </c>
      <c r="AW112" s="415">
        <f t="shared" si="84"/>
        <v>486.66314765479046</v>
      </c>
      <c r="AX112" s="415" t="str">
        <f t="shared" si="85"/>
        <v/>
      </c>
      <c r="AY112" s="415" t="str">
        <f t="shared" si="86"/>
        <v/>
      </c>
      <c r="AZ112" s="415">
        <f t="shared" si="87"/>
        <v>0</v>
      </c>
      <c r="BA112" s="415">
        <f t="shared" si="88"/>
        <v>0</v>
      </c>
      <c r="BB112" s="416" t="str">
        <f t="shared" si="92"/>
        <v/>
      </c>
      <c r="BC112" s="416" t="str">
        <f t="shared" si="92"/>
        <v/>
      </c>
      <c r="BD112" s="416" t="str">
        <f t="shared" si="92"/>
        <v/>
      </c>
      <c r="BE112" s="416" t="str">
        <f t="shared" si="92"/>
        <v/>
      </c>
      <c r="BF112" s="417">
        <f t="shared" si="76"/>
        <v>90461</v>
      </c>
      <c r="BG112" s="417">
        <f t="shared" si="74"/>
        <v>0</v>
      </c>
      <c r="BH112" s="417">
        <f t="shared" si="75"/>
        <v>0</v>
      </c>
      <c r="BI112" s="417">
        <f t="shared" si="77"/>
        <v>0</v>
      </c>
      <c r="BJ112" s="417">
        <f t="shared" si="78"/>
        <v>0</v>
      </c>
      <c r="BK112" s="416">
        <f t="shared" si="93"/>
        <v>-1</v>
      </c>
      <c r="BL112" s="416" t="str">
        <f t="shared" si="93"/>
        <v/>
      </c>
      <c r="BM112" s="416" t="str">
        <f t="shared" si="93"/>
        <v/>
      </c>
      <c r="BN112" s="416" t="str">
        <f t="shared" si="93"/>
        <v/>
      </c>
      <c r="BO112" s="419"/>
      <c r="BP112" s="420"/>
      <c r="BQ112" s="104"/>
      <c r="BR112" s="104"/>
      <c r="BS112" s="103"/>
      <c r="BT112" s="161">
        <f t="shared" si="94"/>
        <v>0</v>
      </c>
      <c r="BU112" s="161">
        <f t="shared" si="95"/>
        <v>0</v>
      </c>
    </row>
    <row r="113" spans="1:73" ht="36" hidden="1">
      <c r="A113" s="145" t="s">
        <v>257</v>
      </c>
      <c r="B113" s="145" t="str">
        <f t="shared" si="111"/>
        <v>P056.1</v>
      </c>
      <c r="C113" s="146" t="s">
        <v>295</v>
      </c>
      <c r="D113" s="147" t="s">
        <v>296</v>
      </c>
      <c r="E113" s="147"/>
      <c r="F113" s="147" t="s">
        <v>81</v>
      </c>
      <c r="G113" s="147"/>
      <c r="H113" s="129">
        <v>0</v>
      </c>
      <c r="I113" s="130">
        <v>0</v>
      </c>
      <c r="J113" s="129"/>
      <c r="K113" s="130"/>
      <c r="L113" s="130">
        <v>500</v>
      </c>
      <c r="M113" s="130">
        <v>551</v>
      </c>
      <c r="N113" s="130">
        <v>551</v>
      </c>
      <c r="O113" s="148">
        <v>628.1</v>
      </c>
      <c r="P113" s="149">
        <v>0</v>
      </c>
      <c r="Q113" s="149">
        <v>0</v>
      </c>
      <c r="R113" s="150">
        <v>83789</v>
      </c>
      <c r="S113" s="151">
        <v>40767657</v>
      </c>
      <c r="T113" s="150">
        <v>66142</v>
      </c>
      <c r="U113" s="151">
        <v>37710421.890000001</v>
      </c>
      <c r="V113" s="152">
        <v>81800</v>
      </c>
      <c r="W113" s="153">
        <f>V113*O113</f>
        <v>51378580</v>
      </c>
      <c r="X113" s="154">
        <v>81800</v>
      </c>
      <c r="Y113" s="155">
        <v>628.1</v>
      </c>
      <c r="Z113" s="138">
        <f>X113*Y113</f>
        <v>51378580</v>
      </c>
      <c r="AA113" s="156">
        <v>50289</v>
      </c>
      <c r="AB113" s="157">
        <v>31618711.559999999</v>
      </c>
      <c r="AC113" s="162">
        <v>55000</v>
      </c>
      <c r="AD113" s="458">
        <v>710</v>
      </c>
      <c r="AE113" s="159">
        <f t="shared" ref="AE113:AE114" si="115">AC113*AD113</f>
        <v>39050000</v>
      </c>
      <c r="AF113" s="158">
        <v>50000</v>
      </c>
      <c r="AG113" s="448">
        <v>1020.17</v>
      </c>
      <c r="AH113" s="159">
        <f t="shared" si="89"/>
        <v>51008500</v>
      </c>
      <c r="AI113" s="437">
        <f t="shared" si="90"/>
        <v>-310.16999999999996</v>
      </c>
      <c r="AJ113" s="23">
        <f>+AF113-X113</f>
        <v>-31800</v>
      </c>
      <c r="AK113" s="24">
        <f>+AJ113/X113</f>
        <v>-0.38875305623471884</v>
      </c>
      <c r="AL113" s="23">
        <f>+AF113-AA113</f>
        <v>-289</v>
      </c>
      <c r="AM113" s="160">
        <f t="shared" si="91"/>
        <v>-11958500</v>
      </c>
      <c r="AN113" s="24">
        <f>+AL113/AA113</f>
        <v>-5.7467835908449165E-3</v>
      </c>
      <c r="AO113" s="163">
        <f>+AG113-Y113</f>
        <v>392.06999999999994</v>
      </c>
      <c r="AP113" s="164">
        <f>+AO113/Y113</f>
        <v>0.62421588918961934</v>
      </c>
      <c r="AQ113" s="487"/>
      <c r="AR113" s="409">
        <f t="shared" si="79"/>
        <v>0.62421588918961946</v>
      </c>
      <c r="AS113" s="410">
        <f t="shared" si="80"/>
        <v>0.13039324948256636</v>
      </c>
      <c r="AT113" s="409">
        <f t="shared" si="81"/>
        <v>-5.7467835908449061E-3</v>
      </c>
      <c r="AU113" s="410">
        <f t="shared" si="82"/>
        <v>9.3678538050070648E-2</v>
      </c>
      <c r="AV113" s="64" t="b">
        <f t="shared" si="83"/>
        <v>0</v>
      </c>
      <c r="AW113" s="415" t="str">
        <f t="shared" si="84"/>
        <v/>
      </c>
      <c r="AX113" s="415">
        <f t="shared" si="85"/>
        <v>486.55142083089663</v>
      </c>
      <c r="AY113" s="415">
        <f t="shared" si="86"/>
        <v>570.14335656617584</v>
      </c>
      <c r="AZ113" s="415">
        <f t="shared" si="87"/>
        <v>628.1</v>
      </c>
      <c r="BA113" s="415">
        <f t="shared" si="88"/>
        <v>710</v>
      </c>
      <c r="BB113" s="416" t="str">
        <f t="shared" si="92"/>
        <v/>
      </c>
      <c r="BC113" s="416">
        <f t="shared" si="92"/>
        <v>0.17180493603847058</v>
      </c>
      <c r="BD113" s="416">
        <f t="shared" si="92"/>
        <v>0.10165275586631739</v>
      </c>
      <c r="BE113" s="416">
        <f t="shared" si="92"/>
        <v>0.13039324948256636</v>
      </c>
      <c r="BF113" s="417">
        <f t="shared" si="76"/>
        <v>0</v>
      </c>
      <c r="BG113" s="417">
        <f t="shared" si="74"/>
        <v>83789</v>
      </c>
      <c r="BH113" s="417">
        <f t="shared" si="75"/>
        <v>66142</v>
      </c>
      <c r="BI113" s="417">
        <f t="shared" si="77"/>
        <v>50289</v>
      </c>
      <c r="BJ113" s="417">
        <f t="shared" si="78"/>
        <v>55000</v>
      </c>
      <c r="BK113" s="416" t="str">
        <f t="shared" si="93"/>
        <v/>
      </c>
      <c r="BL113" s="416">
        <f t="shared" si="93"/>
        <v>-0.2106123715523518</v>
      </c>
      <c r="BM113" s="416">
        <f t="shared" si="93"/>
        <v>-0.23968129176620001</v>
      </c>
      <c r="BN113" s="416">
        <f t="shared" si="93"/>
        <v>9.3678538050070648E-2</v>
      </c>
      <c r="BO113" s="419" t="s">
        <v>1063</v>
      </c>
      <c r="BP113" s="420"/>
      <c r="BQ113" s="104"/>
      <c r="BR113" s="104"/>
      <c r="BS113" s="103"/>
      <c r="BT113" s="161">
        <f t="shared" si="94"/>
        <v>34545500</v>
      </c>
      <c r="BU113" s="161">
        <f t="shared" si="95"/>
        <v>31405000</v>
      </c>
    </row>
    <row r="114" spans="1:73" ht="36" hidden="1" customHeight="1">
      <c r="A114" s="145" t="s">
        <v>257</v>
      </c>
      <c r="B114" s="145" t="str">
        <f t="shared" si="111"/>
        <v>P056.2</v>
      </c>
      <c r="C114" s="146" t="s">
        <v>297</v>
      </c>
      <c r="D114" s="175" t="s">
        <v>298</v>
      </c>
      <c r="E114" s="175" t="s">
        <v>102</v>
      </c>
      <c r="F114" s="175"/>
      <c r="G114" s="175"/>
      <c r="H114" s="129">
        <v>0</v>
      </c>
      <c r="I114" s="130">
        <v>0</v>
      </c>
      <c r="J114" s="129"/>
      <c r="K114" s="130"/>
      <c r="L114" s="130">
        <v>600</v>
      </c>
      <c r="M114" s="130">
        <v>663</v>
      </c>
      <c r="N114" s="130">
        <v>663</v>
      </c>
      <c r="O114" s="148">
        <v>751.3</v>
      </c>
      <c r="P114" s="149">
        <v>0</v>
      </c>
      <c r="Q114" s="149">
        <v>0</v>
      </c>
      <c r="R114" s="150">
        <v>438</v>
      </c>
      <c r="S114" s="151">
        <v>241960</v>
      </c>
      <c r="T114" s="150">
        <v>536</v>
      </c>
      <c r="U114" s="151">
        <v>365116.3</v>
      </c>
      <c r="V114" s="152">
        <v>559</v>
      </c>
      <c r="W114" s="153">
        <f>V114*O114</f>
        <v>419976.69999999995</v>
      </c>
      <c r="X114" s="154">
        <v>559</v>
      </c>
      <c r="Y114" s="155">
        <v>751.3</v>
      </c>
      <c r="Z114" s="138">
        <f>X114*Y114</f>
        <v>419976.69999999995</v>
      </c>
      <c r="AA114" s="156">
        <v>456</v>
      </c>
      <c r="AB114" s="157">
        <v>339888.12</v>
      </c>
      <c r="AC114" s="162">
        <f>X114</f>
        <v>559</v>
      </c>
      <c r="AD114" s="456">
        <f>Y114*1.15</f>
        <v>863.99499999999989</v>
      </c>
      <c r="AE114" s="159">
        <f t="shared" si="115"/>
        <v>482973.20499999996</v>
      </c>
      <c r="AF114" s="158">
        <v>476</v>
      </c>
      <c r="AG114" s="448">
        <v>1143.3699999999999</v>
      </c>
      <c r="AH114" s="159">
        <f t="shared" si="89"/>
        <v>544244.12</v>
      </c>
      <c r="AI114" s="437">
        <f t="shared" si="90"/>
        <v>-279.375</v>
      </c>
      <c r="AJ114" s="23">
        <f>+AF114-X114</f>
        <v>-83</v>
      </c>
      <c r="AK114" s="24">
        <f>+AJ114/X114</f>
        <v>-0.14847942754919499</v>
      </c>
      <c r="AL114" s="23">
        <f>+AF114-AA114</f>
        <v>20</v>
      </c>
      <c r="AM114" s="160">
        <f t="shared" si="91"/>
        <v>-61270.915000000037</v>
      </c>
      <c r="AN114" s="24">
        <f>+AL114/AA114</f>
        <v>4.3859649122807015E-2</v>
      </c>
      <c r="AO114" s="163">
        <f>+AG114-Y114</f>
        <v>392.06999999999994</v>
      </c>
      <c r="AP114" s="164">
        <f>+AO114/Y114</f>
        <v>0.52185545055237581</v>
      </c>
      <c r="AQ114" s="487"/>
      <c r="AR114" s="409">
        <f t="shared" si="79"/>
        <v>0.52185545055237581</v>
      </c>
      <c r="AS114" s="410">
        <f t="shared" si="80"/>
        <v>0.14999999999999991</v>
      </c>
      <c r="AT114" s="409">
        <f t="shared" si="81"/>
        <v>4.3859649122806932E-2</v>
      </c>
      <c r="AU114" s="410">
        <f t="shared" si="82"/>
        <v>0.22587719298245612</v>
      </c>
      <c r="AV114" s="64" t="b">
        <f t="shared" si="83"/>
        <v>0</v>
      </c>
      <c r="AW114" s="415" t="str">
        <f t="shared" si="84"/>
        <v/>
      </c>
      <c r="AX114" s="415">
        <f t="shared" si="85"/>
        <v>552.42009132420094</v>
      </c>
      <c r="AY114" s="415">
        <f t="shared" si="86"/>
        <v>681.18712686567164</v>
      </c>
      <c r="AZ114" s="415">
        <f t="shared" si="87"/>
        <v>751.3</v>
      </c>
      <c r="BA114" s="415">
        <f t="shared" si="88"/>
        <v>863.99499999999989</v>
      </c>
      <c r="BB114" s="416" t="str">
        <f t="shared" si="92"/>
        <v/>
      </c>
      <c r="BC114" s="416">
        <f t="shared" si="92"/>
        <v>0.2330962207272449</v>
      </c>
      <c r="BD114" s="416">
        <f t="shared" si="92"/>
        <v>0.10292747817613179</v>
      </c>
      <c r="BE114" s="416">
        <f t="shared" si="92"/>
        <v>0.14999999999999991</v>
      </c>
      <c r="BF114" s="417">
        <f t="shared" si="76"/>
        <v>0</v>
      </c>
      <c r="BG114" s="417">
        <f t="shared" si="74"/>
        <v>438</v>
      </c>
      <c r="BH114" s="417">
        <f t="shared" si="75"/>
        <v>536</v>
      </c>
      <c r="BI114" s="417">
        <f t="shared" si="77"/>
        <v>456</v>
      </c>
      <c r="BJ114" s="417">
        <f t="shared" si="78"/>
        <v>559</v>
      </c>
      <c r="BK114" s="416" t="str">
        <f t="shared" si="93"/>
        <v/>
      </c>
      <c r="BL114" s="416">
        <f t="shared" si="93"/>
        <v>0.22374429223744285</v>
      </c>
      <c r="BM114" s="416">
        <f t="shared" si="93"/>
        <v>-0.14925373134328357</v>
      </c>
      <c r="BN114" s="416">
        <f t="shared" si="93"/>
        <v>0.22587719298245612</v>
      </c>
      <c r="BO114" s="419"/>
      <c r="BP114" s="420"/>
      <c r="BQ114" s="104"/>
      <c r="BR114" s="104"/>
      <c r="BS114" s="103"/>
      <c r="BT114" s="161">
        <f t="shared" si="94"/>
        <v>419976.69999999995</v>
      </c>
      <c r="BU114" s="161">
        <f t="shared" si="95"/>
        <v>357618.8</v>
      </c>
    </row>
    <row r="115" spans="1:73" ht="13.2" hidden="1">
      <c r="A115" s="145" t="s">
        <v>257</v>
      </c>
      <c r="B115" s="145" t="str">
        <f t="shared" si="111"/>
        <v>P057</v>
      </c>
      <c r="C115" s="146" t="s">
        <v>299</v>
      </c>
      <c r="D115" s="165" t="s">
        <v>300</v>
      </c>
      <c r="E115" s="165"/>
      <c r="F115" s="165"/>
      <c r="G115" s="165"/>
      <c r="H115" s="129">
        <v>1755</v>
      </c>
      <c r="I115" s="130">
        <v>2000</v>
      </c>
      <c r="J115" s="129">
        <v>2000</v>
      </c>
      <c r="K115" s="130">
        <v>2000</v>
      </c>
      <c r="L115" s="130"/>
      <c r="M115" s="130"/>
      <c r="N115" s="130"/>
      <c r="O115" s="148"/>
      <c r="P115" s="149">
        <v>2329</v>
      </c>
      <c r="Q115" s="149">
        <v>4356160</v>
      </c>
      <c r="R115" s="150"/>
      <c r="S115" s="151"/>
      <c r="T115" s="150"/>
      <c r="U115" s="151"/>
      <c r="V115" s="152"/>
      <c r="W115" s="153"/>
      <c r="X115" s="166"/>
      <c r="Y115" s="155"/>
      <c r="Z115" s="167"/>
      <c r="AA115" s="168"/>
      <c r="AB115" s="169"/>
      <c r="AC115" s="170"/>
      <c r="AD115" s="449"/>
      <c r="AE115" s="171"/>
      <c r="AF115" s="170"/>
      <c r="AG115" s="449"/>
      <c r="AH115" s="159">
        <f t="shared" si="89"/>
        <v>0</v>
      </c>
      <c r="AI115" s="437">
        <f t="shared" si="90"/>
        <v>0</v>
      </c>
      <c r="AJ115" s="23"/>
      <c r="AK115" s="24"/>
      <c r="AL115" s="23"/>
      <c r="AM115" s="160">
        <f t="shared" si="91"/>
        <v>0</v>
      </c>
      <c r="AN115" s="24"/>
      <c r="AO115" s="163"/>
      <c r="AP115" s="164"/>
      <c r="AQ115" s="487"/>
      <c r="AR115" s="409" t="str">
        <f t="shared" si="79"/>
        <v/>
      </c>
      <c r="AS115" s="410" t="str">
        <f t="shared" si="80"/>
        <v/>
      </c>
      <c r="AT115" s="409" t="str">
        <f t="shared" si="81"/>
        <v/>
      </c>
      <c r="AU115" s="410" t="str">
        <f t="shared" si="82"/>
        <v/>
      </c>
      <c r="AV115" s="64" t="b">
        <f t="shared" si="83"/>
        <v>1</v>
      </c>
      <c r="AW115" s="415">
        <f t="shared" si="84"/>
        <v>1870.3993130098754</v>
      </c>
      <c r="AX115" s="415" t="str">
        <f t="shared" si="85"/>
        <v/>
      </c>
      <c r="AY115" s="415" t="str">
        <f t="shared" si="86"/>
        <v/>
      </c>
      <c r="AZ115" s="415">
        <f t="shared" si="87"/>
        <v>0</v>
      </c>
      <c r="BA115" s="415">
        <f t="shared" si="88"/>
        <v>0</v>
      </c>
      <c r="BB115" s="416" t="str">
        <f t="shared" si="92"/>
        <v/>
      </c>
      <c r="BC115" s="416" t="str">
        <f t="shared" si="92"/>
        <v/>
      </c>
      <c r="BD115" s="416" t="str">
        <f t="shared" si="92"/>
        <v/>
      </c>
      <c r="BE115" s="416" t="str">
        <f t="shared" si="92"/>
        <v/>
      </c>
      <c r="BF115" s="417">
        <f t="shared" si="76"/>
        <v>2329</v>
      </c>
      <c r="BG115" s="417">
        <f t="shared" si="74"/>
        <v>0</v>
      </c>
      <c r="BH115" s="417">
        <f t="shared" si="75"/>
        <v>0</v>
      </c>
      <c r="BI115" s="417">
        <f t="shared" si="77"/>
        <v>0</v>
      </c>
      <c r="BJ115" s="417">
        <f t="shared" si="78"/>
        <v>0</v>
      </c>
      <c r="BK115" s="416">
        <f t="shared" si="93"/>
        <v>-1</v>
      </c>
      <c r="BL115" s="416" t="str">
        <f t="shared" si="93"/>
        <v/>
      </c>
      <c r="BM115" s="416" t="str">
        <f t="shared" si="93"/>
        <v/>
      </c>
      <c r="BN115" s="416" t="str">
        <f t="shared" si="93"/>
        <v/>
      </c>
      <c r="BO115" s="419"/>
      <c r="BP115" s="420"/>
      <c r="BQ115" s="104"/>
      <c r="BR115" s="104"/>
      <c r="BS115" s="103"/>
      <c r="BT115" s="161">
        <f t="shared" si="94"/>
        <v>0</v>
      </c>
      <c r="BU115" s="161">
        <f t="shared" si="95"/>
        <v>0</v>
      </c>
    </row>
    <row r="116" spans="1:73" ht="36" hidden="1">
      <c r="A116" s="145" t="s">
        <v>257</v>
      </c>
      <c r="B116" s="145" t="str">
        <f t="shared" si="111"/>
        <v>P057.1</v>
      </c>
      <c r="C116" s="146" t="s">
        <v>301</v>
      </c>
      <c r="D116" s="147" t="s">
        <v>302</v>
      </c>
      <c r="E116" s="147"/>
      <c r="F116" s="147"/>
      <c r="G116" s="147"/>
      <c r="H116" s="129">
        <v>0</v>
      </c>
      <c r="I116" s="130">
        <v>0</v>
      </c>
      <c r="J116" s="129"/>
      <c r="K116" s="130"/>
      <c r="L116" s="130">
        <v>2000</v>
      </c>
      <c r="M116" s="130">
        <v>2108</v>
      </c>
      <c r="N116" s="130">
        <v>2108</v>
      </c>
      <c r="O116" s="148">
        <v>2340.8000000000002</v>
      </c>
      <c r="P116" s="149">
        <v>0</v>
      </c>
      <c r="Q116" s="149">
        <v>0</v>
      </c>
      <c r="R116" s="150">
        <v>1872</v>
      </c>
      <c r="S116" s="151">
        <v>3740000</v>
      </c>
      <c r="T116" s="150">
        <v>1324</v>
      </c>
      <c r="U116" s="151">
        <v>2837387.6</v>
      </c>
      <c r="V116" s="152">
        <v>1862</v>
      </c>
      <c r="W116" s="153">
        <f>V116*O116</f>
        <v>4358569.6000000006</v>
      </c>
      <c r="X116" s="154">
        <v>1862</v>
      </c>
      <c r="Y116" s="155">
        <v>2340.8000000000002</v>
      </c>
      <c r="Z116" s="138">
        <f>X116*Y116</f>
        <v>4358569.6000000006</v>
      </c>
      <c r="AA116" s="156">
        <v>963</v>
      </c>
      <c r="AB116" s="157">
        <v>2248806.5599999996</v>
      </c>
      <c r="AC116" s="162">
        <v>1200</v>
      </c>
      <c r="AD116" s="456">
        <f>Y116*1.15</f>
        <v>2691.92</v>
      </c>
      <c r="AE116" s="159">
        <f t="shared" ref="AE116:AE117" si="116">AC116*AD116</f>
        <v>3230304</v>
      </c>
      <c r="AF116" s="158">
        <v>1583</v>
      </c>
      <c r="AG116" s="448">
        <v>2766.56</v>
      </c>
      <c r="AH116" s="159">
        <f t="shared" si="89"/>
        <v>4379464.4799999995</v>
      </c>
      <c r="AI116" s="437">
        <f t="shared" si="90"/>
        <v>-74.639999999999873</v>
      </c>
      <c r="AJ116" s="23">
        <f>+AF116-X116</f>
        <v>-279</v>
      </c>
      <c r="AK116" s="24">
        <f>+AJ116/X116</f>
        <v>-0.1498388829215897</v>
      </c>
      <c r="AL116" s="23">
        <f>+AF116-AA116</f>
        <v>620</v>
      </c>
      <c r="AM116" s="160">
        <f t="shared" si="91"/>
        <v>-1149160.4799999995</v>
      </c>
      <c r="AN116" s="24">
        <f>+AL116/AA116</f>
        <v>0.64382139148494288</v>
      </c>
      <c r="AO116" s="163">
        <f>+AG116-Y116</f>
        <v>425.75999999999976</v>
      </c>
      <c r="AP116" s="164">
        <f>+AO116/Y116</f>
        <v>0.18188653451811335</v>
      </c>
      <c r="AQ116" s="487"/>
      <c r="AR116" s="409">
        <f t="shared" si="79"/>
        <v>0.18188653451811332</v>
      </c>
      <c r="AS116" s="410">
        <f t="shared" si="80"/>
        <v>0.14999999999999991</v>
      </c>
      <c r="AT116" s="409">
        <f t="shared" si="81"/>
        <v>0.64382139148494288</v>
      </c>
      <c r="AU116" s="410">
        <f t="shared" si="82"/>
        <v>0.24610591900311518</v>
      </c>
      <c r="AV116" s="64" t="b">
        <f t="shared" si="83"/>
        <v>0</v>
      </c>
      <c r="AW116" s="415" t="str">
        <f t="shared" si="84"/>
        <v/>
      </c>
      <c r="AX116" s="415">
        <f t="shared" si="85"/>
        <v>1997.8632478632478</v>
      </c>
      <c r="AY116" s="415">
        <f t="shared" si="86"/>
        <v>2143.0419939577041</v>
      </c>
      <c r="AZ116" s="415">
        <f t="shared" si="87"/>
        <v>2340.8000000000002</v>
      </c>
      <c r="BA116" s="415">
        <f t="shared" si="88"/>
        <v>2691.92</v>
      </c>
      <c r="BB116" s="416" t="str">
        <f t="shared" si="92"/>
        <v/>
      </c>
      <c r="BC116" s="416">
        <f t="shared" si="92"/>
        <v>7.2667008740326722E-2</v>
      </c>
      <c r="BD116" s="416">
        <f t="shared" si="92"/>
        <v>9.2279109135459558E-2</v>
      </c>
      <c r="BE116" s="416">
        <f t="shared" si="92"/>
        <v>0.14999999999999991</v>
      </c>
      <c r="BF116" s="417">
        <f t="shared" si="76"/>
        <v>0</v>
      </c>
      <c r="BG116" s="417">
        <f t="shared" si="74"/>
        <v>1872</v>
      </c>
      <c r="BH116" s="417">
        <f t="shared" si="75"/>
        <v>1324</v>
      </c>
      <c r="BI116" s="417">
        <f t="shared" si="77"/>
        <v>963</v>
      </c>
      <c r="BJ116" s="417">
        <f t="shared" si="78"/>
        <v>1200</v>
      </c>
      <c r="BK116" s="416" t="str">
        <f t="shared" si="93"/>
        <v/>
      </c>
      <c r="BL116" s="416">
        <f t="shared" si="93"/>
        <v>-0.29273504273504269</v>
      </c>
      <c r="BM116" s="416">
        <f t="shared" si="93"/>
        <v>-0.2726586102719033</v>
      </c>
      <c r="BN116" s="416">
        <f t="shared" si="93"/>
        <v>0.24610591900311518</v>
      </c>
      <c r="BO116" s="419"/>
      <c r="BP116" s="420"/>
      <c r="BQ116" s="104"/>
      <c r="BR116" s="104"/>
      <c r="BS116" s="103"/>
      <c r="BT116" s="161">
        <f t="shared" si="94"/>
        <v>2808960</v>
      </c>
      <c r="BU116" s="161">
        <f t="shared" si="95"/>
        <v>3705486.4000000004</v>
      </c>
    </row>
    <row r="117" spans="1:73" ht="36" hidden="1">
      <c r="A117" s="145" t="s">
        <v>257</v>
      </c>
      <c r="B117" s="145" t="str">
        <f t="shared" si="111"/>
        <v>P057.2</v>
      </c>
      <c r="C117" s="146" t="s">
        <v>303</v>
      </c>
      <c r="D117" s="175" t="s">
        <v>304</v>
      </c>
      <c r="E117" s="175" t="s">
        <v>102</v>
      </c>
      <c r="F117" s="175"/>
      <c r="G117" s="175"/>
      <c r="H117" s="129">
        <v>0</v>
      </c>
      <c r="I117" s="130">
        <v>0</v>
      </c>
      <c r="J117" s="129"/>
      <c r="K117" s="130"/>
      <c r="L117" s="130">
        <v>2400</v>
      </c>
      <c r="M117" s="130">
        <v>2530</v>
      </c>
      <c r="N117" s="130">
        <v>2530</v>
      </c>
      <c r="O117" s="148">
        <v>2805</v>
      </c>
      <c r="P117" s="149">
        <v>0</v>
      </c>
      <c r="Q117" s="149">
        <v>0</v>
      </c>
      <c r="R117" s="150">
        <v>417</v>
      </c>
      <c r="S117" s="151">
        <v>899840</v>
      </c>
      <c r="T117" s="150">
        <v>344</v>
      </c>
      <c r="U117" s="151">
        <v>864943</v>
      </c>
      <c r="V117" s="152">
        <v>427</v>
      </c>
      <c r="W117" s="153">
        <f>V117*O117</f>
        <v>1197735</v>
      </c>
      <c r="X117" s="154">
        <v>427</v>
      </c>
      <c r="Y117" s="155">
        <v>2805</v>
      </c>
      <c r="Z117" s="138">
        <f>X117*Y117</f>
        <v>1197735</v>
      </c>
      <c r="AA117" s="156">
        <v>50</v>
      </c>
      <c r="AB117" s="157">
        <v>139689</v>
      </c>
      <c r="AC117" s="158">
        <v>363</v>
      </c>
      <c r="AD117" s="456">
        <f>Y117*1.15</f>
        <v>3225.7499999999995</v>
      </c>
      <c r="AE117" s="159">
        <f t="shared" si="116"/>
        <v>1170947.2499999998</v>
      </c>
      <c r="AF117" s="158">
        <v>363</v>
      </c>
      <c r="AG117" s="448">
        <v>3230.76</v>
      </c>
      <c r="AH117" s="159">
        <f t="shared" si="89"/>
        <v>1172765.8800000001</v>
      </c>
      <c r="AI117" s="437">
        <f t="shared" si="90"/>
        <v>-5.010000000000673</v>
      </c>
      <c r="AJ117" s="23">
        <f>+AF117-X117</f>
        <v>-64</v>
      </c>
      <c r="AK117" s="24">
        <f>+AJ117/X117</f>
        <v>-0.14988290398126464</v>
      </c>
      <c r="AL117" s="23">
        <f>+AF117-AA117</f>
        <v>313</v>
      </c>
      <c r="AM117" s="160">
        <f t="shared" si="91"/>
        <v>-1818.6300000003539</v>
      </c>
      <c r="AN117" s="24">
        <f>+AL117/AA117</f>
        <v>6.26</v>
      </c>
      <c r="AO117" s="163">
        <f>+AG117-Y117</f>
        <v>425.76000000000022</v>
      </c>
      <c r="AP117" s="164">
        <f>+AO117/Y117</f>
        <v>0.15178609625668457</v>
      </c>
      <c r="AQ117" s="487"/>
      <c r="AR117" s="409">
        <f t="shared" si="79"/>
        <v>0.1517860962566846</v>
      </c>
      <c r="AS117" s="410">
        <f t="shared" si="80"/>
        <v>0.14999999999999991</v>
      </c>
      <c r="AT117" s="409">
        <f t="shared" si="81"/>
        <v>6.26</v>
      </c>
      <c r="AU117" s="410">
        <f t="shared" si="82"/>
        <v>6.26</v>
      </c>
      <c r="AV117" s="64" t="b">
        <f t="shared" si="83"/>
        <v>0</v>
      </c>
      <c r="AW117" s="415" t="str">
        <f t="shared" si="84"/>
        <v/>
      </c>
      <c r="AX117" s="415">
        <f t="shared" si="85"/>
        <v>2157.8896882494005</v>
      </c>
      <c r="AY117" s="415">
        <f t="shared" si="86"/>
        <v>2514.3691860465115</v>
      </c>
      <c r="AZ117" s="415">
        <f t="shared" si="87"/>
        <v>2805</v>
      </c>
      <c r="BA117" s="415">
        <f t="shared" si="88"/>
        <v>3225.7499999999995</v>
      </c>
      <c r="BB117" s="416" t="str">
        <f t="shared" si="92"/>
        <v/>
      </c>
      <c r="BC117" s="416">
        <f t="shared" si="92"/>
        <v>0.16519820254867001</v>
      </c>
      <c r="BD117" s="416">
        <f t="shared" si="92"/>
        <v>0.11558796359991352</v>
      </c>
      <c r="BE117" s="416">
        <f t="shared" si="92"/>
        <v>0.14999999999999991</v>
      </c>
      <c r="BF117" s="417">
        <f t="shared" si="76"/>
        <v>0</v>
      </c>
      <c r="BG117" s="417">
        <f t="shared" si="74"/>
        <v>417</v>
      </c>
      <c r="BH117" s="417">
        <f t="shared" si="75"/>
        <v>344</v>
      </c>
      <c r="BI117" s="417">
        <f t="shared" si="77"/>
        <v>50</v>
      </c>
      <c r="BJ117" s="417">
        <f t="shared" si="78"/>
        <v>363</v>
      </c>
      <c r="BK117" s="416" t="str">
        <f t="shared" si="93"/>
        <v/>
      </c>
      <c r="BL117" s="416">
        <f t="shared" si="93"/>
        <v>-0.17505995203836933</v>
      </c>
      <c r="BM117" s="416">
        <f t="shared" si="93"/>
        <v>-0.85465116279069764</v>
      </c>
      <c r="BN117" s="416">
        <f t="shared" si="93"/>
        <v>6.26</v>
      </c>
      <c r="BO117" s="419"/>
      <c r="BP117" s="420"/>
      <c r="BQ117" s="104"/>
      <c r="BR117" s="104"/>
      <c r="BS117" s="103"/>
      <c r="BT117" s="161">
        <f t="shared" si="94"/>
        <v>1018215</v>
      </c>
      <c r="BU117" s="161">
        <f t="shared" si="95"/>
        <v>1018215</v>
      </c>
    </row>
    <row r="118" spans="1:73" ht="13.2" hidden="1">
      <c r="A118" s="145" t="s">
        <v>257</v>
      </c>
      <c r="B118" s="145" t="str">
        <f t="shared" si="111"/>
        <v>P058</v>
      </c>
      <c r="C118" s="146" t="s">
        <v>305</v>
      </c>
      <c r="D118" s="165" t="s">
        <v>306</v>
      </c>
      <c r="E118" s="165"/>
      <c r="F118" s="165"/>
      <c r="G118" s="165"/>
      <c r="H118" s="129">
        <v>600</v>
      </c>
      <c r="I118" s="130">
        <v>700</v>
      </c>
      <c r="J118" s="129">
        <v>700</v>
      </c>
      <c r="K118" s="130">
        <v>700</v>
      </c>
      <c r="L118" s="130"/>
      <c r="M118" s="130"/>
      <c r="N118" s="130"/>
      <c r="O118" s="148"/>
      <c r="P118" s="149">
        <v>436</v>
      </c>
      <c r="Q118" s="149">
        <v>290500</v>
      </c>
      <c r="R118" s="150"/>
      <c r="S118" s="151"/>
      <c r="T118" s="150"/>
      <c r="U118" s="151"/>
      <c r="V118" s="152"/>
      <c r="W118" s="153"/>
      <c r="X118" s="166"/>
      <c r="Y118" s="155"/>
      <c r="Z118" s="167"/>
      <c r="AA118" s="168"/>
      <c r="AB118" s="169"/>
      <c r="AC118" s="170"/>
      <c r="AD118" s="449"/>
      <c r="AE118" s="171"/>
      <c r="AF118" s="170"/>
      <c r="AG118" s="449"/>
      <c r="AH118" s="159">
        <f t="shared" si="89"/>
        <v>0</v>
      </c>
      <c r="AI118" s="437">
        <f t="shared" si="90"/>
        <v>0</v>
      </c>
      <c r="AJ118" s="23"/>
      <c r="AK118" s="24"/>
      <c r="AL118" s="23"/>
      <c r="AM118" s="160">
        <f t="shared" si="91"/>
        <v>0</v>
      </c>
      <c r="AN118" s="24"/>
      <c r="AO118" s="163"/>
      <c r="AP118" s="164"/>
      <c r="AQ118" s="487"/>
      <c r="AR118" s="409" t="str">
        <f t="shared" si="79"/>
        <v/>
      </c>
      <c r="AS118" s="410" t="str">
        <f t="shared" si="80"/>
        <v/>
      </c>
      <c r="AT118" s="409" t="str">
        <f t="shared" si="81"/>
        <v/>
      </c>
      <c r="AU118" s="410" t="str">
        <f t="shared" si="82"/>
        <v/>
      </c>
      <c r="AV118" s="64" t="b">
        <f t="shared" si="83"/>
        <v>1</v>
      </c>
      <c r="AW118" s="415">
        <f t="shared" si="84"/>
        <v>666.28440366972472</v>
      </c>
      <c r="AX118" s="415" t="str">
        <f t="shared" si="85"/>
        <v/>
      </c>
      <c r="AY118" s="415" t="str">
        <f t="shared" si="86"/>
        <v/>
      </c>
      <c r="AZ118" s="415">
        <f t="shared" si="87"/>
        <v>0</v>
      </c>
      <c r="BA118" s="415">
        <f t="shared" si="88"/>
        <v>0</v>
      </c>
      <c r="BB118" s="416" t="str">
        <f t="shared" si="92"/>
        <v/>
      </c>
      <c r="BC118" s="416" t="str">
        <f t="shared" si="92"/>
        <v/>
      </c>
      <c r="BD118" s="416" t="str">
        <f t="shared" si="92"/>
        <v/>
      </c>
      <c r="BE118" s="416" t="str">
        <f t="shared" si="92"/>
        <v/>
      </c>
      <c r="BF118" s="417">
        <f t="shared" si="76"/>
        <v>436</v>
      </c>
      <c r="BG118" s="417">
        <f t="shared" si="74"/>
        <v>0</v>
      </c>
      <c r="BH118" s="417">
        <f t="shared" si="75"/>
        <v>0</v>
      </c>
      <c r="BI118" s="417">
        <f t="shared" si="77"/>
        <v>0</v>
      </c>
      <c r="BJ118" s="417">
        <f t="shared" si="78"/>
        <v>0</v>
      </c>
      <c r="BK118" s="416">
        <f t="shared" si="93"/>
        <v>-1</v>
      </c>
      <c r="BL118" s="416" t="str">
        <f t="shared" si="93"/>
        <v/>
      </c>
      <c r="BM118" s="416" t="str">
        <f t="shared" si="93"/>
        <v/>
      </c>
      <c r="BN118" s="416" t="str">
        <f t="shared" si="93"/>
        <v/>
      </c>
      <c r="BO118" s="419"/>
      <c r="BP118" s="420"/>
      <c r="BQ118" s="104"/>
      <c r="BR118" s="104"/>
      <c r="BS118" s="103"/>
      <c r="BT118" s="161">
        <f t="shared" si="94"/>
        <v>0</v>
      </c>
      <c r="BU118" s="161">
        <f t="shared" si="95"/>
        <v>0</v>
      </c>
    </row>
    <row r="119" spans="1:73" ht="36" hidden="1" customHeight="1">
      <c r="A119" s="145" t="s">
        <v>257</v>
      </c>
      <c r="B119" s="145" t="str">
        <f t="shared" si="111"/>
        <v>P058.1</v>
      </c>
      <c r="C119" s="146" t="s">
        <v>307</v>
      </c>
      <c r="D119" s="147" t="s">
        <v>308</v>
      </c>
      <c r="E119" s="147"/>
      <c r="F119" s="147"/>
      <c r="G119" s="147"/>
      <c r="H119" s="129">
        <v>0</v>
      </c>
      <c r="I119" s="130">
        <v>0</v>
      </c>
      <c r="J119" s="129"/>
      <c r="K119" s="130"/>
      <c r="L119" s="130">
        <v>700</v>
      </c>
      <c r="M119" s="130">
        <v>754</v>
      </c>
      <c r="N119" s="130">
        <v>754</v>
      </c>
      <c r="O119" s="148">
        <v>851.4</v>
      </c>
      <c r="P119" s="149">
        <v>0</v>
      </c>
      <c r="Q119" s="149">
        <v>0</v>
      </c>
      <c r="R119" s="150">
        <v>15</v>
      </c>
      <c r="S119" s="151">
        <v>10500</v>
      </c>
      <c r="T119" s="150">
        <v>15</v>
      </c>
      <c r="U119" s="151">
        <v>11602.199999999999</v>
      </c>
      <c r="V119" s="152">
        <v>17</v>
      </c>
      <c r="W119" s="153">
        <f>V119*O119</f>
        <v>14473.8</v>
      </c>
      <c r="X119" s="154">
        <v>17</v>
      </c>
      <c r="Y119" s="155">
        <v>851.4</v>
      </c>
      <c r="Z119" s="138">
        <f>X119*Y119</f>
        <v>14473.8</v>
      </c>
      <c r="AA119" s="156">
        <v>15</v>
      </c>
      <c r="AB119" s="157">
        <v>12771</v>
      </c>
      <c r="AC119" s="162">
        <f>AA119*1.05</f>
        <v>15.75</v>
      </c>
      <c r="AD119" s="456">
        <f>Y119*1.15</f>
        <v>979.1099999999999</v>
      </c>
      <c r="AE119" s="159">
        <f t="shared" ref="AE119:AE123" si="117">AC119*AD119</f>
        <v>15420.982499999998</v>
      </c>
      <c r="AF119" s="158">
        <v>14</v>
      </c>
      <c r="AG119" s="448">
        <v>1201.8499999999999</v>
      </c>
      <c r="AH119" s="159">
        <f t="shared" si="89"/>
        <v>16825.899999999998</v>
      </c>
      <c r="AI119" s="437">
        <f t="shared" si="90"/>
        <v>-222.74</v>
      </c>
      <c r="AJ119" s="23">
        <f>+AF119-X119</f>
        <v>-3</v>
      </c>
      <c r="AK119" s="24">
        <f>+AJ119/X119</f>
        <v>-0.17647058823529413</v>
      </c>
      <c r="AL119" s="23">
        <f>+AF119-AA119</f>
        <v>-1</v>
      </c>
      <c r="AM119" s="160">
        <f t="shared" si="91"/>
        <v>-1404.9174999999996</v>
      </c>
      <c r="AN119" s="24">
        <f>+AL119/AA119</f>
        <v>-6.6666666666666666E-2</v>
      </c>
      <c r="AO119" s="163">
        <f>+AG119-Y119</f>
        <v>350.44999999999993</v>
      </c>
      <c r="AP119" s="164">
        <f>+AO119/Y119</f>
        <v>0.41161616161616155</v>
      </c>
      <c r="AQ119" s="487"/>
      <c r="AR119" s="409">
        <f t="shared" si="79"/>
        <v>0.41161616161616155</v>
      </c>
      <c r="AS119" s="410">
        <f t="shared" si="80"/>
        <v>0.14999999999999991</v>
      </c>
      <c r="AT119" s="409">
        <f t="shared" si="81"/>
        <v>-6.6666666666666652E-2</v>
      </c>
      <c r="AU119" s="410">
        <f t="shared" si="82"/>
        <v>5.0000000000000044E-2</v>
      </c>
      <c r="AV119" s="64" t="b">
        <f t="shared" si="83"/>
        <v>0</v>
      </c>
      <c r="AW119" s="415" t="str">
        <f t="shared" si="84"/>
        <v/>
      </c>
      <c r="AX119" s="415">
        <f t="shared" si="85"/>
        <v>700</v>
      </c>
      <c r="AY119" s="415">
        <f t="shared" si="86"/>
        <v>773.4799999999999</v>
      </c>
      <c r="AZ119" s="415">
        <f t="shared" si="87"/>
        <v>851.4</v>
      </c>
      <c r="BA119" s="415">
        <f t="shared" si="88"/>
        <v>979.1099999999999</v>
      </c>
      <c r="BB119" s="416" t="str">
        <f t="shared" si="92"/>
        <v/>
      </c>
      <c r="BC119" s="416">
        <f t="shared" si="92"/>
        <v>0.10497142857142849</v>
      </c>
      <c r="BD119" s="416">
        <f t="shared" si="92"/>
        <v>0.10073951491958422</v>
      </c>
      <c r="BE119" s="416">
        <f t="shared" si="92"/>
        <v>0.14999999999999991</v>
      </c>
      <c r="BF119" s="417">
        <f t="shared" si="76"/>
        <v>0</v>
      </c>
      <c r="BG119" s="417">
        <f t="shared" si="74"/>
        <v>15</v>
      </c>
      <c r="BH119" s="417">
        <f t="shared" si="75"/>
        <v>15</v>
      </c>
      <c r="BI119" s="417">
        <f t="shared" si="77"/>
        <v>15</v>
      </c>
      <c r="BJ119" s="417">
        <f t="shared" si="78"/>
        <v>15.75</v>
      </c>
      <c r="BK119" s="416" t="str">
        <f t="shared" si="93"/>
        <v/>
      </c>
      <c r="BL119" s="416">
        <f t="shared" si="93"/>
        <v>0</v>
      </c>
      <c r="BM119" s="416">
        <f t="shared" si="93"/>
        <v>0</v>
      </c>
      <c r="BN119" s="416">
        <f t="shared" si="93"/>
        <v>5.0000000000000044E-2</v>
      </c>
      <c r="BO119" s="419"/>
      <c r="BP119" s="420"/>
      <c r="BQ119" s="104"/>
      <c r="BR119" s="104"/>
      <c r="BS119" s="103"/>
      <c r="BT119" s="161">
        <f t="shared" si="94"/>
        <v>13409.55</v>
      </c>
      <c r="BU119" s="161">
        <f t="shared" si="95"/>
        <v>11919.6</v>
      </c>
    </row>
    <row r="120" spans="1:73" ht="36" hidden="1">
      <c r="A120" s="145" t="s">
        <v>257</v>
      </c>
      <c r="B120" s="145" t="str">
        <f t="shared" si="111"/>
        <v>P058.2</v>
      </c>
      <c r="C120" s="146" t="s">
        <v>309</v>
      </c>
      <c r="D120" s="175" t="s">
        <v>310</v>
      </c>
      <c r="E120" s="175" t="s">
        <v>102</v>
      </c>
      <c r="F120" s="175"/>
      <c r="G120" s="175"/>
      <c r="H120" s="129">
        <v>0</v>
      </c>
      <c r="I120" s="130">
        <v>0</v>
      </c>
      <c r="J120" s="129"/>
      <c r="K120" s="130"/>
      <c r="L120" s="130">
        <v>840</v>
      </c>
      <c r="M120" s="130">
        <v>906</v>
      </c>
      <c r="N120" s="130">
        <v>906</v>
      </c>
      <c r="O120" s="148">
        <v>1018.6</v>
      </c>
      <c r="P120" s="149">
        <v>0</v>
      </c>
      <c r="Q120" s="149">
        <v>0</v>
      </c>
      <c r="R120" s="150">
        <v>467</v>
      </c>
      <c r="S120" s="151">
        <v>357644</v>
      </c>
      <c r="T120" s="150">
        <v>323</v>
      </c>
      <c r="U120" s="151">
        <v>301919.39999999997</v>
      </c>
      <c r="V120" s="152">
        <v>464</v>
      </c>
      <c r="W120" s="153">
        <f>V120*O120</f>
        <v>472630.4</v>
      </c>
      <c r="X120" s="154">
        <v>464</v>
      </c>
      <c r="Y120" s="155">
        <v>1018.6</v>
      </c>
      <c r="Z120" s="138">
        <f>X120*Y120</f>
        <v>472630.4</v>
      </c>
      <c r="AA120" s="156">
        <v>334</v>
      </c>
      <c r="AB120" s="157">
        <v>338175.20000000007</v>
      </c>
      <c r="AC120" s="158">
        <v>395</v>
      </c>
      <c r="AD120" s="456">
        <v>1200</v>
      </c>
      <c r="AE120" s="159">
        <f t="shared" si="117"/>
        <v>474000</v>
      </c>
      <c r="AF120" s="158">
        <v>395</v>
      </c>
      <c r="AG120" s="448">
        <v>1369.05</v>
      </c>
      <c r="AH120" s="159">
        <f t="shared" si="89"/>
        <v>540774.75</v>
      </c>
      <c r="AI120" s="437">
        <f t="shared" si="90"/>
        <v>-169.04999999999995</v>
      </c>
      <c r="AJ120" s="23">
        <f>+AF120-X120</f>
        <v>-69</v>
      </c>
      <c r="AK120" s="24">
        <f>+AJ120/X120</f>
        <v>-0.14870689655172414</v>
      </c>
      <c r="AL120" s="23">
        <f>+AF120-AA120</f>
        <v>61</v>
      </c>
      <c r="AM120" s="160">
        <f t="shared" si="91"/>
        <v>-66774.75</v>
      </c>
      <c r="AN120" s="24">
        <f>+AL120/AA120</f>
        <v>0.18263473053892215</v>
      </c>
      <c r="AO120" s="163">
        <f>+AG120-Y120</f>
        <v>350.44999999999993</v>
      </c>
      <c r="AP120" s="164">
        <f>+AO120/Y120</f>
        <v>0.34405065776556049</v>
      </c>
      <c r="AQ120" s="487"/>
      <c r="AR120" s="409">
        <f t="shared" si="79"/>
        <v>0.34405065776556043</v>
      </c>
      <c r="AS120" s="410">
        <f t="shared" si="80"/>
        <v>0.17808757117612406</v>
      </c>
      <c r="AT120" s="409">
        <f t="shared" si="81"/>
        <v>0.18263473053892221</v>
      </c>
      <c r="AU120" s="410">
        <f t="shared" si="82"/>
        <v>0.18263473053892221</v>
      </c>
      <c r="AV120" s="64" t="b">
        <f t="shared" si="83"/>
        <v>0</v>
      </c>
      <c r="AW120" s="415" t="str">
        <f t="shared" si="84"/>
        <v/>
      </c>
      <c r="AX120" s="415">
        <f t="shared" si="85"/>
        <v>765.83297644539618</v>
      </c>
      <c r="AY120" s="415">
        <f t="shared" si="86"/>
        <v>934.7349845201237</v>
      </c>
      <c r="AZ120" s="415">
        <f t="shared" si="87"/>
        <v>1018.6</v>
      </c>
      <c r="BA120" s="415">
        <f t="shared" si="88"/>
        <v>1200</v>
      </c>
      <c r="BB120" s="416" t="str">
        <f t="shared" si="92"/>
        <v/>
      </c>
      <c r="BC120" s="416">
        <f t="shared" si="92"/>
        <v>0.22054679449647629</v>
      </c>
      <c r="BD120" s="416">
        <f t="shared" si="92"/>
        <v>8.9720634050014958E-2</v>
      </c>
      <c r="BE120" s="416">
        <f t="shared" si="92"/>
        <v>0.17808757117612406</v>
      </c>
      <c r="BF120" s="417">
        <f t="shared" si="76"/>
        <v>0</v>
      </c>
      <c r="BG120" s="417">
        <f t="shared" si="74"/>
        <v>467</v>
      </c>
      <c r="BH120" s="417">
        <f t="shared" si="75"/>
        <v>323</v>
      </c>
      <c r="BI120" s="417">
        <f t="shared" si="77"/>
        <v>334</v>
      </c>
      <c r="BJ120" s="417">
        <f t="shared" si="78"/>
        <v>395</v>
      </c>
      <c r="BK120" s="416" t="str">
        <f t="shared" si="93"/>
        <v/>
      </c>
      <c r="BL120" s="416">
        <f t="shared" si="93"/>
        <v>-0.30835117773019272</v>
      </c>
      <c r="BM120" s="416">
        <f t="shared" si="93"/>
        <v>3.4055727554179516E-2</v>
      </c>
      <c r="BN120" s="416">
        <f t="shared" si="93"/>
        <v>0.18263473053892221</v>
      </c>
      <c r="BO120" s="419"/>
      <c r="BP120" s="420"/>
      <c r="BQ120" s="104"/>
      <c r="BR120" s="104"/>
      <c r="BS120" s="103"/>
      <c r="BT120" s="161">
        <f t="shared" si="94"/>
        <v>402347</v>
      </c>
      <c r="BU120" s="161">
        <f t="shared" si="95"/>
        <v>402347</v>
      </c>
    </row>
    <row r="121" spans="1:73" ht="36" hidden="1">
      <c r="A121" s="145" t="s">
        <v>257</v>
      </c>
      <c r="B121" s="145" t="str">
        <f t="shared" si="111"/>
        <v>P059</v>
      </c>
      <c r="C121" s="146" t="s">
        <v>311</v>
      </c>
      <c r="D121" s="147" t="s">
        <v>312</v>
      </c>
      <c r="E121" s="147"/>
      <c r="F121" s="147"/>
      <c r="G121" s="147"/>
      <c r="H121" s="129">
        <v>450</v>
      </c>
      <c r="I121" s="130">
        <v>550</v>
      </c>
      <c r="J121" s="129">
        <v>550</v>
      </c>
      <c r="K121" s="130">
        <v>550</v>
      </c>
      <c r="L121" s="130">
        <v>550</v>
      </c>
      <c r="M121" s="130">
        <v>655</v>
      </c>
      <c r="N121" s="130">
        <v>655</v>
      </c>
      <c r="O121" s="148">
        <v>742.5</v>
      </c>
      <c r="P121" s="149">
        <v>3797</v>
      </c>
      <c r="Q121" s="149">
        <v>1957130</v>
      </c>
      <c r="R121" s="150">
        <v>5165</v>
      </c>
      <c r="S121" s="151">
        <v>2830190</v>
      </c>
      <c r="T121" s="150">
        <v>4005</v>
      </c>
      <c r="U121" s="151">
        <v>2677627</v>
      </c>
      <c r="V121" s="152">
        <v>5165</v>
      </c>
      <c r="W121" s="153">
        <f>V121*O121</f>
        <v>3835012.5</v>
      </c>
      <c r="X121" s="154">
        <v>5165</v>
      </c>
      <c r="Y121" s="155">
        <v>742.5</v>
      </c>
      <c r="Z121" s="138">
        <f>X121*Y121</f>
        <v>3835012.5</v>
      </c>
      <c r="AA121" s="156">
        <v>3881</v>
      </c>
      <c r="AB121" s="157">
        <v>2867448.1</v>
      </c>
      <c r="AC121" s="158">
        <v>4391</v>
      </c>
      <c r="AD121" s="458">
        <v>850</v>
      </c>
      <c r="AE121" s="159">
        <f t="shared" si="117"/>
        <v>3732350</v>
      </c>
      <c r="AF121" s="158">
        <v>4391</v>
      </c>
      <c r="AG121" s="448">
        <v>1092.95</v>
      </c>
      <c r="AH121" s="159">
        <f t="shared" si="89"/>
        <v>4799143.45</v>
      </c>
      <c r="AI121" s="437">
        <f t="shared" si="90"/>
        <v>-242.95000000000005</v>
      </c>
      <c r="AJ121" s="23">
        <f>+AF121-X121</f>
        <v>-774</v>
      </c>
      <c r="AK121" s="24">
        <f>+AJ121/X121</f>
        <v>-0.14985479186834463</v>
      </c>
      <c r="AL121" s="23">
        <f>+AF121-AA121</f>
        <v>510</v>
      </c>
      <c r="AM121" s="160">
        <f t="shared" si="91"/>
        <v>-1066793.4500000002</v>
      </c>
      <c r="AN121" s="24">
        <f>+AL121/AA121</f>
        <v>0.13140943055913423</v>
      </c>
      <c r="AO121" s="163">
        <f>+AG121-Y121</f>
        <v>350.45000000000005</v>
      </c>
      <c r="AP121" s="164">
        <f>+AO121/Y121</f>
        <v>0.47198653198653207</v>
      </c>
      <c r="AQ121" s="487"/>
      <c r="AR121" s="409">
        <f t="shared" si="79"/>
        <v>0.47198653198653195</v>
      </c>
      <c r="AS121" s="410">
        <f t="shared" si="80"/>
        <v>0.14478114478114468</v>
      </c>
      <c r="AT121" s="409">
        <f t="shared" si="81"/>
        <v>0.13140943055913423</v>
      </c>
      <c r="AU121" s="410">
        <f t="shared" si="82"/>
        <v>0.13140943055913423</v>
      </c>
      <c r="AV121" s="64" t="b">
        <f t="shared" si="83"/>
        <v>0</v>
      </c>
      <c r="AW121" s="415">
        <f t="shared" si="84"/>
        <v>515.44113774032132</v>
      </c>
      <c r="AX121" s="415">
        <f t="shared" si="85"/>
        <v>547.95546950629239</v>
      </c>
      <c r="AY121" s="415">
        <f t="shared" si="86"/>
        <v>668.57103620474402</v>
      </c>
      <c r="AZ121" s="415">
        <f t="shared" si="87"/>
        <v>742.5</v>
      </c>
      <c r="BA121" s="415">
        <f t="shared" si="88"/>
        <v>850</v>
      </c>
      <c r="BB121" s="416">
        <f t="shared" si="92"/>
        <v>6.3080591332917102E-2</v>
      </c>
      <c r="BC121" s="416">
        <f t="shared" si="92"/>
        <v>0.22011928598345087</v>
      </c>
      <c r="BD121" s="416">
        <f t="shared" si="92"/>
        <v>0.1105775748451896</v>
      </c>
      <c r="BE121" s="416">
        <f t="shared" si="92"/>
        <v>0.14478114478114468</v>
      </c>
      <c r="BF121" s="417">
        <f t="shared" si="76"/>
        <v>3797</v>
      </c>
      <c r="BG121" s="417">
        <f t="shared" si="74"/>
        <v>5165</v>
      </c>
      <c r="BH121" s="417">
        <f t="shared" si="75"/>
        <v>4005</v>
      </c>
      <c r="BI121" s="417">
        <f t="shared" si="77"/>
        <v>3881</v>
      </c>
      <c r="BJ121" s="417">
        <f t="shared" si="78"/>
        <v>4391</v>
      </c>
      <c r="BK121" s="416">
        <f t="shared" si="93"/>
        <v>0.36028443508032648</v>
      </c>
      <c r="BL121" s="416">
        <f t="shared" si="93"/>
        <v>-0.22458857696030976</v>
      </c>
      <c r="BM121" s="416">
        <f t="shared" si="93"/>
        <v>-3.0961298377028768E-2</v>
      </c>
      <c r="BN121" s="416">
        <f t="shared" si="93"/>
        <v>0.13140943055913423</v>
      </c>
      <c r="BO121" s="419" t="s">
        <v>1069</v>
      </c>
      <c r="BP121" s="420"/>
      <c r="BQ121" s="104"/>
      <c r="BR121" s="104"/>
      <c r="BS121" s="103"/>
      <c r="BT121" s="161">
        <f t="shared" si="94"/>
        <v>3260317.5</v>
      </c>
      <c r="BU121" s="161">
        <f t="shared" si="95"/>
        <v>3260317.5</v>
      </c>
    </row>
    <row r="122" spans="1:73" ht="24" hidden="1">
      <c r="A122" s="145" t="s">
        <v>257</v>
      </c>
      <c r="B122" s="145" t="str">
        <f t="shared" si="111"/>
        <v>P060</v>
      </c>
      <c r="C122" s="146" t="s">
        <v>313</v>
      </c>
      <c r="D122" s="172" t="s">
        <v>314</v>
      </c>
      <c r="E122" s="178" t="s">
        <v>142</v>
      </c>
      <c r="F122" s="178"/>
      <c r="G122" s="178"/>
      <c r="H122" s="129">
        <v>480</v>
      </c>
      <c r="I122" s="130">
        <v>480</v>
      </c>
      <c r="J122" s="129">
        <v>480</v>
      </c>
      <c r="K122" s="130">
        <v>480</v>
      </c>
      <c r="L122" s="130">
        <v>480</v>
      </c>
      <c r="M122" s="130">
        <v>612</v>
      </c>
      <c r="N122" s="130">
        <v>612</v>
      </c>
      <c r="O122" s="148">
        <v>695.2</v>
      </c>
      <c r="P122" s="149">
        <v>299</v>
      </c>
      <c r="Q122" s="149">
        <v>143520</v>
      </c>
      <c r="R122" s="150">
        <v>446</v>
      </c>
      <c r="S122" s="151">
        <v>213984</v>
      </c>
      <c r="T122" s="150">
        <v>374</v>
      </c>
      <c r="U122" s="151">
        <v>235033.59999999998</v>
      </c>
      <c r="V122" s="152">
        <v>446</v>
      </c>
      <c r="W122" s="153">
        <f>V122*O122</f>
        <v>310059.2</v>
      </c>
      <c r="X122" s="154">
        <v>446</v>
      </c>
      <c r="Y122" s="155">
        <v>695.2</v>
      </c>
      <c r="Z122" s="138">
        <f>X122*Y122</f>
        <v>310059.2</v>
      </c>
      <c r="AA122" s="156">
        <v>424</v>
      </c>
      <c r="AB122" s="157">
        <v>294625.76</v>
      </c>
      <c r="AC122" s="162">
        <f>X122</f>
        <v>446</v>
      </c>
      <c r="AD122" s="456">
        <f>Y122*1.15</f>
        <v>799.48</v>
      </c>
      <c r="AE122" s="159">
        <f t="shared" si="117"/>
        <v>356568.08</v>
      </c>
      <c r="AF122" s="158">
        <v>380</v>
      </c>
      <c r="AG122" s="448">
        <v>950.14</v>
      </c>
      <c r="AH122" s="159">
        <f t="shared" si="89"/>
        <v>361053.2</v>
      </c>
      <c r="AI122" s="437">
        <f t="shared" si="90"/>
        <v>-150.65999999999997</v>
      </c>
      <c r="AJ122" s="23">
        <f>+AF122-X122</f>
        <v>-66</v>
      </c>
      <c r="AK122" s="24">
        <f>+AJ122/X122</f>
        <v>-0.14798206278026907</v>
      </c>
      <c r="AL122" s="23">
        <f>+AF122-AA122</f>
        <v>-44</v>
      </c>
      <c r="AM122" s="160">
        <f t="shared" si="91"/>
        <v>-4485.1199999999953</v>
      </c>
      <c r="AN122" s="24">
        <f>+AL122/AA122</f>
        <v>-0.10377358490566038</v>
      </c>
      <c r="AO122" s="163">
        <f>+AG122-Y122</f>
        <v>254.93999999999994</v>
      </c>
      <c r="AP122" s="164">
        <f>+AO122/Y122</f>
        <v>0.3667146144994245</v>
      </c>
      <c r="AQ122" s="487"/>
      <c r="AR122" s="409">
        <f t="shared" si="79"/>
        <v>0.36671461449942444</v>
      </c>
      <c r="AS122" s="410">
        <f t="shared" si="80"/>
        <v>0.14999999999999991</v>
      </c>
      <c r="AT122" s="409">
        <f t="shared" si="81"/>
        <v>-0.10377358490566035</v>
      </c>
      <c r="AU122" s="410">
        <f t="shared" si="82"/>
        <v>5.1886792452830122E-2</v>
      </c>
      <c r="AV122" s="64" t="b">
        <f t="shared" si="83"/>
        <v>0</v>
      </c>
      <c r="AW122" s="415">
        <f t="shared" si="84"/>
        <v>480</v>
      </c>
      <c r="AX122" s="415">
        <f t="shared" si="85"/>
        <v>479.78475336322867</v>
      </c>
      <c r="AY122" s="415">
        <f t="shared" si="86"/>
        <v>628.43208556149727</v>
      </c>
      <c r="AZ122" s="415">
        <f t="shared" si="87"/>
        <v>695.2</v>
      </c>
      <c r="BA122" s="415">
        <f t="shared" si="88"/>
        <v>799.48</v>
      </c>
      <c r="BB122" s="416">
        <f t="shared" si="92"/>
        <v>-4.484304932735883E-4</v>
      </c>
      <c r="BC122" s="416">
        <f t="shared" si="92"/>
        <v>0.30982087520762214</v>
      </c>
      <c r="BD122" s="416">
        <f t="shared" si="92"/>
        <v>0.10624523472388647</v>
      </c>
      <c r="BE122" s="416">
        <f t="shared" si="92"/>
        <v>0.14999999999999991</v>
      </c>
      <c r="BF122" s="417">
        <f t="shared" si="76"/>
        <v>299</v>
      </c>
      <c r="BG122" s="417">
        <f t="shared" si="74"/>
        <v>446</v>
      </c>
      <c r="BH122" s="417">
        <f t="shared" si="75"/>
        <v>374</v>
      </c>
      <c r="BI122" s="417">
        <f t="shared" si="77"/>
        <v>424</v>
      </c>
      <c r="BJ122" s="417">
        <f t="shared" si="78"/>
        <v>446</v>
      </c>
      <c r="BK122" s="416">
        <f t="shared" si="93"/>
        <v>0.49163879598662197</v>
      </c>
      <c r="BL122" s="416">
        <f t="shared" si="93"/>
        <v>-0.16143497757847536</v>
      </c>
      <c r="BM122" s="416">
        <f t="shared" si="93"/>
        <v>0.1336898395721926</v>
      </c>
      <c r="BN122" s="416">
        <f t="shared" si="93"/>
        <v>5.1886792452830122E-2</v>
      </c>
      <c r="BO122" s="419"/>
      <c r="BP122" s="420"/>
      <c r="BQ122" s="104"/>
      <c r="BR122" s="104"/>
      <c r="BS122" s="103"/>
      <c r="BT122" s="161">
        <f t="shared" si="94"/>
        <v>310059.2</v>
      </c>
      <c r="BU122" s="161">
        <f t="shared" si="95"/>
        <v>264176</v>
      </c>
    </row>
    <row r="123" spans="1:73" ht="13.2" hidden="1">
      <c r="A123" s="145" t="s">
        <v>257</v>
      </c>
      <c r="B123" s="145" t="str">
        <f t="shared" si="111"/>
        <v>P061</v>
      </c>
      <c r="C123" s="146" t="s">
        <v>315</v>
      </c>
      <c r="D123" s="172" t="s">
        <v>316</v>
      </c>
      <c r="E123" s="178" t="s">
        <v>142</v>
      </c>
      <c r="F123" s="178"/>
      <c r="G123" s="178"/>
      <c r="H123" s="129">
        <v>533</v>
      </c>
      <c r="I123" s="130">
        <v>650</v>
      </c>
      <c r="J123" s="129">
        <v>650</v>
      </c>
      <c r="K123" s="130">
        <v>650</v>
      </c>
      <c r="L123" s="130">
        <v>650</v>
      </c>
      <c r="M123" s="130">
        <v>770</v>
      </c>
      <c r="N123" s="130">
        <v>770</v>
      </c>
      <c r="O123" s="148">
        <v>869</v>
      </c>
      <c r="P123" s="149">
        <v>2184</v>
      </c>
      <c r="Q123" s="149">
        <v>1333826</v>
      </c>
      <c r="R123" s="150">
        <v>2346</v>
      </c>
      <c r="S123" s="151">
        <v>1524510</v>
      </c>
      <c r="T123" s="150">
        <v>1858</v>
      </c>
      <c r="U123" s="151">
        <v>1467983</v>
      </c>
      <c r="V123" s="152">
        <v>2346</v>
      </c>
      <c r="W123" s="153">
        <f>V123*O123</f>
        <v>2038674</v>
      </c>
      <c r="X123" s="154">
        <v>2346</v>
      </c>
      <c r="Y123" s="155">
        <v>869</v>
      </c>
      <c r="Z123" s="138">
        <f>X123*Y123</f>
        <v>2038674</v>
      </c>
      <c r="AA123" s="156">
        <v>1945</v>
      </c>
      <c r="AB123" s="157">
        <v>1686141.5999999999</v>
      </c>
      <c r="AC123" s="162">
        <f>X123</f>
        <v>2346</v>
      </c>
      <c r="AD123" s="456">
        <v>920</v>
      </c>
      <c r="AE123" s="159">
        <f t="shared" si="117"/>
        <v>2158320</v>
      </c>
      <c r="AF123" s="158">
        <v>1995</v>
      </c>
      <c r="AG123" s="448">
        <v>1019.19</v>
      </c>
      <c r="AH123" s="159">
        <f t="shared" si="89"/>
        <v>2033284.05</v>
      </c>
      <c r="AI123" s="437">
        <f t="shared" si="90"/>
        <v>-99.190000000000055</v>
      </c>
      <c r="AJ123" s="23">
        <f>+AF123-X123</f>
        <v>-351</v>
      </c>
      <c r="AK123" s="24">
        <f>+AJ123/X123</f>
        <v>-0.14961636828644501</v>
      </c>
      <c r="AL123" s="23">
        <f>+AF123-AA123</f>
        <v>50</v>
      </c>
      <c r="AM123" s="160">
        <f t="shared" si="91"/>
        <v>125035.94999999995</v>
      </c>
      <c r="AN123" s="24">
        <f>+AL123/AA123</f>
        <v>2.570694087403599E-2</v>
      </c>
      <c r="AO123" s="163">
        <f>+AG123-Y123</f>
        <v>150.19000000000005</v>
      </c>
      <c r="AP123" s="164">
        <f>+AO123/Y123</f>
        <v>0.17283084004602997</v>
      </c>
      <c r="AQ123" s="487"/>
      <c r="AR123" s="409">
        <f t="shared" si="79"/>
        <v>0.17283084004602989</v>
      </c>
      <c r="AS123" s="410">
        <f t="shared" si="80"/>
        <v>5.8688147295742343E-2</v>
      </c>
      <c r="AT123" s="409">
        <f t="shared" si="81"/>
        <v>2.5706940874036022E-2</v>
      </c>
      <c r="AU123" s="410">
        <f t="shared" si="82"/>
        <v>0.2061696658097687</v>
      </c>
      <c r="AV123" s="64" t="b">
        <f t="shared" si="83"/>
        <v>0</v>
      </c>
      <c r="AW123" s="415">
        <f t="shared" si="84"/>
        <v>610.72619047619048</v>
      </c>
      <c r="AX123" s="415">
        <f t="shared" si="85"/>
        <v>649.83375959079285</v>
      </c>
      <c r="AY123" s="415">
        <f t="shared" si="86"/>
        <v>790.08772874058127</v>
      </c>
      <c r="AZ123" s="415">
        <f t="shared" si="87"/>
        <v>869</v>
      </c>
      <c r="BA123" s="415">
        <f t="shared" si="88"/>
        <v>920</v>
      </c>
      <c r="BB123" s="416">
        <f t="shared" si="92"/>
        <v>6.4034537448131701E-2</v>
      </c>
      <c r="BC123" s="416">
        <f t="shared" si="92"/>
        <v>0.21583053677929542</v>
      </c>
      <c r="BD123" s="416">
        <f t="shared" si="92"/>
        <v>9.9877859620990161E-2</v>
      </c>
      <c r="BE123" s="416">
        <f t="shared" si="92"/>
        <v>5.8688147295742343E-2</v>
      </c>
      <c r="BF123" s="417">
        <f t="shared" si="76"/>
        <v>2184</v>
      </c>
      <c r="BG123" s="417">
        <f t="shared" si="74"/>
        <v>2346</v>
      </c>
      <c r="BH123" s="417">
        <f t="shared" si="75"/>
        <v>1858</v>
      </c>
      <c r="BI123" s="417">
        <f t="shared" si="77"/>
        <v>1945</v>
      </c>
      <c r="BJ123" s="417">
        <f t="shared" si="78"/>
        <v>2346</v>
      </c>
      <c r="BK123" s="416">
        <f t="shared" si="93"/>
        <v>7.4175824175824134E-2</v>
      </c>
      <c r="BL123" s="416">
        <f t="shared" si="93"/>
        <v>-0.20801364023870417</v>
      </c>
      <c r="BM123" s="416">
        <f t="shared" si="93"/>
        <v>4.6824542518837386E-2</v>
      </c>
      <c r="BN123" s="416">
        <f t="shared" si="93"/>
        <v>0.2061696658097687</v>
      </c>
      <c r="BO123" s="419"/>
      <c r="BP123" s="420"/>
      <c r="BQ123" s="104"/>
      <c r="BR123" s="104"/>
      <c r="BS123" s="103"/>
      <c r="BT123" s="161">
        <f t="shared" si="94"/>
        <v>2038674</v>
      </c>
      <c r="BU123" s="161">
        <f t="shared" si="95"/>
        <v>1733655</v>
      </c>
    </row>
    <row r="124" spans="1:73" ht="13.2" hidden="1">
      <c r="A124" s="145" t="s">
        <v>257</v>
      </c>
      <c r="B124" s="145" t="str">
        <f t="shared" si="111"/>
        <v>P062</v>
      </c>
      <c r="C124" s="146" t="s">
        <v>317</v>
      </c>
      <c r="D124" s="165" t="s">
        <v>318</v>
      </c>
      <c r="E124" s="165"/>
      <c r="F124" s="165"/>
      <c r="G124" s="165"/>
      <c r="H124" s="129">
        <v>300</v>
      </c>
      <c r="I124" s="130">
        <v>400</v>
      </c>
      <c r="J124" s="129">
        <v>400</v>
      </c>
      <c r="K124" s="130">
        <v>400</v>
      </c>
      <c r="L124" s="130"/>
      <c r="M124" s="130"/>
      <c r="N124" s="130"/>
      <c r="O124" s="148" t="s">
        <v>88</v>
      </c>
      <c r="P124" s="149">
        <v>6975</v>
      </c>
      <c r="Q124" s="149">
        <v>2547040</v>
      </c>
      <c r="R124" s="150"/>
      <c r="S124" s="151"/>
      <c r="T124" s="150"/>
      <c r="U124" s="151"/>
      <c r="V124" s="152"/>
      <c r="W124" s="153"/>
      <c r="X124" s="166"/>
      <c r="Y124" s="155" t="s">
        <v>88</v>
      </c>
      <c r="Z124" s="167"/>
      <c r="AA124" s="168"/>
      <c r="AB124" s="169"/>
      <c r="AC124" s="170"/>
      <c r="AD124" s="449"/>
      <c r="AE124" s="171"/>
      <c r="AF124" s="170"/>
      <c r="AG124" s="449"/>
      <c r="AH124" s="159">
        <f t="shared" si="89"/>
        <v>0</v>
      </c>
      <c r="AI124" s="437">
        <f t="shared" si="90"/>
        <v>0</v>
      </c>
      <c r="AJ124" s="23"/>
      <c r="AK124" s="24"/>
      <c r="AL124" s="23"/>
      <c r="AM124" s="160">
        <f t="shared" si="91"/>
        <v>0</v>
      </c>
      <c r="AN124" s="24"/>
      <c r="AO124" s="163"/>
      <c r="AP124" s="164"/>
      <c r="AQ124" s="487"/>
      <c r="AR124" s="409" t="str">
        <f t="shared" si="79"/>
        <v/>
      </c>
      <c r="AS124" s="410" t="str">
        <f t="shared" si="80"/>
        <v/>
      </c>
      <c r="AT124" s="409" t="str">
        <f t="shared" si="81"/>
        <v/>
      </c>
      <c r="AU124" s="410" t="str">
        <f t="shared" si="82"/>
        <v/>
      </c>
      <c r="AV124" s="64" t="b">
        <f t="shared" si="83"/>
        <v>1</v>
      </c>
      <c r="AW124" s="415">
        <f t="shared" si="84"/>
        <v>365.16702508960572</v>
      </c>
      <c r="AX124" s="415" t="str">
        <f t="shared" si="85"/>
        <v/>
      </c>
      <c r="AY124" s="415" t="str">
        <f t="shared" si="86"/>
        <v/>
      </c>
      <c r="AZ124" s="415" t="str">
        <f t="shared" si="87"/>
        <v/>
      </c>
      <c r="BA124" s="415">
        <f t="shared" si="88"/>
        <v>0</v>
      </c>
      <c r="BB124" s="416" t="str">
        <f t="shared" si="92"/>
        <v/>
      </c>
      <c r="BC124" s="416" t="str">
        <f t="shared" si="92"/>
        <v/>
      </c>
      <c r="BD124" s="416" t="str">
        <f t="shared" si="92"/>
        <v/>
      </c>
      <c r="BE124" s="416" t="str">
        <f t="shared" si="92"/>
        <v/>
      </c>
      <c r="BF124" s="417">
        <f t="shared" si="76"/>
        <v>6975</v>
      </c>
      <c r="BG124" s="417">
        <f t="shared" si="74"/>
        <v>0</v>
      </c>
      <c r="BH124" s="417">
        <f t="shared" si="75"/>
        <v>0</v>
      </c>
      <c r="BI124" s="417">
        <f t="shared" si="77"/>
        <v>0</v>
      </c>
      <c r="BJ124" s="417">
        <f t="shared" si="78"/>
        <v>0</v>
      </c>
      <c r="BK124" s="416">
        <f t="shared" si="93"/>
        <v>-1</v>
      </c>
      <c r="BL124" s="416" t="str">
        <f t="shared" si="93"/>
        <v/>
      </c>
      <c r="BM124" s="416" t="str">
        <f t="shared" si="93"/>
        <v/>
      </c>
      <c r="BN124" s="416" t="str">
        <f t="shared" si="93"/>
        <v/>
      </c>
      <c r="BO124" s="419"/>
      <c r="BP124" s="420"/>
      <c r="BQ124" s="104"/>
      <c r="BR124" s="104"/>
      <c r="BS124" s="103"/>
      <c r="BT124" s="161"/>
      <c r="BU124" s="161"/>
    </row>
    <row r="125" spans="1:73" ht="24" hidden="1">
      <c r="A125" s="145" t="s">
        <v>257</v>
      </c>
      <c r="B125" s="145" t="str">
        <f t="shared" si="111"/>
        <v>P062.1</v>
      </c>
      <c r="C125" s="146" t="s">
        <v>319</v>
      </c>
      <c r="D125" s="147" t="s">
        <v>320</v>
      </c>
      <c r="E125" s="147"/>
      <c r="F125" s="147"/>
      <c r="G125" s="147"/>
      <c r="H125" s="129">
        <v>0</v>
      </c>
      <c r="I125" s="130">
        <v>0</v>
      </c>
      <c r="J125" s="129"/>
      <c r="K125" s="130"/>
      <c r="L125" s="130">
        <v>400</v>
      </c>
      <c r="M125" s="130">
        <v>490</v>
      </c>
      <c r="N125" s="130">
        <v>490</v>
      </c>
      <c r="O125" s="148">
        <v>561</v>
      </c>
      <c r="P125" s="149">
        <v>0</v>
      </c>
      <c r="Q125" s="149">
        <v>0</v>
      </c>
      <c r="R125" s="150">
        <v>5429</v>
      </c>
      <c r="S125" s="151">
        <v>2163580</v>
      </c>
      <c r="T125" s="150">
        <v>4631</v>
      </c>
      <c r="U125" s="151">
        <v>2323460.7999999998</v>
      </c>
      <c r="V125" s="152">
        <v>5185</v>
      </c>
      <c r="W125" s="153">
        <f>V125*O125</f>
        <v>2908785</v>
      </c>
      <c r="X125" s="154">
        <v>5185</v>
      </c>
      <c r="Y125" s="155">
        <v>561</v>
      </c>
      <c r="Z125" s="138">
        <f>X125*Y125</f>
        <v>2908785</v>
      </c>
      <c r="AA125" s="156">
        <v>4476</v>
      </c>
      <c r="AB125" s="157">
        <v>2479198.7999999998</v>
      </c>
      <c r="AC125" s="162">
        <f>AA125*1.05</f>
        <v>4699.8</v>
      </c>
      <c r="AD125" s="456">
        <v>680</v>
      </c>
      <c r="AE125" s="159">
        <f t="shared" ref="AE125:AE126" si="118">AC125*AD125</f>
        <v>3195864</v>
      </c>
      <c r="AF125" s="158">
        <v>4408</v>
      </c>
      <c r="AG125" s="448">
        <v>796.82</v>
      </c>
      <c r="AH125" s="159">
        <f t="shared" si="89"/>
        <v>3512382.56</v>
      </c>
      <c r="AI125" s="437">
        <f t="shared" si="90"/>
        <v>-116.82000000000005</v>
      </c>
      <c r="AJ125" s="23">
        <f>+AF125-X125</f>
        <v>-777</v>
      </c>
      <c r="AK125" s="24">
        <f>+AJ125/X125</f>
        <v>-0.14985535197685632</v>
      </c>
      <c r="AL125" s="23">
        <f>+AF125-AA125</f>
        <v>-68</v>
      </c>
      <c r="AM125" s="160">
        <f t="shared" si="91"/>
        <v>-316518.56000000006</v>
      </c>
      <c r="AN125" s="24">
        <f>+AL125/AA125</f>
        <v>-1.519213583556747E-2</v>
      </c>
      <c r="AO125" s="163">
        <f>+AG125-Y125</f>
        <v>235.82000000000005</v>
      </c>
      <c r="AP125" s="164">
        <f>+AO125/Y125</f>
        <v>0.42035650623885928</v>
      </c>
      <c r="AQ125" s="487"/>
      <c r="AR125" s="409">
        <f t="shared" si="79"/>
        <v>0.42035650623885923</v>
      </c>
      <c r="AS125" s="410">
        <f t="shared" si="80"/>
        <v>0.21212121212121215</v>
      </c>
      <c r="AT125" s="409">
        <f t="shared" si="81"/>
        <v>-1.5192135835567444E-2</v>
      </c>
      <c r="AU125" s="410">
        <f t="shared" si="82"/>
        <v>5.0000000000000044E-2</v>
      </c>
      <c r="AV125" s="64" t="b">
        <f t="shared" si="83"/>
        <v>0</v>
      </c>
      <c r="AW125" s="415" t="str">
        <f t="shared" si="84"/>
        <v/>
      </c>
      <c r="AX125" s="415">
        <f t="shared" si="85"/>
        <v>398.52274820408917</v>
      </c>
      <c r="AY125" s="415">
        <f t="shared" si="86"/>
        <v>501.71902396890516</v>
      </c>
      <c r="AZ125" s="415">
        <f t="shared" si="87"/>
        <v>561</v>
      </c>
      <c r="BA125" s="415">
        <f t="shared" si="88"/>
        <v>680</v>
      </c>
      <c r="BB125" s="416" t="str">
        <f t="shared" si="92"/>
        <v/>
      </c>
      <c r="BC125" s="416">
        <f t="shared" si="92"/>
        <v>0.25894701426671807</v>
      </c>
      <c r="BD125" s="416">
        <f t="shared" si="92"/>
        <v>0.11815572700860733</v>
      </c>
      <c r="BE125" s="416">
        <f t="shared" si="92"/>
        <v>0.21212121212121215</v>
      </c>
      <c r="BF125" s="417">
        <f t="shared" si="76"/>
        <v>0</v>
      </c>
      <c r="BG125" s="417">
        <f t="shared" si="74"/>
        <v>5429</v>
      </c>
      <c r="BH125" s="417">
        <f t="shared" si="75"/>
        <v>4631</v>
      </c>
      <c r="BI125" s="417">
        <f t="shared" si="77"/>
        <v>4476</v>
      </c>
      <c r="BJ125" s="417">
        <f t="shared" si="78"/>
        <v>4699.8</v>
      </c>
      <c r="BK125" s="416" t="str">
        <f t="shared" si="93"/>
        <v/>
      </c>
      <c r="BL125" s="416">
        <f t="shared" si="93"/>
        <v>-0.14698839565297472</v>
      </c>
      <c r="BM125" s="416">
        <f t="shared" si="93"/>
        <v>-3.3470092852515676E-2</v>
      </c>
      <c r="BN125" s="416">
        <f t="shared" si="93"/>
        <v>5.0000000000000044E-2</v>
      </c>
      <c r="BO125" s="419"/>
      <c r="BP125" s="420"/>
      <c r="BQ125" s="104"/>
      <c r="BR125" s="104"/>
      <c r="BS125" s="103"/>
      <c r="BT125" s="161">
        <f t="shared" si="94"/>
        <v>2636587.8000000003</v>
      </c>
      <c r="BU125" s="161">
        <f t="shared" si="95"/>
        <v>2472888</v>
      </c>
    </row>
    <row r="126" spans="1:73" ht="36" hidden="1">
      <c r="A126" s="145" t="s">
        <v>257</v>
      </c>
      <c r="B126" s="145" t="str">
        <f t="shared" si="111"/>
        <v>P062.2</v>
      </c>
      <c r="C126" s="146" t="s">
        <v>321</v>
      </c>
      <c r="D126" s="175" t="s">
        <v>322</v>
      </c>
      <c r="E126" s="175" t="s">
        <v>102</v>
      </c>
      <c r="F126" s="175"/>
      <c r="G126" s="175"/>
      <c r="H126" s="129">
        <v>0</v>
      </c>
      <c r="I126" s="130">
        <v>0</v>
      </c>
      <c r="J126" s="129"/>
      <c r="K126" s="130"/>
      <c r="L126" s="130">
        <v>480</v>
      </c>
      <c r="M126" s="130">
        <v>588</v>
      </c>
      <c r="N126" s="130">
        <v>588</v>
      </c>
      <c r="O126" s="148">
        <v>668.8</v>
      </c>
      <c r="P126" s="149">
        <v>0</v>
      </c>
      <c r="Q126" s="149">
        <v>0</v>
      </c>
      <c r="R126" s="150">
        <v>2066</v>
      </c>
      <c r="S126" s="151">
        <v>906112</v>
      </c>
      <c r="T126" s="150">
        <v>1867</v>
      </c>
      <c r="U126" s="151">
        <v>1123485.92</v>
      </c>
      <c r="V126" s="152">
        <v>2066</v>
      </c>
      <c r="W126" s="153">
        <f>V126*O126</f>
        <v>1381740.7999999998</v>
      </c>
      <c r="X126" s="154">
        <v>2066</v>
      </c>
      <c r="Y126" s="155">
        <v>668.8</v>
      </c>
      <c r="Z126" s="138">
        <f>X126*Y126</f>
        <v>1381740.7999999998</v>
      </c>
      <c r="AA126" s="156">
        <v>2048</v>
      </c>
      <c r="AB126" s="157">
        <v>1350307.2</v>
      </c>
      <c r="AC126" s="162">
        <f>AA126*1.05</f>
        <v>2150.4</v>
      </c>
      <c r="AD126" s="456">
        <v>800</v>
      </c>
      <c r="AE126" s="159">
        <f t="shared" si="118"/>
        <v>1720320</v>
      </c>
      <c r="AF126" s="158">
        <v>1757</v>
      </c>
      <c r="AG126" s="448">
        <v>904.62</v>
      </c>
      <c r="AH126" s="159">
        <f t="shared" si="89"/>
        <v>1589417.34</v>
      </c>
      <c r="AI126" s="437">
        <f t="shared" si="90"/>
        <v>-104.62</v>
      </c>
      <c r="AJ126" s="23">
        <f>+AF126-X126</f>
        <v>-309</v>
      </c>
      <c r="AK126" s="24">
        <f>+AJ126/X126</f>
        <v>-0.14956437560503388</v>
      </c>
      <c r="AL126" s="23">
        <f>+AF126-AA126</f>
        <v>-291</v>
      </c>
      <c r="AM126" s="160">
        <f t="shared" si="91"/>
        <v>130902.65999999992</v>
      </c>
      <c r="AN126" s="24">
        <f>+AL126/AA126</f>
        <v>-0.14208984375</v>
      </c>
      <c r="AO126" s="163">
        <f>+AG126-Y126</f>
        <v>235.82000000000005</v>
      </c>
      <c r="AP126" s="164">
        <f>+AO126/Y126</f>
        <v>0.35260167464114844</v>
      </c>
      <c r="AQ126" s="487"/>
      <c r="AR126" s="409">
        <f t="shared" si="79"/>
        <v>0.35260167464114844</v>
      </c>
      <c r="AS126" s="410">
        <f t="shared" si="80"/>
        <v>0.19617224880382778</v>
      </c>
      <c r="AT126" s="409">
        <f t="shared" si="81"/>
        <v>-0.14208984375</v>
      </c>
      <c r="AU126" s="410">
        <f t="shared" si="82"/>
        <v>5.0000000000000044E-2</v>
      </c>
      <c r="AV126" s="64" t="b">
        <f t="shared" si="83"/>
        <v>0</v>
      </c>
      <c r="AW126" s="415" t="str">
        <f t="shared" si="84"/>
        <v/>
      </c>
      <c r="AX126" s="415">
        <f t="shared" si="85"/>
        <v>438.58276863504358</v>
      </c>
      <c r="AY126" s="415">
        <f t="shared" si="86"/>
        <v>601.76</v>
      </c>
      <c r="AZ126" s="415">
        <f t="shared" si="87"/>
        <v>668.8</v>
      </c>
      <c r="BA126" s="415">
        <f t="shared" si="88"/>
        <v>800</v>
      </c>
      <c r="BB126" s="416" t="str">
        <f t="shared" si="92"/>
        <v/>
      </c>
      <c r="BC126" s="416">
        <f t="shared" si="92"/>
        <v>0.37205572821019905</v>
      </c>
      <c r="BD126" s="416">
        <f t="shared" si="92"/>
        <v>0.11140654081361334</v>
      </c>
      <c r="BE126" s="416">
        <f t="shared" si="92"/>
        <v>0.19617224880382778</v>
      </c>
      <c r="BF126" s="417">
        <f t="shared" si="76"/>
        <v>0</v>
      </c>
      <c r="BG126" s="417">
        <f t="shared" si="74"/>
        <v>2066</v>
      </c>
      <c r="BH126" s="417">
        <f t="shared" si="75"/>
        <v>1867</v>
      </c>
      <c r="BI126" s="417">
        <f t="shared" si="77"/>
        <v>2048</v>
      </c>
      <c r="BJ126" s="417">
        <f t="shared" si="78"/>
        <v>2150.4</v>
      </c>
      <c r="BK126" s="416" t="str">
        <f t="shared" si="93"/>
        <v/>
      </c>
      <c r="BL126" s="416">
        <f t="shared" si="93"/>
        <v>-9.6321393998063942E-2</v>
      </c>
      <c r="BM126" s="416">
        <f t="shared" si="93"/>
        <v>9.6946973754686638E-2</v>
      </c>
      <c r="BN126" s="416">
        <f t="shared" si="93"/>
        <v>5.0000000000000044E-2</v>
      </c>
      <c r="BO126" s="419"/>
      <c r="BP126" s="420"/>
      <c r="BQ126" s="104"/>
      <c r="BR126" s="104"/>
      <c r="BS126" s="103"/>
      <c r="BT126" s="161">
        <f t="shared" si="94"/>
        <v>1438187.52</v>
      </c>
      <c r="BU126" s="161">
        <f t="shared" si="95"/>
        <v>1175081.5999999999</v>
      </c>
    </row>
    <row r="127" spans="1:73" ht="13.2" hidden="1">
      <c r="A127" s="145" t="s">
        <v>257</v>
      </c>
      <c r="B127" s="145" t="str">
        <f t="shared" si="111"/>
        <v>P063</v>
      </c>
      <c r="C127" s="146" t="s">
        <v>323</v>
      </c>
      <c r="D127" s="165" t="s">
        <v>324</v>
      </c>
      <c r="E127" s="165"/>
      <c r="F127" s="165"/>
      <c r="G127" s="165"/>
      <c r="H127" s="129">
        <v>500</v>
      </c>
      <c r="I127" s="130">
        <v>600</v>
      </c>
      <c r="J127" s="129">
        <v>600</v>
      </c>
      <c r="K127" s="130">
        <v>600</v>
      </c>
      <c r="L127" s="130"/>
      <c r="M127" s="130"/>
      <c r="N127" s="130"/>
      <c r="O127" s="148" t="s">
        <v>88</v>
      </c>
      <c r="P127" s="149">
        <v>939</v>
      </c>
      <c r="Q127" s="149">
        <v>528140</v>
      </c>
      <c r="R127" s="150"/>
      <c r="S127" s="151"/>
      <c r="T127" s="150"/>
      <c r="U127" s="151"/>
      <c r="V127" s="152"/>
      <c r="W127" s="153"/>
      <c r="X127" s="166"/>
      <c r="Y127" s="155" t="s">
        <v>88</v>
      </c>
      <c r="Z127" s="167"/>
      <c r="AA127" s="168"/>
      <c r="AB127" s="169"/>
      <c r="AC127" s="170"/>
      <c r="AD127" s="449"/>
      <c r="AE127" s="171"/>
      <c r="AF127" s="170"/>
      <c r="AG127" s="449"/>
      <c r="AH127" s="159">
        <f t="shared" si="89"/>
        <v>0</v>
      </c>
      <c r="AI127" s="437">
        <f t="shared" si="90"/>
        <v>0</v>
      </c>
      <c r="AJ127" s="23"/>
      <c r="AK127" s="24"/>
      <c r="AL127" s="23"/>
      <c r="AM127" s="160">
        <f t="shared" si="91"/>
        <v>0</v>
      </c>
      <c r="AN127" s="24"/>
      <c r="AO127" s="163"/>
      <c r="AP127" s="164"/>
      <c r="AQ127" s="487"/>
      <c r="AR127" s="409" t="str">
        <f t="shared" si="79"/>
        <v/>
      </c>
      <c r="AS127" s="410" t="str">
        <f t="shared" si="80"/>
        <v/>
      </c>
      <c r="AT127" s="409" t="str">
        <f t="shared" si="81"/>
        <v/>
      </c>
      <c r="AU127" s="410" t="str">
        <f t="shared" si="82"/>
        <v/>
      </c>
      <c r="AV127" s="64" t="b">
        <f t="shared" si="83"/>
        <v>1</v>
      </c>
      <c r="AW127" s="415">
        <f t="shared" si="84"/>
        <v>562.44941427050048</v>
      </c>
      <c r="AX127" s="415" t="str">
        <f t="shared" si="85"/>
        <v/>
      </c>
      <c r="AY127" s="415" t="str">
        <f t="shared" si="86"/>
        <v/>
      </c>
      <c r="AZ127" s="415" t="str">
        <f t="shared" si="87"/>
        <v/>
      </c>
      <c r="BA127" s="415">
        <f t="shared" si="88"/>
        <v>0</v>
      </c>
      <c r="BB127" s="416" t="str">
        <f t="shared" si="92"/>
        <v/>
      </c>
      <c r="BC127" s="416" t="str">
        <f t="shared" si="92"/>
        <v/>
      </c>
      <c r="BD127" s="416" t="str">
        <f t="shared" si="92"/>
        <v/>
      </c>
      <c r="BE127" s="416" t="str">
        <f t="shared" si="92"/>
        <v/>
      </c>
      <c r="BF127" s="417">
        <f t="shared" si="76"/>
        <v>939</v>
      </c>
      <c r="BG127" s="417">
        <f t="shared" si="74"/>
        <v>0</v>
      </c>
      <c r="BH127" s="417">
        <f t="shared" si="75"/>
        <v>0</v>
      </c>
      <c r="BI127" s="417">
        <f t="shared" si="77"/>
        <v>0</v>
      </c>
      <c r="BJ127" s="417">
        <f t="shared" si="78"/>
        <v>0</v>
      </c>
      <c r="BK127" s="416">
        <f t="shared" si="93"/>
        <v>-1</v>
      </c>
      <c r="BL127" s="416" t="str">
        <f t="shared" si="93"/>
        <v/>
      </c>
      <c r="BM127" s="416" t="str">
        <f t="shared" si="93"/>
        <v/>
      </c>
      <c r="BN127" s="416" t="str">
        <f t="shared" si="93"/>
        <v/>
      </c>
      <c r="BO127" s="419"/>
      <c r="BP127" s="420"/>
      <c r="BQ127" s="104"/>
      <c r="BR127" s="104"/>
      <c r="BS127" s="103"/>
      <c r="BT127" s="161"/>
      <c r="BU127" s="161"/>
    </row>
    <row r="128" spans="1:73" ht="13.2" hidden="1">
      <c r="A128" s="145" t="s">
        <v>257</v>
      </c>
      <c r="B128" s="145" t="str">
        <f t="shared" si="111"/>
        <v>P063.1</v>
      </c>
      <c r="C128" s="146" t="s">
        <v>325</v>
      </c>
      <c r="D128" s="147" t="s">
        <v>326</v>
      </c>
      <c r="E128" s="147"/>
      <c r="F128" s="147"/>
      <c r="G128" s="147"/>
      <c r="H128" s="129">
        <v>0</v>
      </c>
      <c r="I128" s="130">
        <v>0</v>
      </c>
      <c r="J128" s="129"/>
      <c r="K128" s="130"/>
      <c r="L128" s="130">
        <v>600</v>
      </c>
      <c r="M128" s="130">
        <v>720</v>
      </c>
      <c r="N128" s="130">
        <v>720</v>
      </c>
      <c r="O128" s="148">
        <v>814</v>
      </c>
      <c r="P128" s="149">
        <v>0</v>
      </c>
      <c r="Q128" s="149">
        <v>0</v>
      </c>
      <c r="R128" s="150">
        <v>941</v>
      </c>
      <c r="S128" s="151">
        <v>563880</v>
      </c>
      <c r="T128" s="150">
        <v>864</v>
      </c>
      <c r="U128" s="151">
        <v>633443.6</v>
      </c>
      <c r="V128" s="152">
        <v>936</v>
      </c>
      <c r="W128" s="153">
        <f>V128*O128</f>
        <v>761904</v>
      </c>
      <c r="X128" s="154">
        <v>936</v>
      </c>
      <c r="Y128" s="155">
        <v>814</v>
      </c>
      <c r="Z128" s="138">
        <f>X128*Y128</f>
        <v>761904</v>
      </c>
      <c r="AA128" s="156">
        <v>834</v>
      </c>
      <c r="AB128" s="157">
        <v>670392.19999999995</v>
      </c>
      <c r="AC128" s="162">
        <f>AA128*1.05</f>
        <v>875.7</v>
      </c>
      <c r="AD128" s="456">
        <v>1100</v>
      </c>
      <c r="AE128" s="159">
        <f t="shared" ref="AE128:AE129" si="119">AC128*AD128</f>
        <v>963270</v>
      </c>
      <c r="AF128" s="158">
        <v>796</v>
      </c>
      <c r="AG128" s="448">
        <v>1548.06</v>
      </c>
      <c r="AH128" s="159">
        <f t="shared" si="89"/>
        <v>1232255.76</v>
      </c>
      <c r="AI128" s="437">
        <f t="shared" si="90"/>
        <v>-448.05999999999995</v>
      </c>
      <c r="AJ128" s="23">
        <f>+AF128-X128</f>
        <v>-140</v>
      </c>
      <c r="AK128" s="24">
        <f>+AJ128/X128</f>
        <v>-0.14957264957264957</v>
      </c>
      <c r="AL128" s="23">
        <f>+AF128-AA128</f>
        <v>-38</v>
      </c>
      <c r="AM128" s="160">
        <f t="shared" si="91"/>
        <v>-268985.76</v>
      </c>
      <c r="AN128" s="24">
        <f>+AL128/AA128</f>
        <v>-4.5563549160671464E-2</v>
      </c>
      <c r="AO128" s="163">
        <f>+AG128-Y128</f>
        <v>734.06</v>
      </c>
      <c r="AP128" s="164">
        <f>+AO128/Y128</f>
        <v>0.90179361179361173</v>
      </c>
      <c r="AQ128" s="487"/>
      <c r="AR128" s="409">
        <f t="shared" si="79"/>
        <v>0.90179361179361162</v>
      </c>
      <c r="AS128" s="410">
        <f t="shared" si="80"/>
        <v>0.35135135135135132</v>
      </c>
      <c r="AT128" s="409">
        <f t="shared" si="81"/>
        <v>-4.5563549160671513E-2</v>
      </c>
      <c r="AU128" s="410">
        <f t="shared" si="82"/>
        <v>5.0000000000000044E-2</v>
      </c>
      <c r="AV128" s="64" t="b">
        <f t="shared" si="83"/>
        <v>0</v>
      </c>
      <c r="AW128" s="415" t="str">
        <f t="shared" si="84"/>
        <v/>
      </c>
      <c r="AX128" s="415">
        <f t="shared" si="85"/>
        <v>599.23485653560044</v>
      </c>
      <c r="AY128" s="415">
        <f t="shared" si="86"/>
        <v>733.15231481481476</v>
      </c>
      <c r="AZ128" s="415">
        <f t="shared" si="87"/>
        <v>814</v>
      </c>
      <c r="BA128" s="415">
        <f t="shared" si="88"/>
        <v>1100</v>
      </c>
      <c r="BB128" s="416" t="str">
        <f t="shared" si="92"/>
        <v/>
      </c>
      <c r="BC128" s="416">
        <f t="shared" si="92"/>
        <v>0.22348075519745447</v>
      </c>
      <c r="BD128" s="416">
        <f t="shared" si="92"/>
        <v>0.11027406386298644</v>
      </c>
      <c r="BE128" s="416">
        <f t="shared" si="92"/>
        <v>0.35135135135135132</v>
      </c>
      <c r="BF128" s="417">
        <f t="shared" si="76"/>
        <v>0</v>
      </c>
      <c r="BG128" s="417">
        <f t="shared" si="74"/>
        <v>941</v>
      </c>
      <c r="BH128" s="417">
        <f t="shared" si="75"/>
        <v>864</v>
      </c>
      <c r="BI128" s="417">
        <f t="shared" si="77"/>
        <v>834</v>
      </c>
      <c r="BJ128" s="417">
        <f t="shared" si="78"/>
        <v>875.7</v>
      </c>
      <c r="BK128" s="416" t="str">
        <f t="shared" si="93"/>
        <v/>
      </c>
      <c r="BL128" s="416">
        <f t="shared" si="93"/>
        <v>-8.1827842720510136E-2</v>
      </c>
      <c r="BM128" s="416">
        <f t="shared" si="93"/>
        <v>-3.472222222222221E-2</v>
      </c>
      <c r="BN128" s="416">
        <f t="shared" si="93"/>
        <v>5.0000000000000044E-2</v>
      </c>
      <c r="BO128" s="419"/>
      <c r="BP128" s="420"/>
      <c r="BQ128" s="104"/>
      <c r="BR128" s="104"/>
      <c r="BS128" s="103"/>
      <c r="BT128" s="161">
        <f t="shared" si="94"/>
        <v>712819.8</v>
      </c>
      <c r="BU128" s="161">
        <f t="shared" si="95"/>
        <v>647944</v>
      </c>
    </row>
    <row r="129" spans="1:73" ht="15" hidden="1" customHeight="1">
      <c r="A129" s="145" t="s">
        <v>257</v>
      </c>
      <c r="B129" s="145" t="str">
        <f t="shared" si="111"/>
        <v>P063.2</v>
      </c>
      <c r="C129" s="146" t="s">
        <v>327</v>
      </c>
      <c r="D129" s="175" t="s">
        <v>328</v>
      </c>
      <c r="E129" s="175" t="s">
        <v>102</v>
      </c>
      <c r="F129" s="175"/>
      <c r="G129" s="175"/>
      <c r="H129" s="129">
        <v>0</v>
      </c>
      <c r="I129" s="130">
        <v>0</v>
      </c>
      <c r="J129" s="129"/>
      <c r="K129" s="130"/>
      <c r="L129" s="130">
        <v>720</v>
      </c>
      <c r="M129" s="130">
        <v>864</v>
      </c>
      <c r="N129" s="130">
        <v>864</v>
      </c>
      <c r="O129" s="148">
        <v>972.4</v>
      </c>
      <c r="P129" s="149">
        <v>0</v>
      </c>
      <c r="Q129" s="149">
        <v>0</v>
      </c>
      <c r="R129" s="150">
        <v>103</v>
      </c>
      <c r="S129" s="151">
        <v>68016</v>
      </c>
      <c r="T129" s="150">
        <v>105</v>
      </c>
      <c r="U129" s="151">
        <v>93565.51999999999</v>
      </c>
      <c r="V129" s="152">
        <v>103</v>
      </c>
      <c r="W129" s="153">
        <f>V129*O129</f>
        <v>100157.2</v>
      </c>
      <c r="X129" s="154">
        <v>103</v>
      </c>
      <c r="Y129" s="155">
        <v>972.4</v>
      </c>
      <c r="Z129" s="138">
        <f>X129*Y129</f>
        <v>100157.2</v>
      </c>
      <c r="AA129" s="156">
        <v>105</v>
      </c>
      <c r="AB129" s="157">
        <v>101421.32</v>
      </c>
      <c r="AC129" s="162">
        <f>AA129*1.05</f>
        <v>110.25</v>
      </c>
      <c r="AD129" s="456">
        <v>1300</v>
      </c>
      <c r="AE129" s="159">
        <f t="shared" si="119"/>
        <v>143325</v>
      </c>
      <c r="AF129" s="158">
        <v>88</v>
      </c>
      <c r="AG129" s="448">
        <v>1706.46</v>
      </c>
      <c r="AH129" s="159">
        <f t="shared" si="89"/>
        <v>150168.48000000001</v>
      </c>
      <c r="AI129" s="437">
        <f t="shared" si="90"/>
        <v>-406.46000000000004</v>
      </c>
      <c r="AJ129" s="23">
        <f>+AF129-X129</f>
        <v>-15</v>
      </c>
      <c r="AK129" s="24">
        <f>+AJ129/X129</f>
        <v>-0.14563106796116504</v>
      </c>
      <c r="AL129" s="23">
        <f>+AF129-AA129</f>
        <v>-17</v>
      </c>
      <c r="AM129" s="160">
        <f t="shared" si="91"/>
        <v>-6843.4800000000105</v>
      </c>
      <c r="AN129" s="24">
        <f>+AL129/AA129</f>
        <v>-0.16190476190476191</v>
      </c>
      <c r="AO129" s="163">
        <f>+AG129-Y129</f>
        <v>734.06000000000006</v>
      </c>
      <c r="AP129" s="164">
        <f>+AO129/Y129</f>
        <v>0.75489510489510492</v>
      </c>
      <c r="AQ129" s="487"/>
      <c r="AR129" s="409">
        <f t="shared" si="79"/>
        <v>0.75489510489510492</v>
      </c>
      <c r="AS129" s="410">
        <f t="shared" si="80"/>
        <v>0.33689839572192515</v>
      </c>
      <c r="AT129" s="409">
        <f t="shared" si="81"/>
        <v>-0.16190476190476188</v>
      </c>
      <c r="AU129" s="410">
        <f t="shared" si="82"/>
        <v>5.0000000000000044E-2</v>
      </c>
      <c r="AV129" s="64" t="b">
        <f t="shared" si="83"/>
        <v>0</v>
      </c>
      <c r="AW129" s="415" t="str">
        <f t="shared" si="84"/>
        <v/>
      </c>
      <c r="AX129" s="415">
        <f t="shared" si="85"/>
        <v>660.34951456310682</v>
      </c>
      <c r="AY129" s="415">
        <f t="shared" si="86"/>
        <v>891.10019047619039</v>
      </c>
      <c r="AZ129" s="415">
        <f t="shared" si="87"/>
        <v>972.4</v>
      </c>
      <c r="BA129" s="415">
        <f t="shared" si="88"/>
        <v>1300</v>
      </c>
      <c r="BB129" s="416" t="str">
        <f t="shared" si="92"/>
        <v/>
      </c>
      <c r="BC129" s="416">
        <f t="shared" si="92"/>
        <v>0.34943718564819459</v>
      </c>
      <c r="BD129" s="416">
        <f t="shared" si="92"/>
        <v>9.1235318309565328E-2</v>
      </c>
      <c r="BE129" s="416">
        <f t="shared" si="92"/>
        <v>0.33689839572192515</v>
      </c>
      <c r="BF129" s="417">
        <f t="shared" si="76"/>
        <v>0</v>
      </c>
      <c r="BG129" s="417">
        <f t="shared" si="74"/>
        <v>103</v>
      </c>
      <c r="BH129" s="417">
        <f t="shared" si="75"/>
        <v>105</v>
      </c>
      <c r="BI129" s="417">
        <f t="shared" si="77"/>
        <v>105</v>
      </c>
      <c r="BJ129" s="417">
        <f t="shared" si="78"/>
        <v>110.25</v>
      </c>
      <c r="BK129" s="416" t="str">
        <f t="shared" si="93"/>
        <v/>
      </c>
      <c r="BL129" s="416">
        <f t="shared" si="93"/>
        <v>1.9417475728155331E-2</v>
      </c>
      <c r="BM129" s="416">
        <f t="shared" si="93"/>
        <v>0</v>
      </c>
      <c r="BN129" s="416">
        <f t="shared" si="93"/>
        <v>5.0000000000000044E-2</v>
      </c>
      <c r="BO129" s="419"/>
      <c r="BP129" s="420"/>
      <c r="BQ129" s="104"/>
      <c r="BR129" s="104"/>
      <c r="BS129" s="103"/>
      <c r="BT129" s="161">
        <f t="shared" si="94"/>
        <v>107207.09999999999</v>
      </c>
      <c r="BU129" s="161">
        <f t="shared" si="95"/>
        <v>85571.199999999997</v>
      </c>
    </row>
    <row r="130" spans="1:73" ht="15" hidden="1" customHeight="1">
      <c r="A130" s="145" t="s">
        <v>257</v>
      </c>
      <c r="B130" s="145" t="str">
        <f t="shared" si="111"/>
        <v>P064</v>
      </c>
      <c r="C130" s="146" t="s">
        <v>329</v>
      </c>
      <c r="D130" s="165" t="s">
        <v>330</v>
      </c>
      <c r="E130" s="165"/>
      <c r="F130" s="165"/>
      <c r="G130" s="165"/>
      <c r="H130" s="129">
        <v>0</v>
      </c>
      <c r="I130" s="130">
        <v>0</v>
      </c>
      <c r="J130" s="129"/>
      <c r="K130" s="130"/>
      <c r="L130" s="130"/>
      <c r="M130" s="130"/>
      <c r="N130" s="130"/>
      <c r="O130" s="148" t="s">
        <v>88</v>
      </c>
      <c r="P130" s="149">
        <v>0</v>
      </c>
      <c r="Q130" s="149">
        <v>0</v>
      </c>
      <c r="R130" s="150"/>
      <c r="S130" s="151"/>
      <c r="T130" s="150"/>
      <c r="U130" s="151"/>
      <c r="V130" s="152"/>
      <c r="W130" s="153"/>
      <c r="X130" s="166"/>
      <c r="Y130" s="155" t="s">
        <v>88</v>
      </c>
      <c r="Z130" s="167"/>
      <c r="AA130" s="168"/>
      <c r="AB130" s="169"/>
      <c r="AC130" s="170"/>
      <c r="AD130" s="449"/>
      <c r="AE130" s="171"/>
      <c r="AF130" s="170"/>
      <c r="AG130" s="449"/>
      <c r="AH130" s="159">
        <f t="shared" si="89"/>
        <v>0</v>
      </c>
      <c r="AI130" s="437">
        <f t="shared" si="90"/>
        <v>0</v>
      </c>
      <c r="AJ130" s="23"/>
      <c r="AK130" s="24"/>
      <c r="AL130" s="23"/>
      <c r="AM130" s="160">
        <f t="shared" si="91"/>
        <v>0</v>
      </c>
      <c r="AN130" s="24"/>
      <c r="AO130" s="163"/>
      <c r="AP130" s="164"/>
      <c r="AQ130" s="487"/>
      <c r="AR130" s="409" t="str">
        <f t="shared" si="79"/>
        <v/>
      </c>
      <c r="AS130" s="410" t="str">
        <f t="shared" si="80"/>
        <v/>
      </c>
      <c r="AT130" s="409" t="str">
        <f t="shared" si="81"/>
        <v/>
      </c>
      <c r="AU130" s="410" t="str">
        <f t="shared" si="82"/>
        <v/>
      </c>
      <c r="AV130" s="64" t="b">
        <f t="shared" si="83"/>
        <v>1</v>
      </c>
      <c r="AW130" s="415" t="str">
        <f t="shared" si="84"/>
        <v/>
      </c>
      <c r="AX130" s="415" t="str">
        <f t="shared" si="85"/>
        <v/>
      </c>
      <c r="AY130" s="415" t="str">
        <f t="shared" si="86"/>
        <v/>
      </c>
      <c r="AZ130" s="415" t="str">
        <f t="shared" si="87"/>
        <v/>
      </c>
      <c r="BA130" s="415">
        <f t="shared" si="88"/>
        <v>0</v>
      </c>
      <c r="BB130" s="416" t="str">
        <f t="shared" si="92"/>
        <v/>
      </c>
      <c r="BC130" s="416" t="str">
        <f t="shared" si="92"/>
        <v/>
      </c>
      <c r="BD130" s="416" t="str">
        <f t="shared" si="92"/>
        <v/>
      </c>
      <c r="BE130" s="416" t="str">
        <f t="shared" si="92"/>
        <v/>
      </c>
      <c r="BF130" s="417">
        <f t="shared" si="76"/>
        <v>0</v>
      </c>
      <c r="BG130" s="417">
        <f t="shared" si="74"/>
        <v>0</v>
      </c>
      <c r="BH130" s="417">
        <f t="shared" si="75"/>
        <v>0</v>
      </c>
      <c r="BI130" s="417">
        <f t="shared" si="77"/>
        <v>0</v>
      </c>
      <c r="BJ130" s="417">
        <f t="shared" si="78"/>
        <v>0</v>
      </c>
      <c r="BK130" s="416" t="str">
        <f t="shared" si="93"/>
        <v/>
      </c>
      <c r="BL130" s="416" t="str">
        <f t="shared" si="93"/>
        <v/>
      </c>
      <c r="BM130" s="416" t="str">
        <f t="shared" si="93"/>
        <v/>
      </c>
      <c r="BN130" s="416" t="str">
        <f t="shared" si="93"/>
        <v/>
      </c>
      <c r="BO130" s="419"/>
      <c r="BP130" s="420"/>
      <c r="BQ130" s="104"/>
      <c r="BR130" s="104"/>
      <c r="BS130" s="103"/>
      <c r="BT130" s="161"/>
      <c r="BU130" s="161"/>
    </row>
    <row r="131" spans="1:73" ht="24" hidden="1">
      <c r="A131" s="145" t="s">
        <v>257</v>
      </c>
      <c r="B131" s="145" t="str">
        <f t="shared" si="111"/>
        <v>P064.1</v>
      </c>
      <c r="C131" s="146" t="s">
        <v>331</v>
      </c>
      <c r="D131" s="147" t="s">
        <v>332</v>
      </c>
      <c r="E131" s="147"/>
      <c r="F131" s="147"/>
      <c r="G131" s="147"/>
      <c r="H131" s="129">
        <v>500</v>
      </c>
      <c r="I131" s="130">
        <v>500</v>
      </c>
      <c r="J131" s="129">
        <v>500</v>
      </c>
      <c r="K131" s="130">
        <v>500</v>
      </c>
      <c r="L131" s="130">
        <v>500</v>
      </c>
      <c r="M131" s="130">
        <v>578</v>
      </c>
      <c r="N131" s="130">
        <v>578</v>
      </c>
      <c r="O131" s="148">
        <v>657.8</v>
      </c>
      <c r="P131" s="149">
        <v>338</v>
      </c>
      <c r="Q131" s="149">
        <v>168900</v>
      </c>
      <c r="R131" s="150">
        <v>390</v>
      </c>
      <c r="S131" s="151">
        <v>195000</v>
      </c>
      <c r="T131" s="150">
        <v>280</v>
      </c>
      <c r="U131" s="151">
        <v>168213.08</v>
      </c>
      <c r="V131" s="152">
        <v>390</v>
      </c>
      <c r="W131" s="153">
        <f>V131*O131</f>
        <v>256541.99999999997</v>
      </c>
      <c r="X131" s="154">
        <v>390</v>
      </c>
      <c r="Y131" s="155">
        <v>657.8</v>
      </c>
      <c r="Z131" s="138">
        <f>X131*Y131</f>
        <v>256541.99999999997</v>
      </c>
      <c r="AA131" s="156">
        <v>285</v>
      </c>
      <c r="AB131" s="157">
        <v>187421.24</v>
      </c>
      <c r="AC131" s="158">
        <v>332</v>
      </c>
      <c r="AD131" s="456">
        <f>Y131*1.15</f>
        <v>756.46999999999991</v>
      </c>
      <c r="AE131" s="159">
        <f t="shared" ref="AE131:AE132" si="120">AC131*AD131</f>
        <v>251148.03999999998</v>
      </c>
      <c r="AF131" s="158">
        <v>332</v>
      </c>
      <c r="AG131" s="448">
        <v>828.97</v>
      </c>
      <c r="AH131" s="159">
        <f t="shared" si="89"/>
        <v>275218.04000000004</v>
      </c>
      <c r="AI131" s="437">
        <f t="shared" si="90"/>
        <v>-72.500000000000114</v>
      </c>
      <c r="AJ131" s="23">
        <f>+AF131-X131</f>
        <v>-58</v>
      </c>
      <c r="AK131" s="24">
        <f>+AJ131/X131</f>
        <v>-0.14871794871794872</v>
      </c>
      <c r="AL131" s="23">
        <f>+AF131-AA131</f>
        <v>47</v>
      </c>
      <c r="AM131" s="160">
        <f t="shared" si="91"/>
        <v>-24070.000000000058</v>
      </c>
      <c r="AN131" s="24">
        <f>+AL131/AA131</f>
        <v>0.1649122807017544</v>
      </c>
      <c r="AO131" s="163">
        <f>+AG131-Y131</f>
        <v>171.17000000000007</v>
      </c>
      <c r="AP131" s="164">
        <f>+AO131/Y131</f>
        <v>0.26021587108543642</v>
      </c>
      <c r="AQ131" s="487"/>
      <c r="AR131" s="409">
        <f t="shared" si="79"/>
        <v>0.26021587108543653</v>
      </c>
      <c r="AS131" s="410">
        <f t="shared" si="80"/>
        <v>0.14999999999999991</v>
      </c>
      <c r="AT131" s="409">
        <f t="shared" si="81"/>
        <v>0.16491228070175445</v>
      </c>
      <c r="AU131" s="410">
        <f t="shared" si="82"/>
        <v>0.16491228070175445</v>
      </c>
      <c r="AV131" s="64" t="b">
        <f t="shared" si="83"/>
        <v>0</v>
      </c>
      <c r="AW131" s="415">
        <f t="shared" si="84"/>
        <v>499.70414201183434</v>
      </c>
      <c r="AX131" s="415">
        <f t="shared" si="85"/>
        <v>500</v>
      </c>
      <c r="AY131" s="415">
        <f t="shared" si="86"/>
        <v>600.76099999999997</v>
      </c>
      <c r="AZ131" s="415">
        <f t="shared" si="87"/>
        <v>657.8</v>
      </c>
      <c r="BA131" s="415">
        <f t="shared" si="88"/>
        <v>756.46999999999991</v>
      </c>
      <c r="BB131" s="416">
        <f t="shared" si="92"/>
        <v>5.9206631142694199E-4</v>
      </c>
      <c r="BC131" s="416">
        <f t="shared" si="92"/>
        <v>0.20152199999999998</v>
      </c>
      <c r="BD131" s="416">
        <f t="shared" si="92"/>
        <v>9.4944578626109166E-2</v>
      </c>
      <c r="BE131" s="416">
        <f t="shared" si="92"/>
        <v>0.14999999999999991</v>
      </c>
      <c r="BF131" s="417">
        <f t="shared" si="76"/>
        <v>338</v>
      </c>
      <c r="BG131" s="417">
        <f t="shared" si="74"/>
        <v>390</v>
      </c>
      <c r="BH131" s="417">
        <f t="shared" si="75"/>
        <v>280</v>
      </c>
      <c r="BI131" s="417">
        <f t="shared" si="77"/>
        <v>285</v>
      </c>
      <c r="BJ131" s="417">
        <f t="shared" si="78"/>
        <v>332</v>
      </c>
      <c r="BK131" s="416">
        <f t="shared" si="93"/>
        <v>0.15384615384615374</v>
      </c>
      <c r="BL131" s="416">
        <f t="shared" si="93"/>
        <v>-0.28205128205128205</v>
      </c>
      <c r="BM131" s="416">
        <f t="shared" si="93"/>
        <v>1.7857142857142794E-2</v>
      </c>
      <c r="BN131" s="416">
        <f t="shared" si="93"/>
        <v>0.16491228070175445</v>
      </c>
      <c r="BO131" s="419"/>
      <c r="BP131" s="420"/>
      <c r="BQ131" s="104"/>
      <c r="BR131" s="104"/>
      <c r="BS131" s="103"/>
      <c r="BT131" s="161">
        <f t="shared" si="94"/>
        <v>218389.59999999998</v>
      </c>
      <c r="BU131" s="161">
        <f t="shared" si="95"/>
        <v>218389.59999999998</v>
      </c>
    </row>
    <row r="132" spans="1:73" ht="36" hidden="1">
      <c r="A132" s="145" t="s">
        <v>257</v>
      </c>
      <c r="B132" s="145" t="str">
        <f t="shared" si="111"/>
        <v>P064.2</v>
      </c>
      <c r="C132" s="146" t="s">
        <v>333</v>
      </c>
      <c r="D132" s="175" t="s">
        <v>334</v>
      </c>
      <c r="E132" s="175" t="s">
        <v>102</v>
      </c>
      <c r="F132" s="175"/>
      <c r="G132" s="175"/>
      <c r="H132" s="129">
        <v>657</v>
      </c>
      <c r="I132" s="130">
        <v>657</v>
      </c>
      <c r="J132" s="129">
        <v>657</v>
      </c>
      <c r="K132" s="130">
        <v>788</v>
      </c>
      <c r="L132" s="130">
        <v>788</v>
      </c>
      <c r="M132" s="130">
        <v>911</v>
      </c>
      <c r="N132" s="130">
        <v>911</v>
      </c>
      <c r="O132" s="148">
        <v>1024.0999999999999</v>
      </c>
      <c r="P132" s="149">
        <v>19</v>
      </c>
      <c r="Q132" s="149">
        <v>12483</v>
      </c>
      <c r="R132" s="150">
        <v>18</v>
      </c>
      <c r="S132" s="151">
        <v>12874</v>
      </c>
      <c r="T132" s="150">
        <v>11</v>
      </c>
      <c r="U132" s="151">
        <v>10124.200000000001</v>
      </c>
      <c r="V132" s="152">
        <v>17</v>
      </c>
      <c r="W132" s="153">
        <f>V132*O132</f>
        <v>17409.699999999997</v>
      </c>
      <c r="X132" s="154">
        <v>17</v>
      </c>
      <c r="Y132" s="155">
        <v>1024.0999999999999</v>
      </c>
      <c r="Z132" s="138">
        <f>X132*Y132</f>
        <v>17409.699999999997</v>
      </c>
      <c r="AA132" s="156">
        <v>12</v>
      </c>
      <c r="AB132" s="157">
        <v>12289.199999999999</v>
      </c>
      <c r="AC132" s="158">
        <v>15</v>
      </c>
      <c r="AD132" s="448">
        <v>1249.01</v>
      </c>
      <c r="AE132" s="159">
        <f t="shared" si="120"/>
        <v>18735.150000000001</v>
      </c>
      <c r="AF132" s="158">
        <v>15</v>
      </c>
      <c r="AG132" s="448">
        <v>1249.01</v>
      </c>
      <c r="AH132" s="159">
        <f t="shared" si="89"/>
        <v>18735.150000000001</v>
      </c>
      <c r="AI132" s="437">
        <f t="shared" si="90"/>
        <v>0</v>
      </c>
      <c r="AJ132" s="23">
        <f>+AF132-X132</f>
        <v>-2</v>
      </c>
      <c r="AK132" s="24">
        <f>+AJ132/X132</f>
        <v>-0.11764705882352941</v>
      </c>
      <c r="AL132" s="23">
        <f>+AF132-AA132</f>
        <v>3</v>
      </c>
      <c r="AM132" s="160">
        <f t="shared" si="91"/>
        <v>0</v>
      </c>
      <c r="AN132" s="24">
        <f>+AL132/AA132</f>
        <v>0.25</v>
      </c>
      <c r="AO132" s="163">
        <f>+AG132-Y132</f>
        <v>224.91000000000008</v>
      </c>
      <c r="AP132" s="164">
        <f>+AO132/Y132</f>
        <v>0.21961722488038288</v>
      </c>
      <c r="AQ132" s="487"/>
      <c r="AR132" s="409">
        <f t="shared" si="79"/>
        <v>0.21961722488038293</v>
      </c>
      <c r="AS132" s="410">
        <f t="shared" si="80"/>
        <v>0.21961722488038293</v>
      </c>
      <c r="AT132" s="409">
        <f t="shared" si="81"/>
        <v>0.25</v>
      </c>
      <c r="AU132" s="410">
        <f t="shared" si="82"/>
        <v>0.25</v>
      </c>
      <c r="AV132" s="64" t="b">
        <f t="shared" si="83"/>
        <v>0</v>
      </c>
      <c r="AW132" s="415">
        <f t="shared" si="84"/>
        <v>657</v>
      </c>
      <c r="AX132" s="415">
        <f t="shared" si="85"/>
        <v>715.22222222222217</v>
      </c>
      <c r="AY132" s="415">
        <f t="shared" si="86"/>
        <v>920.38181818181829</v>
      </c>
      <c r="AZ132" s="415">
        <f t="shared" si="87"/>
        <v>1024.0999999999999</v>
      </c>
      <c r="BA132" s="415">
        <f t="shared" si="88"/>
        <v>1249.01</v>
      </c>
      <c r="BB132" s="416">
        <f t="shared" si="92"/>
        <v>8.8618298663960759E-2</v>
      </c>
      <c r="BC132" s="416">
        <f t="shared" si="92"/>
        <v>0.28684734560142378</v>
      </c>
      <c r="BD132" s="416">
        <f t="shared" si="92"/>
        <v>0.11269038541316823</v>
      </c>
      <c r="BE132" s="416">
        <f t="shared" si="92"/>
        <v>0.21961722488038293</v>
      </c>
      <c r="BF132" s="417">
        <f t="shared" si="76"/>
        <v>19</v>
      </c>
      <c r="BG132" s="417">
        <f t="shared" si="74"/>
        <v>18</v>
      </c>
      <c r="BH132" s="417">
        <f t="shared" si="75"/>
        <v>11</v>
      </c>
      <c r="BI132" s="417">
        <f t="shared" si="77"/>
        <v>12</v>
      </c>
      <c r="BJ132" s="417">
        <f t="shared" si="78"/>
        <v>15</v>
      </c>
      <c r="BK132" s="416">
        <f t="shared" si="93"/>
        <v>-5.2631578947368474E-2</v>
      </c>
      <c r="BL132" s="416">
        <f t="shared" si="93"/>
        <v>-0.38888888888888884</v>
      </c>
      <c r="BM132" s="416">
        <f t="shared" si="93"/>
        <v>9.0909090909090828E-2</v>
      </c>
      <c r="BN132" s="416">
        <f t="shared" si="93"/>
        <v>0.25</v>
      </c>
      <c r="BO132" s="419"/>
      <c r="BP132" s="420" t="s">
        <v>1070</v>
      </c>
      <c r="BQ132" s="104"/>
      <c r="BR132" s="104"/>
      <c r="BS132" s="103"/>
      <c r="BT132" s="161">
        <f t="shared" si="94"/>
        <v>15361.499999999998</v>
      </c>
      <c r="BU132" s="161">
        <f t="shared" si="95"/>
        <v>15361.499999999998</v>
      </c>
    </row>
    <row r="133" spans="1:73" ht="13.2" hidden="1">
      <c r="A133" s="145" t="s">
        <v>257</v>
      </c>
      <c r="B133" s="145" t="str">
        <f t="shared" si="111"/>
        <v>P065</v>
      </c>
      <c r="C133" s="146" t="s">
        <v>335</v>
      </c>
      <c r="D133" s="165" t="s">
        <v>336</v>
      </c>
      <c r="E133" s="165"/>
      <c r="F133" s="165"/>
      <c r="G133" s="165"/>
      <c r="H133" s="129">
        <v>5000</v>
      </c>
      <c r="I133" s="130">
        <v>5000</v>
      </c>
      <c r="J133" s="129">
        <v>6000</v>
      </c>
      <c r="K133" s="130">
        <v>6000</v>
      </c>
      <c r="L133" s="130"/>
      <c r="M133" s="130"/>
      <c r="N133" s="130"/>
      <c r="O133" s="148" t="s">
        <v>88</v>
      </c>
      <c r="P133" s="149">
        <v>3</v>
      </c>
      <c r="Q133" s="149">
        <v>15000</v>
      </c>
      <c r="R133" s="150"/>
      <c r="S133" s="151"/>
      <c r="T133" s="150"/>
      <c r="U133" s="151"/>
      <c r="V133" s="152"/>
      <c r="W133" s="153"/>
      <c r="X133" s="166"/>
      <c r="Y133" s="155" t="s">
        <v>88</v>
      </c>
      <c r="Z133" s="167"/>
      <c r="AA133" s="168"/>
      <c r="AB133" s="169"/>
      <c r="AC133" s="170"/>
      <c r="AD133" s="449"/>
      <c r="AE133" s="171"/>
      <c r="AF133" s="170"/>
      <c r="AG133" s="449"/>
      <c r="AH133" s="159">
        <f t="shared" si="89"/>
        <v>0</v>
      </c>
      <c r="AI133" s="437">
        <f t="shared" si="90"/>
        <v>0</v>
      </c>
      <c r="AJ133" s="23"/>
      <c r="AK133" s="24"/>
      <c r="AL133" s="23"/>
      <c r="AM133" s="160">
        <f t="shared" si="91"/>
        <v>0</v>
      </c>
      <c r="AN133" s="24"/>
      <c r="AO133" s="163"/>
      <c r="AP133" s="164"/>
      <c r="AQ133" s="487"/>
      <c r="AR133" s="409" t="str">
        <f t="shared" si="79"/>
        <v/>
      </c>
      <c r="AS133" s="410" t="str">
        <f t="shared" si="80"/>
        <v/>
      </c>
      <c r="AT133" s="409" t="str">
        <f t="shared" si="81"/>
        <v/>
      </c>
      <c r="AU133" s="410" t="str">
        <f t="shared" si="82"/>
        <v/>
      </c>
      <c r="AV133" s="64" t="b">
        <f t="shared" si="83"/>
        <v>1</v>
      </c>
      <c r="AW133" s="415">
        <f t="shared" si="84"/>
        <v>5000</v>
      </c>
      <c r="AX133" s="415" t="str">
        <f t="shared" si="85"/>
        <v/>
      </c>
      <c r="AY133" s="415" t="str">
        <f t="shared" si="86"/>
        <v/>
      </c>
      <c r="AZ133" s="415" t="str">
        <f t="shared" si="87"/>
        <v/>
      </c>
      <c r="BA133" s="415">
        <f t="shared" si="88"/>
        <v>0</v>
      </c>
      <c r="BB133" s="416" t="str">
        <f t="shared" si="92"/>
        <v/>
      </c>
      <c r="BC133" s="416" t="str">
        <f t="shared" si="92"/>
        <v/>
      </c>
      <c r="BD133" s="416" t="str">
        <f t="shared" si="92"/>
        <v/>
      </c>
      <c r="BE133" s="416" t="str">
        <f t="shared" si="92"/>
        <v/>
      </c>
      <c r="BF133" s="417">
        <f t="shared" si="76"/>
        <v>3</v>
      </c>
      <c r="BG133" s="417">
        <f t="shared" si="74"/>
        <v>0</v>
      </c>
      <c r="BH133" s="417">
        <f t="shared" si="75"/>
        <v>0</v>
      </c>
      <c r="BI133" s="417">
        <f t="shared" si="77"/>
        <v>0</v>
      </c>
      <c r="BJ133" s="417">
        <f t="shared" si="78"/>
        <v>0</v>
      </c>
      <c r="BK133" s="416">
        <f t="shared" si="93"/>
        <v>-1</v>
      </c>
      <c r="BL133" s="416" t="str">
        <f t="shared" si="93"/>
        <v/>
      </c>
      <c r="BM133" s="416" t="str">
        <f t="shared" si="93"/>
        <v/>
      </c>
      <c r="BN133" s="416" t="str">
        <f t="shared" si="93"/>
        <v/>
      </c>
      <c r="BO133" s="419"/>
      <c r="BP133" s="420"/>
      <c r="BQ133" s="104"/>
      <c r="BR133" s="104"/>
      <c r="BS133" s="103"/>
      <c r="BT133" s="161"/>
      <c r="BU133" s="161"/>
    </row>
    <row r="134" spans="1:73" ht="24" hidden="1">
      <c r="A134" s="145" t="s">
        <v>257</v>
      </c>
      <c r="B134" s="145" t="str">
        <f t="shared" si="111"/>
        <v>P065.1</v>
      </c>
      <c r="C134" s="146" t="s">
        <v>337</v>
      </c>
      <c r="D134" s="147" t="s">
        <v>338</v>
      </c>
      <c r="E134" s="147"/>
      <c r="F134" s="147"/>
      <c r="G134" s="147"/>
      <c r="H134" s="129">
        <v>0</v>
      </c>
      <c r="I134" s="130">
        <v>0</v>
      </c>
      <c r="J134" s="129"/>
      <c r="K134" s="130"/>
      <c r="L134" s="130">
        <v>6000</v>
      </c>
      <c r="M134" s="130">
        <v>7551</v>
      </c>
      <c r="N134" s="130">
        <v>7551</v>
      </c>
      <c r="O134" s="148">
        <v>8328.1</v>
      </c>
      <c r="P134" s="149">
        <v>0</v>
      </c>
      <c r="Q134" s="149">
        <v>0</v>
      </c>
      <c r="R134" s="150">
        <v>3</v>
      </c>
      <c r="S134" s="151">
        <v>18000</v>
      </c>
      <c r="T134" s="150">
        <v>3</v>
      </c>
      <c r="U134" s="151">
        <v>20328.099999999999</v>
      </c>
      <c r="V134" s="152">
        <v>3</v>
      </c>
      <c r="W134" s="153">
        <f>V134*O134</f>
        <v>24984.300000000003</v>
      </c>
      <c r="X134" s="154">
        <v>3</v>
      </c>
      <c r="Y134" s="155">
        <v>8328.1</v>
      </c>
      <c r="Z134" s="138">
        <f>X134*Y134</f>
        <v>24984.300000000003</v>
      </c>
      <c r="AA134" s="156">
        <v>9</v>
      </c>
      <c r="AB134" s="157">
        <v>74952.900000000009</v>
      </c>
      <c r="AC134" s="162">
        <f>AA134</f>
        <v>9</v>
      </c>
      <c r="AD134" s="458">
        <v>8350</v>
      </c>
      <c r="AE134" s="159">
        <f t="shared" ref="AE134:AE135" si="121">AC134*AD134</f>
        <v>75150</v>
      </c>
      <c r="AF134" s="158">
        <v>3</v>
      </c>
      <c r="AG134" s="448">
        <v>10382.1</v>
      </c>
      <c r="AH134" s="159">
        <f t="shared" si="89"/>
        <v>31146.300000000003</v>
      </c>
      <c r="AI134" s="437">
        <f t="shared" si="90"/>
        <v>-2032.1000000000004</v>
      </c>
      <c r="AJ134" s="23">
        <f>+AF134-X134</f>
        <v>0</v>
      </c>
      <c r="AK134" s="24">
        <f>+AJ134/X134</f>
        <v>0</v>
      </c>
      <c r="AL134" s="23">
        <f>+AF134-AA134</f>
        <v>-6</v>
      </c>
      <c r="AM134" s="160">
        <f t="shared" si="91"/>
        <v>44003.7</v>
      </c>
      <c r="AN134" s="24">
        <f>+AL134/AA134</f>
        <v>-0.66666666666666663</v>
      </c>
      <c r="AO134" s="163">
        <f>+AG134-Y134</f>
        <v>2054</v>
      </c>
      <c r="AP134" s="164">
        <f>+AO134/Y134</f>
        <v>0.24663488670885314</v>
      </c>
      <c r="AQ134" s="487"/>
      <c r="AR134" s="409">
        <f t="shared" si="79"/>
        <v>0.24663488670885325</v>
      </c>
      <c r="AS134" s="410">
        <f t="shared" si="80"/>
        <v>2.6296514210923938E-3</v>
      </c>
      <c r="AT134" s="409">
        <f t="shared" si="81"/>
        <v>-0.66666666666666674</v>
      </c>
      <c r="AU134" s="410">
        <f t="shared" si="82"/>
        <v>0</v>
      </c>
      <c r="AV134" s="64" t="b">
        <f t="shared" si="83"/>
        <v>1</v>
      </c>
      <c r="AW134" s="415" t="str">
        <f t="shared" si="84"/>
        <v/>
      </c>
      <c r="AX134" s="415">
        <f t="shared" si="85"/>
        <v>6000</v>
      </c>
      <c r="AY134" s="415">
        <f t="shared" si="86"/>
        <v>6776.0333333333328</v>
      </c>
      <c r="AZ134" s="415">
        <f t="shared" si="87"/>
        <v>8328.1</v>
      </c>
      <c r="BA134" s="415">
        <f t="shared" si="88"/>
        <v>8350</v>
      </c>
      <c r="BB134" s="416" t="str">
        <f t="shared" si="92"/>
        <v/>
      </c>
      <c r="BC134" s="416">
        <f t="shared" si="92"/>
        <v>0.12933888888888889</v>
      </c>
      <c r="BD134" s="416">
        <f t="shared" si="92"/>
        <v>0.22905239545260025</v>
      </c>
      <c r="BE134" s="416">
        <f t="shared" si="92"/>
        <v>2.6296514210923938E-3</v>
      </c>
      <c r="BF134" s="417">
        <f t="shared" si="76"/>
        <v>0</v>
      </c>
      <c r="BG134" s="417">
        <f t="shared" ref="BG134:BG197" si="122">R134</f>
        <v>3</v>
      </c>
      <c r="BH134" s="417">
        <f t="shared" ref="BH134:BH197" si="123">T134</f>
        <v>3</v>
      </c>
      <c r="BI134" s="417">
        <f t="shared" si="77"/>
        <v>9</v>
      </c>
      <c r="BJ134" s="417">
        <f t="shared" si="78"/>
        <v>9</v>
      </c>
      <c r="BK134" s="416" t="str">
        <f t="shared" si="93"/>
        <v/>
      </c>
      <c r="BL134" s="416">
        <f t="shared" si="93"/>
        <v>0</v>
      </c>
      <c r="BM134" s="416">
        <f t="shared" si="93"/>
        <v>2</v>
      </c>
      <c r="BN134" s="416">
        <f t="shared" si="93"/>
        <v>0</v>
      </c>
      <c r="BO134" s="419" t="s">
        <v>1069</v>
      </c>
      <c r="BP134" s="420"/>
      <c r="BQ134" s="104"/>
      <c r="BR134" s="104"/>
      <c r="BS134" s="103"/>
      <c r="BT134" s="161">
        <f t="shared" si="94"/>
        <v>74952.900000000009</v>
      </c>
      <c r="BU134" s="161">
        <f t="shared" si="95"/>
        <v>24984.300000000003</v>
      </c>
    </row>
    <row r="135" spans="1:73" ht="36" hidden="1">
      <c r="A135" s="145" t="s">
        <v>257</v>
      </c>
      <c r="B135" s="145" t="str">
        <f t="shared" si="111"/>
        <v>P065.2</v>
      </c>
      <c r="C135" s="146" t="s">
        <v>339</v>
      </c>
      <c r="D135" s="175" t="s">
        <v>340</v>
      </c>
      <c r="E135" s="175" t="s">
        <v>102</v>
      </c>
      <c r="F135" s="175"/>
      <c r="G135" s="175"/>
      <c r="H135" s="129">
        <v>0</v>
      </c>
      <c r="I135" s="130">
        <v>0</v>
      </c>
      <c r="J135" s="129"/>
      <c r="K135" s="130"/>
      <c r="L135" s="130">
        <v>7200</v>
      </c>
      <c r="M135" s="130">
        <v>9061</v>
      </c>
      <c r="N135" s="130">
        <v>9061</v>
      </c>
      <c r="O135" s="148">
        <v>9989.1</v>
      </c>
      <c r="P135" s="149">
        <v>0</v>
      </c>
      <c r="Q135" s="149">
        <v>0</v>
      </c>
      <c r="R135" s="150">
        <v>0</v>
      </c>
      <c r="S135" s="151">
        <v>0</v>
      </c>
      <c r="T135" s="150">
        <v>0</v>
      </c>
      <c r="U135" s="151">
        <v>0</v>
      </c>
      <c r="V135" s="152">
        <v>1</v>
      </c>
      <c r="W135" s="153">
        <f>V135*O135</f>
        <v>9989.1</v>
      </c>
      <c r="X135" s="154">
        <v>1</v>
      </c>
      <c r="Y135" s="155">
        <v>9989.1</v>
      </c>
      <c r="Z135" s="138">
        <f>X135*Y135</f>
        <v>9989.1</v>
      </c>
      <c r="AA135" s="156">
        <v>0</v>
      </c>
      <c r="AB135" s="157">
        <v>0</v>
      </c>
      <c r="AC135" s="158">
        <v>1</v>
      </c>
      <c r="AD135" s="458">
        <v>10000</v>
      </c>
      <c r="AE135" s="159">
        <f t="shared" si="121"/>
        <v>10000</v>
      </c>
      <c r="AF135" s="158">
        <v>1</v>
      </c>
      <c r="AG135" s="448">
        <v>12043.1</v>
      </c>
      <c r="AH135" s="159">
        <f t="shared" si="89"/>
        <v>12043.1</v>
      </c>
      <c r="AI135" s="437">
        <f t="shared" si="90"/>
        <v>-2043.1000000000004</v>
      </c>
      <c r="AJ135" s="23">
        <f>+AF135-X135</f>
        <v>0</v>
      </c>
      <c r="AK135" s="24">
        <f>+AJ135/X135</f>
        <v>0</v>
      </c>
      <c r="AL135" s="23">
        <f>+AF135-AA135</f>
        <v>1</v>
      </c>
      <c r="AM135" s="160">
        <f t="shared" si="91"/>
        <v>-2043.1000000000004</v>
      </c>
      <c r="AN135" s="24"/>
      <c r="AO135" s="163">
        <f>+AG135-Y135</f>
        <v>2054</v>
      </c>
      <c r="AP135" s="164">
        <f>+AO135/Y135</f>
        <v>0.2056241303020292</v>
      </c>
      <c r="AQ135" s="487"/>
      <c r="AR135" s="409">
        <f t="shared" si="79"/>
        <v>0.2056241303020292</v>
      </c>
      <c r="AS135" s="410">
        <f t="shared" si="80"/>
        <v>1.0911893964420383E-3</v>
      </c>
      <c r="AT135" s="409" t="str">
        <f t="shared" si="81"/>
        <v/>
      </c>
      <c r="AU135" s="410" t="str">
        <f t="shared" si="82"/>
        <v/>
      </c>
      <c r="AV135" s="64" t="b">
        <f t="shared" si="83"/>
        <v>0</v>
      </c>
      <c r="AW135" s="415" t="str">
        <f t="shared" si="84"/>
        <v/>
      </c>
      <c r="AX135" s="415" t="str">
        <f t="shared" si="85"/>
        <v/>
      </c>
      <c r="AY135" s="415" t="str">
        <f t="shared" si="86"/>
        <v/>
      </c>
      <c r="AZ135" s="415">
        <f t="shared" si="87"/>
        <v>9989.1</v>
      </c>
      <c r="BA135" s="415">
        <f t="shared" si="88"/>
        <v>10000</v>
      </c>
      <c r="BB135" s="416" t="str">
        <f t="shared" si="92"/>
        <v/>
      </c>
      <c r="BC135" s="416" t="str">
        <f t="shared" si="92"/>
        <v/>
      </c>
      <c r="BD135" s="416" t="str">
        <f t="shared" si="92"/>
        <v/>
      </c>
      <c r="BE135" s="416">
        <f t="shared" si="92"/>
        <v>1.0911893964420383E-3</v>
      </c>
      <c r="BF135" s="417">
        <f t="shared" ref="BF135:BF198" si="124">P135</f>
        <v>0</v>
      </c>
      <c r="BG135" s="417">
        <f t="shared" si="122"/>
        <v>0</v>
      </c>
      <c r="BH135" s="417">
        <f t="shared" si="123"/>
        <v>0</v>
      </c>
      <c r="BI135" s="417">
        <f t="shared" ref="BI135:BI198" si="125">AA135</f>
        <v>0</v>
      </c>
      <c r="BJ135" s="417">
        <f t="shared" ref="BJ135:BJ198" si="126">AC135</f>
        <v>1</v>
      </c>
      <c r="BK135" s="416" t="str">
        <f t="shared" si="93"/>
        <v/>
      </c>
      <c r="BL135" s="416" t="str">
        <f t="shared" si="93"/>
        <v/>
      </c>
      <c r="BM135" s="416" t="str">
        <f t="shared" si="93"/>
        <v/>
      </c>
      <c r="BN135" s="416" t="str">
        <f t="shared" si="93"/>
        <v/>
      </c>
      <c r="BO135" s="419" t="s">
        <v>1069</v>
      </c>
      <c r="BP135" s="420"/>
      <c r="BQ135" s="104"/>
      <c r="BR135" s="104"/>
      <c r="BS135" s="103"/>
      <c r="BT135" s="161">
        <f t="shared" si="94"/>
        <v>9989.1</v>
      </c>
      <c r="BU135" s="161">
        <f t="shared" si="95"/>
        <v>9989.1</v>
      </c>
    </row>
    <row r="136" spans="1:73" ht="13.2" hidden="1">
      <c r="A136" s="145" t="s">
        <v>257</v>
      </c>
      <c r="B136" s="145" t="str">
        <f t="shared" si="111"/>
        <v>P066</v>
      </c>
      <c r="C136" s="146" t="s">
        <v>341</v>
      </c>
      <c r="D136" s="165" t="s">
        <v>342</v>
      </c>
      <c r="E136" s="165"/>
      <c r="F136" s="165"/>
      <c r="G136" s="165"/>
      <c r="H136" s="129">
        <v>7000</v>
      </c>
      <c r="I136" s="130">
        <v>7000</v>
      </c>
      <c r="J136" s="129">
        <v>8000</v>
      </c>
      <c r="K136" s="130">
        <v>8000</v>
      </c>
      <c r="L136" s="130"/>
      <c r="M136" s="130"/>
      <c r="N136" s="130"/>
      <c r="O136" s="148" t="s">
        <v>88</v>
      </c>
      <c r="P136" s="149">
        <v>8</v>
      </c>
      <c r="Q136" s="149">
        <v>56000</v>
      </c>
      <c r="R136" s="150"/>
      <c r="S136" s="151"/>
      <c r="T136" s="150"/>
      <c r="U136" s="151"/>
      <c r="V136" s="152"/>
      <c r="W136" s="153"/>
      <c r="X136" s="166"/>
      <c r="Y136" s="155" t="s">
        <v>88</v>
      </c>
      <c r="Z136" s="167"/>
      <c r="AA136" s="168"/>
      <c r="AB136" s="169"/>
      <c r="AC136" s="170"/>
      <c r="AD136" s="449"/>
      <c r="AE136" s="171"/>
      <c r="AF136" s="170"/>
      <c r="AG136" s="449"/>
      <c r="AH136" s="159">
        <f t="shared" si="89"/>
        <v>0</v>
      </c>
      <c r="AI136" s="437">
        <f t="shared" si="90"/>
        <v>0</v>
      </c>
      <c r="AJ136" s="23"/>
      <c r="AK136" s="24"/>
      <c r="AL136" s="23"/>
      <c r="AM136" s="160">
        <f t="shared" si="91"/>
        <v>0</v>
      </c>
      <c r="AN136" s="24"/>
      <c r="AO136" s="163"/>
      <c r="AP136" s="164"/>
      <c r="AQ136" s="487"/>
      <c r="AR136" s="409" t="str">
        <f t="shared" si="79"/>
        <v/>
      </c>
      <c r="AS136" s="410" t="str">
        <f t="shared" si="80"/>
        <v/>
      </c>
      <c r="AT136" s="409" t="str">
        <f t="shared" si="81"/>
        <v/>
      </c>
      <c r="AU136" s="410" t="str">
        <f t="shared" si="82"/>
        <v/>
      </c>
      <c r="AV136" s="64" t="b">
        <f t="shared" si="83"/>
        <v>1</v>
      </c>
      <c r="AW136" s="415">
        <f t="shared" si="84"/>
        <v>7000</v>
      </c>
      <c r="AX136" s="415" t="str">
        <f t="shared" si="85"/>
        <v/>
      </c>
      <c r="AY136" s="415" t="str">
        <f t="shared" si="86"/>
        <v/>
      </c>
      <c r="AZ136" s="415" t="str">
        <f t="shared" si="87"/>
        <v/>
      </c>
      <c r="BA136" s="415">
        <f t="shared" si="88"/>
        <v>0</v>
      </c>
      <c r="BB136" s="416" t="str">
        <f t="shared" si="92"/>
        <v/>
      </c>
      <c r="BC136" s="416" t="str">
        <f t="shared" si="92"/>
        <v/>
      </c>
      <c r="BD136" s="416" t="str">
        <f t="shared" si="92"/>
        <v/>
      </c>
      <c r="BE136" s="416" t="str">
        <f t="shared" si="92"/>
        <v/>
      </c>
      <c r="BF136" s="417">
        <f t="shared" si="124"/>
        <v>8</v>
      </c>
      <c r="BG136" s="417">
        <f t="shared" si="122"/>
        <v>0</v>
      </c>
      <c r="BH136" s="417">
        <f t="shared" si="123"/>
        <v>0</v>
      </c>
      <c r="BI136" s="417">
        <f t="shared" si="125"/>
        <v>0</v>
      </c>
      <c r="BJ136" s="417">
        <f t="shared" si="126"/>
        <v>0</v>
      </c>
      <c r="BK136" s="416">
        <f t="shared" si="93"/>
        <v>-1</v>
      </c>
      <c r="BL136" s="416" t="str">
        <f t="shared" si="93"/>
        <v/>
      </c>
      <c r="BM136" s="416" t="str">
        <f t="shared" si="93"/>
        <v/>
      </c>
      <c r="BN136" s="416" t="str">
        <f t="shared" si="93"/>
        <v/>
      </c>
      <c r="BO136" s="419"/>
      <c r="BP136" s="420"/>
      <c r="BQ136" s="104"/>
      <c r="BR136" s="104"/>
      <c r="BS136" s="103"/>
      <c r="BT136" s="161"/>
      <c r="BU136" s="161"/>
    </row>
    <row r="137" spans="1:73" ht="24" hidden="1">
      <c r="A137" s="145" t="s">
        <v>257</v>
      </c>
      <c r="B137" s="145" t="str">
        <f t="shared" si="111"/>
        <v>P066.1</v>
      </c>
      <c r="C137" s="146" t="s">
        <v>343</v>
      </c>
      <c r="D137" s="147" t="s">
        <v>344</v>
      </c>
      <c r="E137" s="147"/>
      <c r="F137" s="147"/>
      <c r="G137" s="147"/>
      <c r="H137" s="129">
        <v>0</v>
      </c>
      <c r="I137" s="130">
        <v>0</v>
      </c>
      <c r="J137" s="129"/>
      <c r="K137" s="130"/>
      <c r="L137" s="130">
        <v>8000</v>
      </c>
      <c r="M137" s="130">
        <v>8660</v>
      </c>
      <c r="N137" s="130">
        <v>8660</v>
      </c>
      <c r="O137" s="148">
        <v>8680</v>
      </c>
      <c r="P137" s="149">
        <v>0</v>
      </c>
      <c r="Q137" s="149">
        <v>0</v>
      </c>
      <c r="R137" s="150">
        <v>11</v>
      </c>
      <c r="S137" s="151">
        <v>87000</v>
      </c>
      <c r="T137" s="150">
        <v>8</v>
      </c>
      <c r="U137" s="151">
        <v>69960</v>
      </c>
      <c r="V137" s="152">
        <v>11</v>
      </c>
      <c r="W137" s="153">
        <f>V137*O137</f>
        <v>95480</v>
      </c>
      <c r="X137" s="154">
        <v>11</v>
      </c>
      <c r="Y137" s="155">
        <v>8680</v>
      </c>
      <c r="Z137" s="138">
        <f>X137*Y137</f>
        <v>95480</v>
      </c>
      <c r="AA137" s="156">
        <v>3</v>
      </c>
      <c r="AB137" s="157">
        <v>26040</v>
      </c>
      <c r="AC137" s="162">
        <v>10</v>
      </c>
      <c r="AD137" s="458">
        <v>9500</v>
      </c>
      <c r="AE137" s="159">
        <f t="shared" ref="AE137:AE139" si="127">AC137*AD137</f>
        <v>95000</v>
      </c>
      <c r="AF137" s="158">
        <v>10</v>
      </c>
      <c r="AG137" s="448">
        <v>11418.67</v>
      </c>
      <c r="AH137" s="159">
        <f t="shared" si="89"/>
        <v>114186.7</v>
      </c>
      <c r="AI137" s="437">
        <f t="shared" si="90"/>
        <v>-1918.67</v>
      </c>
      <c r="AJ137" s="23">
        <f>+AF137-X137</f>
        <v>-1</v>
      </c>
      <c r="AK137" s="24">
        <f>+AJ137/X137</f>
        <v>-9.0909090909090912E-2</v>
      </c>
      <c r="AL137" s="23">
        <f>+AF137-AA137</f>
        <v>7</v>
      </c>
      <c r="AM137" s="160">
        <f t="shared" si="91"/>
        <v>-19186.699999999997</v>
      </c>
      <c r="AN137" s="24">
        <f>+AL137/AA137</f>
        <v>2.3333333333333335</v>
      </c>
      <c r="AO137" s="163">
        <f>+AG137-Y137</f>
        <v>2738.67</v>
      </c>
      <c r="AP137" s="164">
        <f>+AO137/Y137</f>
        <v>0.31551497695852537</v>
      </c>
      <c r="AQ137" s="487"/>
      <c r="AR137" s="409">
        <f t="shared" ref="AR137:AR200" si="128">IFERROR(AG137/Y137-1,"")</f>
        <v>0.31551497695852526</v>
      </c>
      <c r="AS137" s="410">
        <f t="shared" ref="AS137:AS200" si="129">IFERROR(AD137/Y137-1,"")</f>
        <v>9.4470046082949288E-2</v>
      </c>
      <c r="AT137" s="409">
        <f t="shared" ref="AT137:AT200" si="130">IFERROR(AF137/AA137-1,"")</f>
        <v>2.3333333333333335</v>
      </c>
      <c r="AU137" s="410">
        <f t="shared" ref="AU137:AU200" si="131">IFERROR(AC137/AA137-1,"")</f>
        <v>2.3333333333333335</v>
      </c>
      <c r="AV137" s="64" t="b">
        <f t="shared" ref="AV137:AV200" si="132">AC137=AA137</f>
        <v>0</v>
      </c>
      <c r="AW137" s="415" t="str">
        <f t="shared" ref="AW137:AW200" si="133">IFERROR(Q137/P137,"")</f>
        <v/>
      </c>
      <c r="AX137" s="415">
        <f t="shared" ref="AX137:AX200" si="134">IFERROR(S137/R137,"")</f>
        <v>7909.090909090909</v>
      </c>
      <c r="AY137" s="415">
        <f t="shared" ref="AY137:AY200" si="135">IFERROR(U137/T137,"")</f>
        <v>8745</v>
      </c>
      <c r="AZ137" s="415">
        <f t="shared" ref="AZ137:AZ200" si="136">Y137</f>
        <v>8680</v>
      </c>
      <c r="BA137" s="415">
        <f t="shared" ref="BA137:BA200" si="137">AD137</f>
        <v>9500</v>
      </c>
      <c r="BB137" s="416" t="str">
        <f t="shared" si="92"/>
        <v/>
      </c>
      <c r="BC137" s="416">
        <f t="shared" si="92"/>
        <v>0.1056896551724138</v>
      </c>
      <c r="BD137" s="416">
        <f t="shared" si="92"/>
        <v>-7.4328187535734891E-3</v>
      </c>
      <c r="BE137" s="416">
        <f t="shared" ref="BE137:BE200" si="138">IFERROR(BA137/AZ137-1,"")</f>
        <v>9.4470046082949288E-2</v>
      </c>
      <c r="BF137" s="417">
        <f t="shared" si="124"/>
        <v>0</v>
      </c>
      <c r="BG137" s="417">
        <f t="shared" si="122"/>
        <v>11</v>
      </c>
      <c r="BH137" s="417">
        <f t="shared" si="123"/>
        <v>8</v>
      </c>
      <c r="BI137" s="417">
        <f t="shared" si="125"/>
        <v>3</v>
      </c>
      <c r="BJ137" s="417">
        <f t="shared" si="126"/>
        <v>10</v>
      </c>
      <c r="BK137" s="416" t="str">
        <f t="shared" si="93"/>
        <v/>
      </c>
      <c r="BL137" s="416">
        <f t="shared" si="93"/>
        <v>-0.27272727272727271</v>
      </c>
      <c r="BM137" s="416">
        <f t="shared" si="93"/>
        <v>-0.625</v>
      </c>
      <c r="BN137" s="416">
        <f t="shared" ref="BN137:BN200" si="139">IFERROR(BJ137/BI137-1,"")</f>
        <v>2.3333333333333335</v>
      </c>
      <c r="BO137" s="419" t="s">
        <v>345</v>
      </c>
      <c r="BP137" s="420"/>
      <c r="BQ137" s="104"/>
      <c r="BR137" s="104"/>
      <c r="BS137" s="103"/>
      <c r="BT137" s="161">
        <f t="shared" si="94"/>
        <v>86800</v>
      </c>
      <c r="BU137" s="161">
        <f t="shared" si="95"/>
        <v>86800</v>
      </c>
    </row>
    <row r="138" spans="1:73" ht="36" hidden="1">
      <c r="A138" s="145" t="s">
        <v>257</v>
      </c>
      <c r="B138" s="145" t="str">
        <f t="shared" si="111"/>
        <v>P066.2</v>
      </c>
      <c r="C138" s="146" t="s">
        <v>346</v>
      </c>
      <c r="D138" s="175" t="s">
        <v>347</v>
      </c>
      <c r="E138" s="175" t="s">
        <v>102</v>
      </c>
      <c r="F138" s="175"/>
      <c r="G138" s="175"/>
      <c r="H138" s="129">
        <v>0</v>
      </c>
      <c r="I138" s="130">
        <v>0</v>
      </c>
      <c r="J138" s="129"/>
      <c r="K138" s="130"/>
      <c r="L138" s="130">
        <v>9600</v>
      </c>
      <c r="M138" s="130">
        <v>10392</v>
      </c>
      <c r="N138" s="130">
        <v>10392</v>
      </c>
      <c r="O138" s="194">
        <v>10412</v>
      </c>
      <c r="P138" s="149">
        <v>0</v>
      </c>
      <c r="Q138" s="149">
        <v>0</v>
      </c>
      <c r="R138" s="150">
        <v>0</v>
      </c>
      <c r="S138" s="151">
        <v>0</v>
      </c>
      <c r="T138" s="150">
        <v>0</v>
      </c>
      <c r="U138" s="151">
        <v>0</v>
      </c>
      <c r="V138" s="152">
        <v>1</v>
      </c>
      <c r="W138" s="153">
        <f>V138*O138</f>
        <v>10412</v>
      </c>
      <c r="X138" s="154">
        <v>1</v>
      </c>
      <c r="Y138" s="155">
        <v>10412</v>
      </c>
      <c r="Z138" s="138">
        <f>X138*Y138</f>
        <v>10412</v>
      </c>
      <c r="AA138" s="156">
        <v>0</v>
      </c>
      <c r="AB138" s="157">
        <v>0</v>
      </c>
      <c r="AC138" s="158">
        <v>1</v>
      </c>
      <c r="AD138" s="458">
        <v>10500</v>
      </c>
      <c r="AE138" s="159">
        <f t="shared" si="127"/>
        <v>10500</v>
      </c>
      <c r="AF138" s="158">
        <v>1</v>
      </c>
      <c r="AG138" s="448">
        <v>13150.67</v>
      </c>
      <c r="AH138" s="159">
        <f t="shared" ref="AH138:AH201" si="140">AF138*AG138</f>
        <v>13150.67</v>
      </c>
      <c r="AI138" s="437">
        <f t="shared" ref="AI138:AI201" si="141">AD138-AG138</f>
        <v>-2650.67</v>
      </c>
      <c r="AJ138" s="23">
        <f>+AF138-X138</f>
        <v>0</v>
      </c>
      <c r="AK138" s="24">
        <f>+AJ138/X138</f>
        <v>0</v>
      </c>
      <c r="AL138" s="23">
        <f>+AF138-AA138</f>
        <v>1</v>
      </c>
      <c r="AM138" s="160">
        <f t="shared" ref="AM138:AM201" si="142">AE138-AH138</f>
        <v>-2650.67</v>
      </c>
      <c r="AN138" s="24"/>
      <c r="AO138" s="163">
        <f>+AG138-Y138</f>
        <v>2738.67</v>
      </c>
      <c r="AP138" s="164">
        <f>+AO138/Y138</f>
        <v>0.26303015751056474</v>
      </c>
      <c r="AQ138" s="487"/>
      <c r="AR138" s="409">
        <f t="shared" si="128"/>
        <v>0.26303015751056469</v>
      </c>
      <c r="AS138" s="410">
        <f t="shared" si="129"/>
        <v>8.451786400307304E-3</v>
      </c>
      <c r="AT138" s="409" t="str">
        <f t="shared" si="130"/>
        <v/>
      </c>
      <c r="AU138" s="410" t="str">
        <f t="shared" si="131"/>
        <v/>
      </c>
      <c r="AV138" s="64" t="b">
        <f t="shared" si="132"/>
        <v>0</v>
      </c>
      <c r="AW138" s="415" t="str">
        <f t="shared" si="133"/>
        <v/>
      </c>
      <c r="AX138" s="415" t="str">
        <f t="shared" si="134"/>
        <v/>
      </c>
      <c r="AY138" s="415" t="str">
        <f t="shared" si="135"/>
        <v/>
      </c>
      <c r="AZ138" s="415">
        <f t="shared" si="136"/>
        <v>10412</v>
      </c>
      <c r="BA138" s="415">
        <f t="shared" si="137"/>
        <v>10500</v>
      </c>
      <c r="BB138" s="416" t="str">
        <f t="shared" ref="BB138:BE201" si="143">IFERROR(AX138/AW138-1,"")</f>
        <v/>
      </c>
      <c r="BC138" s="416" t="str">
        <f t="shared" si="143"/>
        <v/>
      </c>
      <c r="BD138" s="416" t="str">
        <f t="shared" si="143"/>
        <v/>
      </c>
      <c r="BE138" s="416">
        <f t="shared" si="138"/>
        <v>8.451786400307304E-3</v>
      </c>
      <c r="BF138" s="417">
        <f t="shared" si="124"/>
        <v>0</v>
      </c>
      <c r="BG138" s="417">
        <f t="shared" si="122"/>
        <v>0</v>
      </c>
      <c r="BH138" s="417">
        <f t="shared" si="123"/>
        <v>0</v>
      </c>
      <c r="BI138" s="417">
        <f t="shared" si="125"/>
        <v>0</v>
      </c>
      <c r="BJ138" s="417">
        <f t="shared" si="126"/>
        <v>1</v>
      </c>
      <c r="BK138" s="416" t="str">
        <f t="shared" ref="BK138:BN201" si="144">IFERROR(BG138/BF138-1,"")</f>
        <v/>
      </c>
      <c r="BL138" s="416" t="str">
        <f t="shared" si="144"/>
        <v/>
      </c>
      <c r="BM138" s="416" t="str">
        <f t="shared" si="144"/>
        <v/>
      </c>
      <c r="BN138" s="416" t="str">
        <f t="shared" si="139"/>
        <v/>
      </c>
      <c r="BO138" s="419" t="s">
        <v>1069</v>
      </c>
      <c r="BP138" s="420"/>
      <c r="BQ138" s="104"/>
      <c r="BR138" s="104"/>
      <c r="BS138" s="103"/>
      <c r="BT138" s="161">
        <f t="shared" ref="BT138:BT201" si="145">AC138*Y138</f>
        <v>10412</v>
      </c>
      <c r="BU138" s="161">
        <f t="shared" ref="BU138:BU201" si="146">AF138*Y138</f>
        <v>10412</v>
      </c>
    </row>
    <row r="139" spans="1:73" ht="13.2" hidden="1">
      <c r="A139" s="145" t="s">
        <v>257</v>
      </c>
      <c r="B139" s="145" t="str">
        <f t="shared" si="111"/>
        <v>P067</v>
      </c>
      <c r="C139" s="146" t="s">
        <v>348</v>
      </c>
      <c r="D139" s="147" t="s">
        <v>349</v>
      </c>
      <c r="E139" s="147"/>
      <c r="F139" s="147"/>
      <c r="G139" s="147"/>
      <c r="H139" s="129">
        <v>231</v>
      </c>
      <c r="I139" s="130">
        <v>231</v>
      </c>
      <c r="J139" s="129">
        <v>231</v>
      </c>
      <c r="K139" s="130">
        <v>231</v>
      </c>
      <c r="L139" s="130">
        <v>231</v>
      </c>
      <c r="M139" s="130">
        <v>248</v>
      </c>
      <c r="N139" s="130">
        <v>248</v>
      </c>
      <c r="O139" s="148">
        <v>294.8</v>
      </c>
      <c r="P139" s="149">
        <v>481</v>
      </c>
      <c r="Q139" s="149">
        <v>110972.4</v>
      </c>
      <c r="R139" s="150">
        <v>440</v>
      </c>
      <c r="S139" s="151">
        <v>101640</v>
      </c>
      <c r="T139" s="150">
        <v>260</v>
      </c>
      <c r="U139" s="151">
        <v>68340.680000000008</v>
      </c>
      <c r="V139" s="152">
        <v>440</v>
      </c>
      <c r="W139" s="153">
        <f>V139*O139</f>
        <v>129712</v>
      </c>
      <c r="X139" s="154">
        <v>440</v>
      </c>
      <c r="Y139" s="155">
        <v>294.8</v>
      </c>
      <c r="Z139" s="138">
        <f>X139*Y139</f>
        <v>129712</v>
      </c>
      <c r="AA139" s="156">
        <v>180</v>
      </c>
      <c r="AB139" s="157">
        <v>53005.040000000008</v>
      </c>
      <c r="AC139" s="158">
        <v>374</v>
      </c>
      <c r="AD139" s="456">
        <v>400</v>
      </c>
      <c r="AE139" s="159">
        <f t="shared" si="127"/>
        <v>149600</v>
      </c>
      <c r="AF139" s="158">
        <v>374</v>
      </c>
      <c r="AG139" s="448">
        <v>645.25</v>
      </c>
      <c r="AH139" s="159">
        <f t="shared" si="140"/>
        <v>241323.5</v>
      </c>
      <c r="AI139" s="437">
        <f t="shared" si="141"/>
        <v>-245.25</v>
      </c>
      <c r="AJ139" s="23">
        <f>+AF139-X139</f>
        <v>-66</v>
      </c>
      <c r="AK139" s="24">
        <f>+AJ139/X139</f>
        <v>-0.15</v>
      </c>
      <c r="AL139" s="23">
        <f>+AF139-AA139</f>
        <v>194</v>
      </c>
      <c r="AM139" s="160">
        <f t="shared" si="142"/>
        <v>-91723.5</v>
      </c>
      <c r="AN139" s="24">
        <f>+AL139/AA139</f>
        <v>1.0777777777777777</v>
      </c>
      <c r="AO139" s="163">
        <f>+AG139-Y139</f>
        <v>350.45</v>
      </c>
      <c r="AP139" s="164">
        <f>+AO139/Y139</f>
        <v>1.1887720488466755</v>
      </c>
      <c r="AQ139" s="487"/>
      <c r="AR139" s="409">
        <f t="shared" si="128"/>
        <v>1.1887720488466758</v>
      </c>
      <c r="AS139" s="410">
        <f t="shared" si="129"/>
        <v>0.35685210312075988</v>
      </c>
      <c r="AT139" s="409">
        <f t="shared" si="130"/>
        <v>1.0777777777777779</v>
      </c>
      <c r="AU139" s="410">
        <f t="shared" si="131"/>
        <v>1.0777777777777779</v>
      </c>
      <c r="AV139" s="64" t="b">
        <f t="shared" si="132"/>
        <v>0</v>
      </c>
      <c r="AW139" s="415">
        <f t="shared" si="133"/>
        <v>230.7118503118503</v>
      </c>
      <c r="AX139" s="415">
        <f t="shared" si="134"/>
        <v>231</v>
      </c>
      <c r="AY139" s="415">
        <f t="shared" si="135"/>
        <v>262.84876923076928</v>
      </c>
      <c r="AZ139" s="415">
        <f t="shared" si="136"/>
        <v>294.8</v>
      </c>
      <c r="BA139" s="415">
        <f t="shared" si="137"/>
        <v>400</v>
      </c>
      <c r="BB139" s="416">
        <f t="shared" si="143"/>
        <v>1.2489592006661443E-3</v>
      </c>
      <c r="BC139" s="416">
        <f t="shared" si="143"/>
        <v>0.13787345987346011</v>
      </c>
      <c r="BD139" s="416">
        <f t="shared" si="143"/>
        <v>0.1215574676751825</v>
      </c>
      <c r="BE139" s="416">
        <f t="shared" si="138"/>
        <v>0.35685210312075988</v>
      </c>
      <c r="BF139" s="417">
        <f t="shared" si="124"/>
        <v>481</v>
      </c>
      <c r="BG139" s="417">
        <f t="shared" si="122"/>
        <v>440</v>
      </c>
      <c r="BH139" s="417">
        <f t="shared" si="123"/>
        <v>260</v>
      </c>
      <c r="BI139" s="417">
        <f t="shared" si="125"/>
        <v>180</v>
      </c>
      <c r="BJ139" s="417">
        <f t="shared" si="126"/>
        <v>374</v>
      </c>
      <c r="BK139" s="416">
        <f t="shared" si="144"/>
        <v>-8.5239085239085188E-2</v>
      </c>
      <c r="BL139" s="416">
        <f t="shared" si="144"/>
        <v>-0.40909090909090906</v>
      </c>
      <c r="BM139" s="416">
        <f t="shared" si="144"/>
        <v>-0.30769230769230771</v>
      </c>
      <c r="BN139" s="416">
        <f t="shared" si="139"/>
        <v>1.0777777777777779</v>
      </c>
      <c r="BO139" s="419"/>
      <c r="BP139" s="420"/>
      <c r="BQ139" s="104"/>
      <c r="BR139" s="104"/>
      <c r="BS139" s="103"/>
      <c r="BT139" s="161">
        <f t="shared" si="145"/>
        <v>110255.2</v>
      </c>
      <c r="BU139" s="161">
        <f t="shared" si="146"/>
        <v>110255.2</v>
      </c>
    </row>
    <row r="140" spans="1:73" ht="13.2" hidden="1">
      <c r="A140" s="145" t="s">
        <v>350</v>
      </c>
      <c r="B140" s="145" t="str">
        <f t="shared" si="111"/>
        <v>P068</v>
      </c>
      <c r="C140" s="146" t="s">
        <v>351</v>
      </c>
      <c r="D140" s="165" t="s">
        <v>352</v>
      </c>
      <c r="E140" s="165"/>
      <c r="F140" s="165"/>
      <c r="G140" s="165"/>
      <c r="H140" s="129">
        <v>600</v>
      </c>
      <c r="I140" s="130">
        <v>600</v>
      </c>
      <c r="J140" s="129">
        <v>400</v>
      </c>
      <c r="K140" s="130">
        <v>400</v>
      </c>
      <c r="L140" s="130"/>
      <c r="M140" s="130"/>
      <c r="N140" s="130"/>
      <c r="O140" s="148" t="s">
        <v>88</v>
      </c>
      <c r="P140" s="149">
        <v>26074</v>
      </c>
      <c r="Q140" s="149">
        <v>15577920</v>
      </c>
      <c r="R140" s="150"/>
      <c r="S140" s="151"/>
      <c r="T140" s="150"/>
      <c r="U140" s="151"/>
      <c r="V140" s="152"/>
      <c r="W140" s="153"/>
      <c r="X140" s="166"/>
      <c r="Y140" s="155" t="s">
        <v>88</v>
      </c>
      <c r="Z140" s="167"/>
      <c r="AA140" s="168"/>
      <c r="AB140" s="169"/>
      <c r="AC140" s="170"/>
      <c r="AD140" s="449"/>
      <c r="AE140" s="171"/>
      <c r="AF140" s="170"/>
      <c r="AG140" s="449"/>
      <c r="AH140" s="159">
        <f t="shared" si="140"/>
        <v>0</v>
      </c>
      <c r="AI140" s="437">
        <f t="shared" si="141"/>
        <v>0</v>
      </c>
      <c r="AJ140" s="23"/>
      <c r="AK140" s="24"/>
      <c r="AL140" s="23"/>
      <c r="AM140" s="160">
        <f t="shared" si="142"/>
        <v>0</v>
      </c>
      <c r="AN140" s="24"/>
      <c r="AO140" s="163"/>
      <c r="AP140" s="164"/>
      <c r="AQ140" s="487"/>
      <c r="AR140" s="409" t="str">
        <f t="shared" si="128"/>
        <v/>
      </c>
      <c r="AS140" s="410" t="str">
        <f t="shared" si="129"/>
        <v/>
      </c>
      <c r="AT140" s="409" t="str">
        <f t="shared" si="130"/>
        <v/>
      </c>
      <c r="AU140" s="410" t="str">
        <f t="shared" si="131"/>
        <v/>
      </c>
      <c r="AV140" s="64" t="b">
        <f t="shared" si="132"/>
        <v>1</v>
      </c>
      <c r="AW140" s="415">
        <f t="shared" si="133"/>
        <v>597.45033366572068</v>
      </c>
      <c r="AX140" s="415" t="str">
        <f t="shared" si="134"/>
        <v/>
      </c>
      <c r="AY140" s="415" t="str">
        <f t="shared" si="135"/>
        <v/>
      </c>
      <c r="AZ140" s="415" t="str">
        <f t="shared" si="136"/>
        <v/>
      </c>
      <c r="BA140" s="415">
        <f t="shared" si="137"/>
        <v>0</v>
      </c>
      <c r="BB140" s="416" t="str">
        <f t="shared" si="143"/>
        <v/>
      </c>
      <c r="BC140" s="416" t="str">
        <f t="shared" si="143"/>
        <v/>
      </c>
      <c r="BD140" s="416" t="str">
        <f t="shared" si="143"/>
        <v/>
      </c>
      <c r="BE140" s="416" t="str">
        <f t="shared" si="138"/>
        <v/>
      </c>
      <c r="BF140" s="417">
        <f t="shared" si="124"/>
        <v>26074</v>
      </c>
      <c r="BG140" s="417">
        <f t="shared" si="122"/>
        <v>0</v>
      </c>
      <c r="BH140" s="417">
        <f t="shared" si="123"/>
        <v>0</v>
      </c>
      <c r="BI140" s="417">
        <f t="shared" si="125"/>
        <v>0</v>
      </c>
      <c r="BJ140" s="417">
        <f t="shared" si="126"/>
        <v>0</v>
      </c>
      <c r="BK140" s="416">
        <f t="shared" si="144"/>
        <v>-1</v>
      </c>
      <c r="BL140" s="416" t="str">
        <f t="shared" si="144"/>
        <v/>
      </c>
      <c r="BM140" s="416" t="str">
        <f t="shared" si="144"/>
        <v/>
      </c>
      <c r="BN140" s="416" t="str">
        <f t="shared" si="139"/>
        <v/>
      </c>
      <c r="BO140" s="419"/>
      <c r="BP140" s="420"/>
      <c r="BQ140" s="104"/>
      <c r="BR140" s="104"/>
      <c r="BS140" s="103"/>
      <c r="BT140" s="161"/>
      <c r="BU140" s="161"/>
    </row>
    <row r="141" spans="1:73" ht="24" hidden="1">
      <c r="A141" s="145" t="s">
        <v>350</v>
      </c>
      <c r="B141" s="145" t="str">
        <f t="shared" si="111"/>
        <v>P068.1</v>
      </c>
      <c r="C141" s="146" t="s">
        <v>353</v>
      </c>
      <c r="D141" s="147" t="s">
        <v>354</v>
      </c>
      <c r="E141" s="147"/>
      <c r="F141" s="147"/>
      <c r="G141" s="147"/>
      <c r="H141" s="129">
        <v>0</v>
      </c>
      <c r="I141" s="130">
        <v>0</v>
      </c>
      <c r="J141" s="129"/>
      <c r="K141" s="130"/>
      <c r="L141" s="130">
        <v>400</v>
      </c>
      <c r="M141" s="130">
        <v>400</v>
      </c>
      <c r="N141" s="130">
        <v>400</v>
      </c>
      <c r="O141" s="148">
        <v>462</v>
      </c>
      <c r="P141" s="149">
        <v>0</v>
      </c>
      <c r="Q141" s="149">
        <v>0</v>
      </c>
      <c r="R141" s="150">
        <v>16952</v>
      </c>
      <c r="S141" s="151">
        <v>7104240</v>
      </c>
      <c r="T141" s="150">
        <v>10370.5</v>
      </c>
      <c r="U141" s="151">
        <v>4255193.2</v>
      </c>
      <c r="V141" s="152">
        <v>13762</v>
      </c>
      <c r="W141" s="153">
        <f>V141*O141</f>
        <v>6358044</v>
      </c>
      <c r="X141" s="154">
        <v>13762</v>
      </c>
      <c r="Y141" s="155">
        <v>462</v>
      </c>
      <c r="Z141" s="138">
        <f>X141*Y141</f>
        <v>6358044</v>
      </c>
      <c r="AA141" s="156">
        <v>7331</v>
      </c>
      <c r="AB141" s="157">
        <v>3328779</v>
      </c>
      <c r="AC141" s="158">
        <v>10000</v>
      </c>
      <c r="AD141" s="448">
        <v>530</v>
      </c>
      <c r="AE141" s="159">
        <f t="shared" ref="AE141:AE142" si="147">AC141*AD141</f>
        <v>5300000</v>
      </c>
      <c r="AF141" s="158">
        <v>10000</v>
      </c>
      <c r="AG141" s="448">
        <v>530</v>
      </c>
      <c r="AH141" s="159">
        <f t="shared" si="140"/>
        <v>5300000</v>
      </c>
      <c r="AI141" s="437">
        <f t="shared" si="141"/>
        <v>0</v>
      </c>
      <c r="AJ141" s="23">
        <f>+AF141-X141</f>
        <v>-3762</v>
      </c>
      <c r="AK141" s="24">
        <f>+AJ141/X141</f>
        <v>-0.2733614300247057</v>
      </c>
      <c r="AL141" s="23">
        <f>+AF141-AA141</f>
        <v>2669</v>
      </c>
      <c r="AM141" s="160">
        <f t="shared" si="142"/>
        <v>0</v>
      </c>
      <c r="AN141" s="24">
        <f>+AL141/AA141</f>
        <v>0.36407038603191927</v>
      </c>
      <c r="AO141" s="163">
        <f>+AG141-Y141</f>
        <v>68</v>
      </c>
      <c r="AP141" s="164">
        <f>+AO141/Y141</f>
        <v>0.1471861471861472</v>
      </c>
      <c r="AQ141" s="487"/>
      <c r="AR141" s="409">
        <f t="shared" si="128"/>
        <v>0.14718614718614709</v>
      </c>
      <c r="AS141" s="410">
        <f t="shared" si="129"/>
        <v>0.14718614718614709</v>
      </c>
      <c r="AT141" s="409">
        <f t="shared" si="130"/>
        <v>0.36407038603191921</v>
      </c>
      <c r="AU141" s="410">
        <f t="shared" si="131"/>
        <v>0.36407038603191921</v>
      </c>
      <c r="AV141" s="64" t="b">
        <f t="shared" si="132"/>
        <v>0</v>
      </c>
      <c r="AW141" s="415" t="str">
        <f t="shared" si="133"/>
        <v/>
      </c>
      <c r="AX141" s="415">
        <f t="shared" si="134"/>
        <v>419.07975460122697</v>
      </c>
      <c r="AY141" s="415">
        <f t="shared" si="135"/>
        <v>410.31707246516561</v>
      </c>
      <c r="AZ141" s="415">
        <f t="shared" si="136"/>
        <v>462</v>
      </c>
      <c r="BA141" s="415">
        <f t="shared" si="137"/>
        <v>530</v>
      </c>
      <c r="BB141" s="416" t="str">
        <f t="shared" si="143"/>
        <v/>
      </c>
      <c r="BC141" s="416">
        <f t="shared" si="143"/>
        <v>-2.0909342529322195E-2</v>
      </c>
      <c r="BD141" s="416">
        <f t="shared" si="143"/>
        <v>0.12595851112001211</v>
      </c>
      <c r="BE141" s="416">
        <f t="shared" si="138"/>
        <v>0.14718614718614709</v>
      </c>
      <c r="BF141" s="417">
        <f t="shared" si="124"/>
        <v>0</v>
      </c>
      <c r="BG141" s="417">
        <f t="shared" si="122"/>
        <v>16952</v>
      </c>
      <c r="BH141" s="417">
        <f t="shared" si="123"/>
        <v>10370.5</v>
      </c>
      <c r="BI141" s="417">
        <f t="shared" si="125"/>
        <v>7331</v>
      </c>
      <c r="BJ141" s="417">
        <f t="shared" si="126"/>
        <v>10000</v>
      </c>
      <c r="BK141" s="416" t="str">
        <f t="shared" si="144"/>
        <v/>
      </c>
      <c r="BL141" s="416">
        <f t="shared" si="144"/>
        <v>-0.38824327512977819</v>
      </c>
      <c r="BM141" s="416">
        <f t="shared" si="144"/>
        <v>-0.29309097921990257</v>
      </c>
      <c r="BN141" s="416">
        <f t="shared" si="139"/>
        <v>0.36407038603191921</v>
      </c>
      <c r="BO141" s="419"/>
      <c r="BP141" s="420" t="s">
        <v>1070</v>
      </c>
      <c r="BQ141" s="104"/>
      <c r="BR141" s="104"/>
      <c r="BS141" s="103"/>
      <c r="BT141" s="161">
        <f t="shared" si="145"/>
        <v>4620000</v>
      </c>
      <c r="BU141" s="161">
        <f t="shared" si="146"/>
        <v>4620000</v>
      </c>
    </row>
    <row r="142" spans="1:73" ht="36" hidden="1">
      <c r="A142" s="145" t="s">
        <v>350</v>
      </c>
      <c r="B142" s="145" t="str">
        <f t="shared" si="111"/>
        <v>P068.2</v>
      </c>
      <c r="C142" s="146" t="s">
        <v>355</v>
      </c>
      <c r="D142" s="175" t="s">
        <v>356</v>
      </c>
      <c r="E142" s="175" t="s">
        <v>102</v>
      </c>
      <c r="F142" s="175"/>
      <c r="G142" s="175"/>
      <c r="H142" s="129">
        <v>0</v>
      </c>
      <c r="I142" s="130">
        <v>0</v>
      </c>
      <c r="J142" s="129"/>
      <c r="K142" s="130"/>
      <c r="L142" s="130">
        <v>480</v>
      </c>
      <c r="M142" s="130">
        <v>480</v>
      </c>
      <c r="N142" s="130">
        <v>480</v>
      </c>
      <c r="O142" s="148">
        <v>550</v>
      </c>
      <c r="P142" s="149">
        <v>0</v>
      </c>
      <c r="Q142" s="149">
        <v>0</v>
      </c>
      <c r="R142" s="150">
        <v>3055</v>
      </c>
      <c r="S142" s="151">
        <v>1413792</v>
      </c>
      <c r="T142" s="150">
        <v>2864</v>
      </c>
      <c r="U142" s="151">
        <v>1439668</v>
      </c>
      <c r="V142" s="152">
        <v>3035</v>
      </c>
      <c r="W142" s="153">
        <f>V142*O142</f>
        <v>1669250</v>
      </c>
      <c r="X142" s="154">
        <v>3035</v>
      </c>
      <c r="Y142" s="155">
        <v>550</v>
      </c>
      <c r="Z142" s="138">
        <f>X142*Y142</f>
        <v>1669250</v>
      </c>
      <c r="AA142" s="156">
        <v>2503</v>
      </c>
      <c r="AB142" s="157">
        <v>1370930</v>
      </c>
      <c r="AC142" s="158">
        <v>2580</v>
      </c>
      <c r="AD142" s="448">
        <v>610</v>
      </c>
      <c r="AE142" s="159">
        <f t="shared" si="147"/>
        <v>1573800</v>
      </c>
      <c r="AF142" s="158">
        <v>2580</v>
      </c>
      <c r="AG142" s="448">
        <v>610</v>
      </c>
      <c r="AH142" s="159">
        <f t="shared" si="140"/>
        <v>1573800</v>
      </c>
      <c r="AI142" s="437">
        <f t="shared" si="141"/>
        <v>0</v>
      </c>
      <c r="AJ142" s="23">
        <f>+AF142-X142</f>
        <v>-455</v>
      </c>
      <c r="AK142" s="24">
        <f>+AJ142/X142</f>
        <v>-0.14991762767710048</v>
      </c>
      <c r="AL142" s="23">
        <f>+AF142-AA142</f>
        <v>77</v>
      </c>
      <c r="AM142" s="160">
        <f t="shared" si="142"/>
        <v>0</v>
      </c>
      <c r="AN142" s="24">
        <f>+AL142/AA142</f>
        <v>3.0763084298841389E-2</v>
      </c>
      <c r="AO142" s="163">
        <f>+AG142-Y142</f>
        <v>60</v>
      </c>
      <c r="AP142" s="164">
        <f>+AO142/Y142</f>
        <v>0.10909090909090909</v>
      </c>
      <c r="AQ142" s="487"/>
      <c r="AR142" s="409">
        <f t="shared" si="128"/>
        <v>0.10909090909090913</v>
      </c>
      <c r="AS142" s="410">
        <f t="shared" si="129"/>
        <v>0.10909090909090913</v>
      </c>
      <c r="AT142" s="409">
        <f t="shared" si="130"/>
        <v>3.0763084298841337E-2</v>
      </c>
      <c r="AU142" s="410">
        <f t="shared" si="131"/>
        <v>3.0763084298841337E-2</v>
      </c>
      <c r="AV142" s="64" t="b">
        <f t="shared" si="132"/>
        <v>0</v>
      </c>
      <c r="AW142" s="415" t="str">
        <f t="shared" si="133"/>
        <v/>
      </c>
      <c r="AX142" s="415">
        <f t="shared" si="134"/>
        <v>462.77970540098198</v>
      </c>
      <c r="AY142" s="415">
        <f t="shared" si="135"/>
        <v>502.67737430167597</v>
      </c>
      <c r="AZ142" s="415">
        <f t="shared" si="136"/>
        <v>550</v>
      </c>
      <c r="BA142" s="415">
        <f t="shared" si="137"/>
        <v>610</v>
      </c>
      <c r="BB142" s="416" t="str">
        <f t="shared" si="143"/>
        <v/>
      </c>
      <c r="BC142" s="416">
        <f t="shared" si="143"/>
        <v>8.6213091099412109E-2</v>
      </c>
      <c r="BD142" s="416">
        <f t="shared" si="143"/>
        <v>9.4141149209401087E-2</v>
      </c>
      <c r="BE142" s="416">
        <f t="shared" si="138"/>
        <v>0.10909090909090913</v>
      </c>
      <c r="BF142" s="417">
        <f t="shared" si="124"/>
        <v>0</v>
      </c>
      <c r="BG142" s="417">
        <f t="shared" si="122"/>
        <v>3055</v>
      </c>
      <c r="BH142" s="417">
        <f t="shared" si="123"/>
        <v>2864</v>
      </c>
      <c r="BI142" s="417">
        <f t="shared" si="125"/>
        <v>2503</v>
      </c>
      <c r="BJ142" s="417">
        <f t="shared" si="126"/>
        <v>2580</v>
      </c>
      <c r="BK142" s="416" t="str">
        <f t="shared" si="144"/>
        <v/>
      </c>
      <c r="BL142" s="416">
        <f t="shared" si="144"/>
        <v>-6.2520458265139078E-2</v>
      </c>
      <c r="BM142" s="416">
        <f t="shared" si="144"/>
        <v>-0.12604748603351956</v>
      </c>
      <c r="BN142" s="416">
        <f t="shared" si="139"/>
        <v>3.0763084298841337E-2</v>
      </c>
      <c r="BO142" s="419"/>
      <c r="BP142" s="420" t="s">
        <v>1070</v>
      </c>
      <c r="BQ142" s="104"/>
      <c r="BR142" s="104"/>
      <c r="BS142" s="103"/>
      <c r="BT142" s="161">
        <f t="shared" si="145"/>
        <v>1419000</v>
      </c>
      <c r="BU142" s="161">
        <f t="shared" si="146"/>
        <v>1419000</v>
      </c>
    </row>
    <row r="143" spans="1:73" ht="13.2" hidden="1">
      <c r="A143" s="145" t="s">
        <v>350</v>
      </c>
      <c r="B143" s="145" t="str">
        <f t="shared" si="111"/>
        <v>P069</v>
      </c>
      <c r="C143" s="146" t="s">
        <v>357</v>
      </c>
      <c r="D143" s="165" t="s">
        <v>358</v>
      </c>
      <c r="E143" s="165"/>
      <c r="F143" s="165"/>
      <c r="G143" s="165"/>
      <c r="H143" s="129">
        <v>850</v>
      </c>
      <c r="I143" s="130">
        <v>850</v>
      </c>
      <c r="J143" s="129">
        <v>600</v>
      </c>
      <c r="K143" s="130">
        <v>600</v>
      </c>
      <c r="L143" s="130"/>
      <c r="M143" s="130"/>
      <c r="N143" s="130"/>
      <c r="O143" s="148"/>
      <c r="P143" s="149">
        <v>22488</v>
      </c>
      <c r="Q143" s="149">
        <v>19069750</v>
      </c>
      <c r="R143" s="150"/>
      <c r="S143" s="151"/>
      <c r="T143" s="150"/>
      <c r="U143" s="151"/>
      <c r="V143" s="152"/>
      <c r="W143" s="153"/>
      <c r="X143" s="166"/>
      <c r="Y143" s="155"/>
      <c r="Z143" s="167"/>
      <c r="AA143" s="168"/>
      <c r="AB143" s="169"/>
      <c r="AC143" s="170"/>
      <c r="AD143" s="449"/>
      <c r="AE143" s="171"/>
      <c r="AF143" s="170"/>
      <c r="AG143" s="449"/>
      <c r="AH143" s="159">
        <f t="shared" si="140"/>
        <v>0</v>
      </c>
      <c r="AI143" s="437">
        <f t="shared" si="141"/>
        <v>0</v>
      </c>
      <c r="AJ143" s="23"/>
      <c r="AK143" s="24"/>
      <c r="AL143" s="23"/>
      <c r="AM143" s="160">
        <f t="shared" si="142"/>
        <v>0</v>
      </c>
      <c r="AN143" s="24"/>
      <c r="AO143" s="163"/>
      <c r="AP143" s="164"/>
      <c r="AQ143" s="487"/>
      <c r="AR143" s="409" t="str">
        <f t="shared" si="128"/>
        <v/>
      </c>
      <c r="AS143" s="410" t="str">
        <f t="shared" si="129"/>
        <v/>
      </c>
      <c r="AT143" s="409" t="str">
        <f t="shared" si="130"/>
        <v/>
      </c>
      <c r="AU143" s="410" t="str">
        <f t="shared" si="131"/>
        <v/>
      </c>
      <c r="AV143" s="64" t="b">
        <f t="shared" si="132"/>
        <v>1</v>
      </c>
      <c r="AW143" s="415">
        <f t="shared" si="133"/>
        <v>847.99670935610106</v>
      </c>
      <c r="AX143" s="415" t="str">
        <f t="shared" si="134"/>
        <v/>
      </c>
      <c r="AY143" s="415" t="str">
        <f t="shared" si="135"/>
        <v/>
      </c>
      <c r="AZ143" s="415">
        <f t="shared" si="136"/>
        <v>0</v>
      </c>
      <c r="BA143" s="415">
        <f t="shared" si="137"/>
        <v>0</v>
      </c>
      <c r="BB143" s="416" t="str">
        <f t="shared" si="143"/>
        <v/>
      </c>
      <c r="BC143" s="416" t="str">
        <f t="shared" si="143"/>
        <v/>
      </c>
      <c r="BD143" s="416" t="str">
        <f t="shared" si="143"/>
        <v/>
      </c>
      <c r="BE143" s="416" t="str">
        <f t="shared" si="138"/>
        <v/>
      </c>
      <c r="BF143" s="417">
        <f t="shared" si="124"/>
        <v>22488</v>
      </c>
      <c r="BG143" s="417">
        <f t="shared" si="122"/>
        <v>0</v>
      </c>
      <c r="BH143" s="417">
        <f t="shared" si="123"/>
        <v>0</v>
      </c>
      <c r="BI143" s="417">
        <f t="shared" si="125"/>
        <v>0</v>
      </c>
      <c r="BJ143" s="417">
        <f t="shared" si="126"/>
        <v>0</v>
      </c>
      <c r="BK143" s="416">
        <f t="shared" si="144"/>
        <v>-1</v>
      </c>
      <c r="BL143" s="416" t="str">
        <f t="shared" si="144"/>
        <v/>
      </c>
      <c r="BM143" s="416" t="str">
        <f t="shared" si="144"/>
        <v/>
      </c>
      <c r="BN143" s="416" t="str">
        <f t="shared" si="139"/>
        <v/>
      </c>
      <c r="BO143" s="419"/>
      <c r="BP143" s="420"/>
      <c r="BQ143" s="104"/>
      <c r="BR143" s="104"/>
      <c r="BS143" s="103"/>
      <c r="BT143" s="161">
        <f t="shared" si="145"/>
        <v>0</v>
      </c>
      <c r="BU143" s="161">
        <f t="shared" si="146"/>
        <v>0</v>
      </c>
    </row>
    <row r="144" spans="1:73" ht="36" hidden="1">
      <c r="A144" s="145" t="s">
        <v>350</v>
      </c>
      <c r="B144" s="145" t="str">
        <f t="shared" si="111"/>
        <v>P069.1</v>
      </c>
      <c r="C144" s="146" t="s">
        <v>359</v>
      </c>
      <c r="D144" s="147" t="s">
        <v>360</v>
      </c>
      <c r="E144" s="147"/>
      <c r="F144" s="147"/>
      <c r="G144" s="147" t="s">
        <v>157</v>
      </c>
      <c r="H144" s="129">
        <v>0</v>
      </c>
      <c r="I144" s="130">
        <v>0</v>
      </c>
      <c r="J144" s="129"/>
      <c r="K144" s="130"/>
      <c r="L144" s="130">
        <v>600</v>
      </c>
      <c r="M144" s="130">
        <v>636</v>
      </c>
      <c r="N144" s="130">
        <v>636</v>
      </c>
      <c r="O144" s="148">
        <v>721.6</v>
      </c>
      <c r="P144" s="149">
        <v>0</v>
      </c>
      <c r="Q144" s="149">
        <v>0</v>
      </c>
      <c r="R144" s="150">
        <v>18657</v>
      </c>
      <c r="S144" s="151">
        <v>11595660</v>
      </c>
      <c r="T144" s="150">
        <v>13035</v>
      </c>
      <c r="U144" s="151">
        <v>8485321.9199999999</v>
      </c>
      <c r="V144" s="152">
        <v>18656</v>
      </c>
      <c r="W144" s="153">
        <f>V144*O144</f>
        <v>13462169.6</v>
      </c>
      <c r="X144" s="154">
        <v>18656</v>
      </c>
      <c r="Y144" s="155">
        <v>721.6</v>
      </c>
      <c r="Z144" s="138">
        <f>X144*Y144</f>
        <v>13462169.6</v>
      </c>
      <c r="AA144" s="156">
        <v>10637</v>
      </c>
      <c r="AB144" s="157">
        <v>7596534.4000000004</v>
      </c>
      <c r="AC144" s="177">
        <v>13000</v>
      </c>
      <c r="AD144" s="456">
        <v>800</v>
      </c>
      <c r="AE144" s="159">
        <f t="shared" ref="AE144:AE145" si="148">AC144*AD144</f>
        <v>10400000</v>
      </c>
      <c r="AF144" s="158">
        <v>13000</v>
      </c>
      <c r="AG144" s="448">
        <v>750</v>
      </c>
      <c r="AH144" s="159">
        <f t="shared" si="140"/>
        <v>9750000</v>
      </c>
      <c r="AI144" s="437">
        <f t="shared" si="141"/>
        <v>50</v>
      </c>
      <c r="AJ144" s="23">
        <f>+AF144-X144</f>
        <v>-5656</v>
      </c>
      <c r="AK144" s="24">
        <f>+AJ144/X144</f>
        <v>-0.30317324185248712</v>
      </c>
      <c r="AL144" s="23">
        <f>+AF144-AA144</f>
        <v>2363</v>
      </c>
      <c r="AM144" s="160">
        <f t="shared" si="142"/>
        <v>650000</v>
      </c>
      <c r="AN144" s="24">
        <f>+AL144/AA144</f>
        <v>0.22214910219046724</v>
      </c>
      <c r="AO144" s="163">
        <f>+AG144-Y144</f>
        <v>28.399999999999977</v>
      </c>
      <c r="AP144" s="164">
        <f>+AO144/Y144</f>
        <v>3.9356984478935667E-2</v>
      </c>
      <c r="AQ144" s="487"/>
      <c r="AR144" s="409">
        <f t="shared" si="128"/>
        <v>3.9356984478935653E-2</v>
      </c>
      <c r="AS144" s="410">
        <f t="shared" si="129"/>
        <v>0.10864745011086474</v>
      </c>
      <c r="AT144" s="409">
        <f t="shared" si="130"/>
        <v>0.22214910219046713</v>
      </c>
      <c r="AU144" s="410">
        <f t="shared" si="131"/>
        <v>0.22214910219046713</v>
      </c>
      <c r="AV144" s="64" t="b">
        <f t="shared" si="132"/>
        <v>0</v>
      </c>
      <c r="AW144" s="415" t="str">
        <f t="shared" si="133"/>
        <v/>
      </c>
      <c r="AX144" s="415">
        <f t="shared" si="134"/>
        <v>621.51792892748028</v>
      </c>
      <c r="AY144" s="415">
        <f t="shared" si="135"/>
        <v>650.96447410817029</v>
      </c>
      <c r="AZ144" s="415">
        <f t="shared" si="136"/>
        <v>721.6</v>
      </c>
      <c r="BA144" s="415">
        <f t="shared" si="137"/>
        <v>800</v>
      </c>
      <c r="BB144" s="416" t="str">
        <f t="shared" si="143"/>
        <v/>
      </c>
      <c r="BC144" s="416">
        <f t="shared" si="143"/>
        <v>4.737843239937467E-2</v>
      </c>
      <c r="BD144" s="416">
        <f t="shared" si="143"/>
        <v>0.10850903344395446</v>
      </c>
      <c r="BE144" s="416">
        <f t="shared" si="138"/>
        <v>0.10864745011086474</v>
      </c>
      <c r="BF144" s="417">
        <f t="shared" si="124"/>
        <v>0</v>
      </c>
      <c r="BG144" s="417">
        <f t="shared" si="122"/>
        <v>18657</v>
      </c>
      <c r="BH144" s="417">
        <f t="shared" si="123"/>
        <v>13035</v>
      </c>
      <c r="BI144" s="417">
        <f t="shared" si="125"/>
        <v>10637</v>
      </c>
      <c r="BJ144" s="417">
        <f t="shared" si="126"/>
        <v>13000</v>
      </c>
      <c r="BK144" s="416" t="str">
        <f t="shared" si="144"/>
        <v/>
      </c>
      <c r="BL144" s="416">
        <f t="shared" si="144"/>
        <v>-0.30133461971378039</v>
      </c>
      <c r="BM144" s="416">
        <f t="shared" si="144"/>
        <v>-0.18396624472573841</v>
      </c>
      <c r="BN144" s="416">
        <f t="shared" si="139"/>
        <v>0.22214910219046713</v>
      </c>
      <c r="BO144" s="419"/>
      <c r="BP144" s="420"/>
      <c r="BQ144" s="104"/>
      <c r="BR144" s="104"/>
      <c r="BS144" s="103"/>
      <c r="BT144" s="161">
        <f t="shared" si="145"/>
        <v>9380800</v>
      </c>
      <c r="BU144" s="161">
        <f t="shared" si="146"/>
        <v>9380800</v>
      </c>
    </row>
    <row r="145" spans="1:73" ht="15" hidden="1" customHeight="1">
      <c r="A145" s="145" t="s">
        <v>350</v>
      </c>
      <c r="B145" s="145" t="str">
        <f t="shared" si="111"/>
        <v>P069.2</v>
      </c>
      <c r="C145" s="146" t="s">
        <v>361</v>
      </c>
      <c r="D145" s="175" t="s">
        <v>362</v>
      </c>
      <c r="E145" s="175" t="s">
        <v>102</v>
      </c>
      <c r="F145" s="175"/>
      <c r="G145" s="175" t="s">
        <v>157</v>
      </c>
      <c r="H145" s="129">
        <v>0</v>
      </c>
      <c r="I145" s="130">
        <v>0</v>
      </c>
      <c r="J145" s="129"/>
      <c r="K145" s="130"/>
      <c r="L145" s="130">
        <v>720</v>
      </c>
      <c r="M145" s="130">
        <v>763</v>
      </c>
      <c r="N145" s="130">
        <v>763</v>
      </c>
      <c r="O145" s="148">
        <v>861.3</v>
      </c>
      <c r="P145" s="149">
        <v>0</v>
      </c>
      <c r="Q145" s="149">
        <v>0</v>
      </c>
      <c r="R145" s="150">
        <v>29</v>
      </c>
      <c r="S145" s="151">
        <v>20036</v>
      </c>
      <c r="T145" s="150">
        <v>30</v>
      </c>
      <c r="U145" s="151">
        <v>23726.079999999998</v>
      </c>
      <c r="V145" s="152">
        <v>31</v>
      </c>
      <c r="W145" s="153">
        <f>V145*O145</f>
        <v>26700.3</v>
      </c>
      <c r="X145" s="154">
        <v>31</v>
      </c>
      <c r="Y145" s="155">
        <v>861.3</v>
      </c>
      <c r="Z145" s="138">
        <f>X145*Y145</f>
        <v>26700.3</v>
      </c>
      <c r="AA145" s="156">
        <v>42</v>
      </c>
      <c r="AB145" s="157">
        <v>34538.12999999999</v>
      </c>
      <c r="AC145" s="162">
        <f>AA145</f>
        <v>42</v>
      </c>
      <c r="AD145" s="456">
        <v>950</v>
      </c>
      <c r="AE145" s="159">
        <f t="shared" si="148"/>
        <v>39900</v>
      </c>
      <c r="AF145" s="158">
        <v>26</v>
      </c>
      <c r="AG145" s="448">
        <v>947.3</v>
      </c>
      <c r="AH145" s="159">
        <f t="shared" si="140"/>
        <v>24629.8</v>
      </c>
      <c r="AI145" s="437">
        <f t="shared" si="141"/>
        <v>2.7000000000000455</v>
      </c>
      <c r="AJ145" s="23">
        <f>+AF145-X145</f>
        <v>-5</v>
      </c>
      <c r="AK145" s="24">
        <f>+AJ145/X145</f>
        <v>-0.16129032258064516</v>
      </c>
      <c r="AL145" s="23">
        <f>+AF145-AA145</f>
        <v>-16</v>
      </c>
      <c r="AM145" s="160">
        <f t="shared" si="142"/>
        <v>15270.2</v>
      </c>
      <c r="AN145" s="24">
        <f>+AL145/AA145</f>
        <v>-0.38095238095238093</v>
      </c>
      <c r="AO145" s="163">
        <f>+AG145-Y145</f>
        <v>86</v>
      </c>
      <c r="AP145" s="164">
        <f>+AO145/Y145</f>
        <v>9.984906536630675E-2</v>
      </c>
      <c r="AQ145" s="487"/>
      <c r="AR145" s="409">
        <f t="shared" si="128"/>
        <v>9.9849065366306666E-2</v>
      </c>
      <c r="AS145" s="410">
        <f t="shared" si="129"/>
        <v>0.10298386160455131</v>
      </c>
      <c r="AT145" s="409">
        <f t="shared" si="130"/>
        <v>-0.38095238095238093</v>
      </c>
      <c r="AU145" s="410">
        <f t="shared" si="131"/>
        <v>0</v>
      </c>
      <c r="AV145" s="64" t="b">
        <f t="shared" si="132"/>
        <v>1</v>
      </c>
      <c r="AW145" s="415" t="str">
        <f t="shared" si="133"/>
        <v/>
      </c>
      <c r="AX145" s="415">
        <f t="shared" si="134"/>
        <v>690.89655172413791</v>
      </c>
      <c r="AY145" s="415">
        <f t="shared" si="135"/>
        <v>790.86933333333332</v>
      </c>
      <c r="AZ145" s="415">
        <f t="shared" si="136"/>
        <v>861.3</v>
      </c>
      <c r="BA145" s="415">
        <f t="shared" si="137"/>
        <v>950</v>
      </c>
      <c r="BB145" s="416" t="str">
        <f t="shared" si="143"/>
        <v/>
      </c>
      <c r="BC145" s="416">
        <f t="shared" si="143"/>
        <v>0.14470007320157041</v>
      </c>
      <c r="BD145" s="416">
        <f t="shared" si="143"/>
        <v>8.9054744820889153E-2</v>
      </c>
      <c r="BE145" s="416">
        <f t="shared" si="138"/>
        <v>0.10298386160455131</v>
      </c>
      <c r="BF145" s="417">
        <f t="shared" si="124"/>
        <v>0</v>
      </c>
      <c r="BG145" s="417">
        <f t="shared" si="122"/>
        <v>29</v>
      </c>
      <c r="BH145" s="417">
        <f t="shared" si="123"/>
        <v>30</v>
      </c>
      <c r="BI145" s="417">
        <f t="shared" si="125"/>
        <v>42</v>
      </c>
      <c r="BJ145" s="417">
        <f t="shared" si="126"/>
        <v>42</v>
      </c>
      <c r="BK145" s="416" t="str">
        <f t="shared" si="144"/>
        <v/>
      </c>
      <c r="BL145" s="416">
        <f t="shared" si="144"/>
        <v>3.4482758620689724E-2</v>
      </c>
      <c r="BM145" s="416">
        <f t="shared" si="144"/>
        <v>0.39999999999999991</v>
      </c>
      <c r="BN145" s="416">
        <f t="shared" si="139"/>
        <v>0</v>
      </c>
      <c r="BO145" s="419"/>
      <c r="BP145" s="420"/>
      <c r="BQ145" s="104"/>
      <c r="BR145" s="104"/>
      <c r="BS145" s="103"/>
      <c r="BT145" s="161">
        <f t="shared" si="145"/>
        <v>36174.6</v>
      </c>
      <c r="BU145" s="161">
        <f t="shared" si="146"/>
        <v>22393.8</v>
      </c>
    </row>
    <row r="146" spans="1:73" ht="15" hidden="1" customHeight="1">
      <c r="A146" s="145" t="s">
        <v>350</v>
      </c>
      <c r="B146" s="145" t="str">
        <f t="shared" si="111"/>
        <v>P070</v>
      </c>
      <c r="C146" s="146" t="s">
        <v>363</v>
      </c>
      <c r="D146" s="165" t="s">
        <v>364</v>
      </c>
      <c r="E146" s="165"/>
      <c r="F146" s="165"/>
      <c r="G146" s="165"/>
      <c r="H146" s="129">
        <v>1100</v>
      </c>
      <c r="I146" s="130">
        <v>1200</v>
      </c>
      <c r="J146" s="129">
        <v>1400</v>
      </c>
      <c r="K146" s="130">
        <v>1400</v>
      </c>
      <c r="L146" s="130"/>
      <c r="M146" s="130"/>
      <c r="N146" s="130"/>
      <c r="O146" s="148" t="s">
        <v>88</v>
      </c>
      <c r="P146" s="149">
        <v>3497</v>
      </c>
      <c r="Q146" s="149">
        <v>4072800</v>
      </c>
      <c r="R146" s="150"/>
      <c r="S146" s="151"/>
      <c r="T146" s="150"/>
      <c r="U146" s="151"/>
      <c r="V146" s="152"/>
      <c r="W146" s="153"/>
      <c r="X146" s="166"/>
      <c r="Y146" s="155" t="s">
        <v>88</v>
      </c>
      <c r="Z146" s="167"/>
      <c r="AA146" s="168"/>
      <c r="AB146" s="169"/>
      <c r="AC146" s="170"/>
      <c r="AD146" s="449"/>
      <c r="AE146" s="171"/>
      <c r="AF146" s="170"/>
      <c r="AG146" s="449"/>
      <c r="AH146" s="159">
        <f t="shared" si="140"/>
        <v>0</v>
      </c>
      <c r="AI146" s="437">
        <f t="shared" si="141"/>
        <v>0</v>
      </c>
      <c r="AJ146" s="23"/>
      <c r="AK146" s="24"/>
      <c r="AL146" s="23"/>
      <c r="AM146" s="160">
        <f t="shared" si="142"/>
        <v>0</v>
      </c>
      <c r="AN146" s="24"/>
      <c r="AO146" s="163"/>
      <c r="AP146" s="164"/>
      <c r="AQ146" s="487"/>
      <c r="AR146" s="409" t="str">
        <f t="shared" si="128"/>
        <v/>
      </c>
      <c r="AS146" s="410" t="str">
        <f t="shared" si="129"/>
        <v/>
      </c>
      <c r="AT146" s="409" t="str">
        <f t="shared" si="130"/>
        <v/>
      </c>
      <c r="AU146" s="410" t="str">
        <f t="shared" si="131"/>
        <v/>
      </c>
      <c r="AV146" s="64" t="b">
        <f t="shared" si="132"/>
        <v>1</v>
      </c>
      <c r="AW146" s="415">
        <f t="shared" si="133"/>
        <v>1164.6554189305118</v>
      </c>
      <c r="AX146" s="415" t="str">
        <f t="shared" si="134"/>
        <v/>
      </c>
      <c r="AY146" s="415" t="str">
        <f t="shared" si="135"/>
        <v/>
      </c>
      <c r="AZ146" s="415" t="str">
        <f t="shared" si="136"/>
        <v/>
      </c>
      <c r="BA146" s="415">
        <f t="shared" si="137"/>
        <v>0</v>
      </c>
      <c r="BB146" s="416" t="str">
        <f t="shared" si="143"/>
        <v/>
      </c>
      <c r="BC146" s="416" t="str">
        <f t="shared" si="143"/>
        <v/>
      </c>
      <c r="BD146" s="416" t="str">
        <f t="shared" si="143"/>
        <v/>
      </c>
      <c r="BE146" s="416" t="str">
        <f t="shared" si="138"/>
        <v/>
      </c>
      <c r="BF146" s="417">
        <f t="shared" si="124"/>
        <v>3497</v>
      </c>
      <c r="BG146" s="417">
        <f t="shared" si="122"/>
        <v>0</v>
      </c>
      <c r="BH146" s="417">
        <f t="shared" si="123"/>
        <v>0</v>
      </c>
      <c r="BI146" s="417">
        <f t="shared" si="125"/>
        <v>0</v>
      </c>
      <c r="BJ146" s="417">
        <f t="shared" si="126"/>
        <v>0</v>
      </c>
      <c r="BK146" s="416">
        <f t="shared" si="144"/>
        <v>-1</v>
      </c>
      <c r="BL146" s="416" t="str">
        <f t="shared" si="144"/>
        <v/>
      </c>
      <c r="BM146" s="416" t="str">
        <f t="shared" si="144"/>
        <v/>
      </c>
      <c r="BN146" s="416" t="str">
        <f t="shared" si="139"/>
        <v/>
      </c>
      <c r="BO146" s="419"/>
      <c r="BP146" s="420"/>
      <c r="BQ146" s="104"/>
      <c r="BR146" s="104"/>
      <c r="BS146" s="103"/>
      <c r="BT146" s="161"/>
      <c r="BU146" s="161"/>
    </row>
    <row r="147" spans="1:73" ht="24" hidden="1">
      <c r="A147" s="145" t="s">
        <v>350</v>
      </c>
      <c r="B147" s="145" t="str">
        <f t="shared" si="111"/>
        <v>P070.1</v>
      </c>
      <c r="C147" s="146" t="s">
        <v>365</v>
      </c>
      <c r="D147" s="147" t="s">
        <v>366</v>
      </c>
      <c r="E147" s="147"/>
      <c r="F147" s="147"/>
      <c r="G147" s="147"/>
      <c r="H147" s="129">
        <v>0</v>
      </c>
      <c r="I147" s="130">
        <v>0</v>
      </c>
      <c r="J147" s="129"/>
      <c r="K147" s="130"/>
      <c r="L147" s="130">
        <v>1400</v>
      </c>
      <c r="M147" s="130">
        <v>1490</v>
      </c>
      <c r="N147" s="130">
        <v>1490</v>
      </c>
      <c r="O147" s="148">
        <v>1661</v>
      </c>
      <c r="P147" s="149">
        <v>0</v>
      </c>
      <c r="Q147" s="149">
        <v>0</v>
      </c>
      <c r="R147" s="150">
        <v>3917</v>
      </c>
      <c r="S147" s="151">
        <v>5427720</v>
      </c>
      <c r="T147" s="150">
        <v>3679</v>
      </c>
      <c r="U147" s="151">
        <v>5646775.3999999994</v>
      </c>
      <c r="V147" s="152">
        <v>3907</v>
      </c>
      <c r="W147" s="153">
        <f>V147*O147</f>
        <v>6489527</v>
      </c>
      <c r="X147" s="154">
        <v>3907</v>
      </c>
      <c r="Y147" s="155">
        <v>1661</v>
      </c>
      <c r="Z147" s="138">
        <f>X147*Y147</f>
        <v>6489527</v>
      </c>
      <c r="AA147" s="156">
        <v>3194</v>
      </c>
      <c r="AB147" s="157">
        <v>5305162.8</v>
      </c>
      <c r="AC147" s="158">
        <v>3321</v>
      </c>
      <c r="AD147" s="448">
        <v>2046.13</v>
      </c>
      <c r="AE147" s="159">
        <f t="shared" ref="AE147:AE148" si="149">AC147*AD147</f>
        <v>6795197.7300000004</v>
      </c>
      <c r="AF147" s="158">
        <v>3321</v>
      </c>
      <c r="AG147" s="448">
        <v>2046.13</v>
      </c>
      <c r="AH147" s="159">
        <f t="shared" si="140"/>
        <v>6795197.7300000004</v>
      </c>
      <c r="AI147" s="437">
        <f t="shared" si="141"/>
        <v>0</v>
      </c>
      <c r="AJ147" s="23">
        <f>+AF147-X147</f>
        <v>-586</v>
      </c>
      <c r="AK147" s="24">
        <f>+AJ147/X147</f>
        <v>-0.14998720245712824</v>
      </c>
      <c r="AL147" s="23">
        <f>+AF147-AA147</f>
        <v>127</v>
      </c>
      <c r="AM147" s="160">
        <f t="shared" si="142"/>
        <v>0</v>
      </c>
      <c r="AN147" s="24">
        <f>+AL147/AA147</f>
        <v>3.976205385097057E-2</v>
      </c>
      <c r="AO147" s="163">
        <f>+AG147-Y147</f>
        <v>385.13000000000011</v>
      </c>
      <c r="AP147" s="164">
        <f>+AO147/Y147</f>
        <v>0.23186634557495492</v>
      </c>
      <c r="AQ147" s="487"/>
      <c r="AR147" s="409">
        <f t="shared" si="128"/>
        <v>0.231866345574955</v>
      </c>
      <c r="AS147" s="410">
        <f t="shared" si="129"/>
        <v>0.231866345574955</v>
      </c>
      <c r="AT147" s="409">
        <f t="shared" si="130"/>
        <v>3.9762053850970647E-2</v>
      </c>
      <c r="AU147" s="410">
        <f t="shared" si="131"/>
        <v>3.9762053850970647E-2</v>
      </c>
      <c r="AV147" s="64" t="b">
        <f t="shared" si="132"/>
        <v>0</v>
      </c>
      <c r="AW147" s="415" t="str">
        <f t="shared" si="133"/>
        <v/>
      </c>
      <c r="AX147" s="415">
        <f t="shared" si="134"/>
        <v>1385.682920602502</v>
      </c>
      <c r="AY147" s="415">
        <f t="shared" si="135"/>
        <v>1534.8669203587931</v>
      </c>
      <c r="AZ147" s="415">
        <f t="shared" si="136"/>
        <v>1661</v>
      </c>
      <c r="BA147" s="415">
        <f t="shared" si="137"/>
        <v>2046.13</v>
      </c>
      <c r="BB147" s="416" t="str">
        <f t="shared" si="143"/>
        <v/>
      </c>
      <c r="BC147" s="416">
        <f t="shared" si="143"/>
        <v>0.10766099339048285</v>
      </c>
      <c r="BD147" s="416">
        <f t="shared" si="143"/>
        <v>8.2178512005276483E-2</v>
      </c>
      <c r="BE147" s="416">
        <f t="shared" si="138"/>
        <v>0.231866345574955</v>
      </c>
      <c r="BF147" s="417">
        <f t="shared" si="124"/>
        <v>0</v>
      </c>
      <c r="BG147" s="417">
        <f t="shared" si="122"/>
        <v>3917</v>
      </c>
      <c r="BH147" s="417">
        <f t="shared" si="123"/>
        <v>3679</v>
      </c>
      <c r="BI147" s="417">
        <f t="shared" si="125"/>
        <v>3194</v>
      </c>
      <c r="BJ147" s="417">
        <f t="shared" si="126"/>
        <v>3321</v>
      </c>
      <c r="BK147" s="416" t="str">
        <f t="shared" si="144"/>
        <v/>
      </c>
      <c r="BL147" s="416">
        <f t="shared" si="144"/>
        <v>-6.0760786316058191E-2</v>
      </c>
      <c r="BM147" s="416">
        <f t="shared" si="144"/>
        <v>-0.13182930144060889</v>
      </c>
      <c r="BN147" s="416">
        <f t="shared" si="139"/>
        <v>3.9762053850970647E-2</v>
      </c>
      <c r="BO147" s="419"/>
      <c r="BP147" s="420" t="s">
        <v>1070</v>
      </c>
      <c r="BQ147" s="104"/>
      <c r="BR147" s="104"/>
      <c r="BS147" s="103"/>
      <c r="BT147" s="161">
        <f t="shared" si="145"/>
        <v>5516181</v>
      </c>
      <c r="BU147" s="161">
        <f t="shared" si="146"/>
        <v>5516181</v>
      </c>
    </row>
    <row r="148" spans="1:73" ht="36" hidden="1">
      <c r="A148" s="145" t="s">
        <v>350</v>
      </c>
      <c r="B148" s="145" t="str">
        <f t="shared" si="111"/>
        <v>P070.2</v>
      </c>
      <c r="C148" s="146" t="s">
        <v>367</v>
      </c>
      <c r="D148" s="175" t="s">
        <v>368</v>
      </c>
      <c r="E148" s="175" t="s">
        <v>102</v>
      </c>
      <c r="F148" s="175"/>
      <c r="G148" s="175"/>
      <c r="H148" s="129">
        <v>0</v>
      </c>
      <c r="I148" s="130">
        <v>0</v>
      </c>
      <c r="J148" s="129"/>
      <c r="K148" s="130"/>
      <c r="L148" s="130">
        <v>1820</v>
      </c>
      <c r="M148" s="130">
        <v>1940</v>
      </c>
      <c r="N148" s="130">
        <v>1940</v>
      </c>
      <c r="O148" s="148">
        <v>2156</v>
      </c>
      <c r="P148" s="149">
        <v>0</v>
      </c>
      <c r="Q148" s="149">
        <v>0</v>
      </c>
      <c r="R148" s="150">
        <v>229</v>
      </c>
      <c r="S148" s="151">
        <v>366380</v>
      </c>
      <c r="T148" s="150">
        <v>229</v>
      </c>
      <c r="U148" s="151">
        <v>462260</v>
      </c>
      <c r="V148" s="152">
        <v>226</v>
      </c>
      <c r="W148" s="153">
        <f>V148*O148</f>
        <v>487256</v>
      </c>
      <c r="X148" s="154">
        <v>226</v>
      </c>
      <c r="Y148" s="155">
        <v>2156</v>
      </c>
      <c r="Z148" s="138">
        <f>X148*Y148</f>
        <v>487256</v>
      </c>
      <c r="AA148" s="156">
        <v>211</v>
      </c>
      <c r="AB148" s="157">
        <v>454916</v>
      </c>
      <c r="AC148" s="162">
        <f>AA148</f>
        <v>211</v>
      </c>
      <c r="AD148" s="456">
        <v>2500</v>
      </c>
      <c r="AE148" s="159">
        <f t="shared" si="149"/>
        <v>527500</v>
      </c>
      <c r="AF148" s="158">
        <v>193</v>
      </c>
      <c r="AG148" s="448">
        <v>2541.13</v>
      </c>
      <c r="AH148" s="159">
        <f t="shared" si="140"/>
        <v>490438.09</v>
      </c>
      <c r="AI148" s="437">
        <f t="shared" si="141"/>
        <v>-41.130000000000109</v>
      </c>
      <c r="AJ148" s="23">
        <f>+AF148-X148</f>
        <v>-33</v>
      </c>
      <c r="AK148" s="24">
        <f>+AJ148/X148</f>
        <v>-0.14601769911504425</v>
      </c>
      <c r="AL148" s="23">
        <f>+AF148-AA148</f>
        <v>-18</v>
      </c>
      <c r="AM148" s="160">
        <f t="shared" si="142"/>
        <v>37061.909999999974</v>
      </c>
      <c r="AN148" s="24">
        <f>+AL148/AA148</f>
        <v>-8.5308056872037921E-2</v>
      </c>
      <c r="AO148" s="163">
        <f>+AG148-Y148</f>
        <v>385.13000000000011</v>
      </c>
      <c r="AP148" s="164">
        <f>+AO148/Y148</f>
        <v>0.17863172541743974</v>
      </c>
      <c r="AQ148" s="487"/>
      <c r="AR148" s="409">
        <f t="shared" si="128"/>
        <v>0.17863172541743966</v>
      </c>
      <c r="AS148" s="410">
        <f t="shared" si="129"/>
        <v>0.15955473098330231</v>
      </c>
      <c r="AT148" s="409">
        <f t="shared" si="130"/>
        <v>-8.5308056872037907E-2</v>
      </c>
      <c r="AU148" s="410">
        <f t="shared" si="131"/>
        <v>0</v>
      </c>
      <c r="AV148" s="64" t="b">
        <f t="shared" si="132"/>
        <v>1</v>
      </c>
      <c r="AW148" s="415" t="str">
        <f t="shared" si="133"/>
        <v/>
      </c>
      <c r="AX148" s="415">
        <f t="shared" si="134"/>
        <v>1599.9126637554584</v>
      </c>
      <c r="AY148" s="415">
        <f t="shared" si="135"/>
        <v>2018.6026200873362</v>
      </c>
      <c r="AZ148" s="415">
        <f t="shared" si="136"/>
        <v>2156</v>
      </c>
      <c r="BA148" s="415">
        <f t="shared" si="137"/>
        <v>2500</v>
      </c>
      <c r="BB148" s="416" t="str">
        <f t="shared" si="143"/>
        <v/>
      </c>
      <c r="BC148" s="416">
        <f t="shared" si="143"/>
        <v>0.26169550739669201</v>
      </c>
      <c r="BD148" s="416">
        <f t="shared" si="143"/>
        <v>6.8065590793060293E-2</v>
      </c>
      <c r="BE148" s="416">
        <f t="shared" si="138"/>
        <v>0.15955473098330231</v>
      </c>
      <c r="BF148" s="417">
        <f t="shared" si="124"/>
        <v>0</v>
      </c>
      <c r="BG148" s="417">
        <f t="shared" si="122"/>
        <v>229</v>
      </c>
      <c r="BH148" s="417">
        <f t="shared" si="123"/>
        <v>229</v>
      </c>
      <c r="BI148" s="417">
        <f t="shared" si="125"/>
        <v>211</v>
      </c>
      <c r="BJ148" s="417">
        <f t="shared" si="126"/>
        <v>211</v>
      </c>
      <c r="BK148" s="416" t="str">
        <f t="shared" si="144"/>
        <v/>
      </c>
      <c r="BL148" s="416">
        <f t="shared" si="144"/>
        <v>0</v>
      </c>
      <c r="BM148" s="416">
        <f t="shared" si="144"/>
        <v>-7.8602620087336206E-2</v>
      </c>
      <c r="BN148" s="416">
        <f t="shared" si="139"/>
        <v>0</v>
      </c>
      <c r="BO148" s="419"/>
      <c r="BP148" s="420"/>
      <c r="BQ148" s="104"/>
      <c r="BR148" s="104"/>
      <c r="BS148" s="103"/>
      <c r="BT148" s="161">
        <f t="shared" si="145"/>
        <v>454916</v>
      </c>
      <c r="BU148" s="161">
        <f t="shared" si="146"/>
        <v>416108</v>
      </c>
    </row>
    <row r="149" spans="1:73" ht="13.2" hidden="1">
      <c r="A149" s="145" t="s">
        <v>350</v>
      </c>
      <c r="B149" s="145" t="str">
        <f t="shared" si="111"/>
        <v>P071</v>
      </c>
      <c r="C149" s="146" t="s">
        <v>369</v>
      </c>
      <c r="D149" s="165" t="s">
        <v>370</v>
      </c>
      <c r="E149" s="165"/>
      <c r="F149" s="165"/>
      <c r="G149" s="165"/>
      <c r="H149" s="129">
        <v>604</v>
      </c>
      <c r="I149" s="130">
        <v>605</v>
      </c>
      <c r="J149" s="129">
        <v>400</v>
      </c>
      <c r="K149" s="130">
        <v>400</v>
      </c>
      <c r="L149" s="130"/>
      <c r="M149" s="130"/>
      <c r="N149" s="130"/>
      <c r="O149" s="148" t="s">
        <v>88</v>
      </c>
      <c r="P149" s="149">
        <v>16753</v>
      </c>
      <c r="Q149" s="149">
        <v>10087708.399999999</v>
      </c>
      <c r="R149" s="150"/>
      <c r="S149" s="151"/>
      <c r="T149" s="150"/>
      <c r="U149" s="151"/>
      <c r="V149" s="152"/>
      <c r="W149" s="153"/>
      <c r="X149" s="166"/>
      <c r="Y149" s="155" t="s">
        <v>88</v>
      </c>
      <c r="Z149" s="167"/>
      <c r="AA149" s="168"/>
      <c r="AB149" s="169"/>
      <c r="AC149" s="170"/>
      <c r="AD149" s="449"/>
      <c r="AE149" s="171"/>
      <c r="AF149" s="170"/>
      <c r="AG149" s="449"/>
      <c r="AH149" s="159">
        <f t="shared" si="140"/>
        <v>0</v>
      </c>
      <c r="AI149" s="437">
        <f t="shared" si="141"/>
        <v>0</v>
      </c>
      <c r="AJ149" s="23"/>
      <c r="AK149" s="24"/>
      <c r="AL149" s="23"/>
      <c r="AM149" s="160">
        <f t="shared" si="142"/>
        <v>0</v>
      </c>
      <c r="AN149" s="24"/>
      <c r="AO149" s="163"/>
      <c r="AP149" s="164"/>
      <c r="AQ149" s="487"/>
      <c r="AR149" s="409" t="str">
        <f t="shared" si="128"/>
        <v/>
      </c>
      <c r="AS149" s="410" t="str">
        <f t="shared" si="129"/>
        <v/>
      </c>
      <c r="AT149" s="409" t="str">
        <f t="shared" si="130"/>
        <v/>
      </c>
      <c r="AU149" s="410" t="str">
        <f t="shared" si="131"/>
        <v/>
      </c>
      <c r="AV149" s="64" t="b">
        <f t="shared" si="132"/>
        <v>1</v>
      </c>
      <c r="AW149" s="415">
        <f t="shared" si="133"/>
        <v>602.14340118187783</v>
      </c>
      <c r="AX149" s="415" t="str">
        <f t="shared" si="134"/>
        <v/>
      </c>
      <c r="AY149" s="415" t="str">
        <f t="shared" si="135"/>
        <v/>
      </c>
      <c r="AZ149" s="415" t="str">
        <f t="shared" si="136"/>
        <v/>
      </c>
      <c r="BA149" s="415">
        <f t="shared" si="137"/>
        <v>0</v>
      </c>
      <c r="BB149" s="416" t="str">
        <f t="shared" si="143"/>
        <v/>
      </c>
      <c r="BC149" s="416" t="str">
        <f t="shared" si="143"/>
        <v/>
      </c>
      <c r="BD149" s="416" t="str">
        <f t="shared" si="143"/>
        <v/>
      </c>
      <c r="BE149" s="416" t="str">
        <f t="shared" si="138"/>
        <v/>
      </c>
      <c r="BF149" s="417">
        <f t="shared" si="124"/>
        <v>16753</v>
      </c>
      <c r="BG149" s="417">
        <f t="shared" si="122"/>
        <v>0</v>
      </c>
      <c r="BH149" s="417">
        <f t="shared" si="123"/>
        <v>0</v>
      </c>
      <c r="BI149" s="417">
        <f t="shared" si="125"/>
        <v>0</v>
      </c>
      <c r="BJ149" s="417">
        <f t="shared" si="126"/>
        <v>0</v>
      </c>
      <c r="BK149" s="416">
        <f t="shared" si="144"/>
        <v>-1</v>
      </c>
      <c r="BL149" s="416" t="str">
        <f t="shared" si="144"/>
        <v/>
      </c>
      <c r="BM149" s="416" t="str">
        <f t="shared" si="144"/>
        <v/>
      </c>
      <c r="BN149" s="416" t="str">
        <f t="shared" si="139"/>
        <v/>
      </c>
      <c r="BO149" s="419"/>
      <c r="BP149" s="420"/>
      <c r="BQ149" s="104"/>
      <c r="BR149" s="104"/>
      <c r="BS149" s="103"/>
      <c r="BT149" s="161"/>
      <c r="BU149" s="161"/>
    </row>
    <row r="150" spans="1:73" ht="24" hidden="1">
      <c r="A150" s="145" t="s">
        <v>350</v>
      </c>
      <c r="B150" s="145" t="str">
        <f t="shared" si="111"/>
        <v>P071.1</v>
      </c>
      <c r="C150" s="146" t="s">
        <v>371</v>
      </c>
      <c r="D150" s="147" t="s">
        <v>372</v>
      </c>
      <c r="E150" s="147"/>
      <c r="F150" s="147"/>
      <c r="G150" s="147"/>
      <c r="H150" s="129">
        <v>0</v>
      </c>
      <c r="I150" s="130">
        <v>0</v>
      </c>
      <c r="J150" s="129"/>
      <c r="K150" s="130"/>
      <c r="L150" s="130">
        <v>400</v>
      </c>
      <c r="M150" s="130">
        <v>430</v>
      </c>
      <c r="N150" s="130">
        <v>430</v>
      </c>
      <c r="O150" s="148">
        <v>495</v>
      </c>
      <c r="P150" s="149">
        <v>0</v>
      </c>
      <c r="Q150" s="149">
        <v>0</v>
      </c>
      <c r="R150" s="150">
        <v>13610</v>
      </c>
      <c r="S150" s="151">
        <v>5620946.4000000004</v>
      </c>
      <c r="T150" s="150">
        <v>9516.5</v>
      </c>
      <c r="U150" s="151">
        <v>4181333.8</v>
      </c>
      <c r="V150" s="152">
        <v>13233</v>
      </c>
      <c r="W150" s="153">
        <f>V150*O150</f>
        <v>6550335</v>
      </c>
      <c r="X150" s="154">
        <v>13233</v>
      </c>
      <c r="Y150" s="155">
        <v>495</v>
      </c>
      <c r="Z150" s="138">
        <f>X150*Y150</f>
        <v>6550335</v>
      </c>
      <c r="AA150" s="156">
        <v>7777</v>
      </c>
      <c r="AB150" s="157">
        <v>3776594</v>
      </c>
      <c r="AC150" s="158">
        <v>11249</v>
      </c>
      <c r="AD150" s="448">
        <v>500</v>
      </c>
      <c r="AE150" s="159">
        <f t="shared" ref="AE150:AE151" si="150">AC150*AD150</f>
        <v>5624500</v>
      </c>
      <c r="AF150" s="158">
        <v>11249</v>
      </c>
      <c r="AG150" s="448">
        <v>500</v>
      </c>
      <c r="AH150" s="159">
        <f t="shared" si="140"/>
        <v>5624500</v>
      </c>
      <c r="AI150" s="437">
        <f t="shared" si="141"/>
        <v>0</v>
      </c>
      <c r="AJ150" s="23">
        <f>+AF150-X150</f>
        <v>-1984</v>
      </c>
      <c r="AK150" s="24">
        <f>+AJ150/X150</f>
        <v>-0.14992820977858384</v>
      </c>
      <c r="AL150" s="23">
        <f>+AF150-AA150</f>
        <v>3472</v>
      </c>
      <c r="AM150" s="160">
        <f t="shared" si="142"/>
        <v>0</v>
      </c>
      <c r="AN150" s="24">
        <f>+AL150/AA150</f>
        <v>0.44644464446444643</v>
      </c>
      <c r="AO150" s="163">
        <f>+AG150-Y150</f>
        <v>5</v>
      </c>
      <c r="AP150" s="164">
        <f>+AO150/Y150</f>
        <v>1.0101010101010102E-2</v>
      </c>
      <c r="AQ150" s="487"/>
      <c r="AR150" s="409">
        <f t="shared" si="128"/>
        <v>1.0101010101010166E-2</v>
      </c>
      <c r="AS150" s="410">
        <f t="shared" si="129"/>
        <v>1.0101010101010166E-2</v>
      </c>
      <c r="AT150" s="409">
        <f t="shared" si="130"/>
        <v>0.44644464446444654</v>
      </c>
      <c r="AU150" s="410">
        <f t="shared" si="131"/>
        <v>0.44644464446444654</v>
      </c>
      <c r="AV150" s="64" t="b">
        <f t="shared" si="132"/>
        <v>0</v>
      </c>
      <c r="AW150" s="415" t="str">
        <f t="shared" si="133"/>
        <v/>
      </c>
      <c r="AX150" s="415">
        <f t="shared" si="134"/>
        <v>413.00120499632624</v>
      </c>
      <c r="AY150" s="415">
        <f t="shared" si="135"/>
        <v>439.37727105553512</v>
      </c>
      <c r="AZ150" s="415">
        <f t="shared" si="136"/>
        <v>495</v>
      </c>
      <c r="BA150" s="415">
        <f t="shared" si="137"/>
        <v>500</v>
      </c>
      <c r="BB150" s="416" t="str">
        <f t="shared" si="143"/>
        <v/>
      </c>
      <c r="BC150" s="416">
        <f t="shared" si="143"/>
        <v>6.3864380394346609E-2</v>
      </c>
      <c r="BD150" s="416">
        <f t="shared" si="143"/>
        <v>0.12659446131758245</v>
      </c>
      <c r="BE150" s="416">
        <f t="shared" si="138"/>
        <v>1.0101010101010166E-2</v>
      </c>
      <c r="BF150" s="417">
        <f t="shared" si="124"/>
        <v>0</v>
      </c>
      <c r="BG150" s="417">
        <f t="shared" si="122"/>
        <v>13610</v>
      </c>
      <c r="BH150" s="417">
        <f t="shared" si="123"/>
        <v>9516.5</v>
      </c>
      <c r="BI150" s="417">
        <f t="shared" si="125"/>
        <v>7777</v>
      </c>
      <c r="BJ150" s="417">
        <f t="shared" si="126"/>
        <v>11249</v>
      </c>
      <c r="BK150" s="416" t="str">
        <f t="shared" si="144"/>
        <v/>
      </c>
      <c r="BL150" s="416">
        <f t="shared" si="144"/>
        <v>-0.30077149155033067</v>
      </c>
      <c r="BM150" s="416">
        <f t="shared" si="144"/>
        <v>-0.18278778962853992</v>
      </c>
      <c r="BN150" s="416">
        <f t="shared" si="139"/>
        <v>0.44644464446444654</v>
      </c>
      <c r="BO150" s="419"/>
      <c r="BP150" s="420" t="s">
        <v>1070</v>
      </c>
      <c r="BQ150" s="104"/>
      <c r="BR150" s="104"/>
      <c r="BS150" s="103"/>
      <c r="BT150" s="161">
        <f t="shared" si="145"/>
        <v>5568255</v>
      </c>
      <c r="BU150" s="161">
        <f t="shared" si="146"/>
        <v>5568255</v>
      </c>
    </row>
    <row r="151" spans="1:73" ht="36" hidden="1">
      <c r="A151" s="145" t="s">
        <v>350</v>
      </c>
      <c r="B151" s="145" t="str">
        <f t="shared" si="111"/>
        <v>P071.2</v>
      </c>
      <c r="C151" s="146" t="s">
        <v>373</v>
      </c>
      <c r="D151" s="175" t="s">
        <v>374</v>
      </c>
      <c r="E151" s="175" t="s">
        <v>102</v>
      </c>
      <c r="F151" s="175"/>
      <c r="G151" s="175"/>
      <c r="H151" s="129">
        <v>0</v>
      </c>
      <c r="I151" s="130">
        <v>0</v>
      </c>
      <c r="J151" s="129"/>
      <c r="K151" s="130"/>
      <c r="L151" s="130">
        <v>480</v>
      </c>
      <c r="M151" s="130">
        <v>516</v>
      </c>
      <c r="N151" s="130">
        <v>516</v>
      </c>
      <c r="O151" s="148">
        <v>589.6</v>
      </c>
      <c r="P151" s="149">
        <v>0</v>
      </c>
      <c r="Q151" s="149">
        <v>0</v>
      </c>
      <c r="R151" s="150">
        <v>1396</v>
      </c>
      <c r="S151" s="151">
        <v>653100</v>
      </c>
      <c r="T151" s="150">
        <v>1181</v>
      </c>
      <c r="U151" s="151">
        <v>631060.31999999995</v>
      </c>
      <c r="V151" s="152">
        <v>1396</v>
      </c>
      <c r="W151" s="153">
        <f>V151*O151</f>
        <v>823081.6</v>
      </c>
      <c r="X151" s="154">
        <v>1396</v>
      </c>
      <c r="Y151" s="155">
        <v>589.6</v>
      </c>
      <c r="Z151" s="138">
        <f>X151*Y151</f>
        <v>823081.6</v>
      </c>
      <c r="AA151" s="156">
        <v>1348</v>
      </c>
      <c r="AB151" s="157">
        <v>790476.72</v>
      </c>
      <c r="AC151" s="162">
        <f>AA151*1.05</f>
        <v>1415.4</v>
      </c>
      <c r="AD151" s="448">
        <v>648</v>
      </c>
      <c r="AE151" s="159">
        <f t="shared" si="150"/>
        <v>917179.20000000007</v>
      </c>
      <c r="AF151" s="158">
        <v>1187</v>
      </c>
      <c r="AG151" s="448">
        <v>648</v>
      </c>
      <c r="AH151" s="159">
        <f t="shared" si="140"/>
        <v>769176</v>
      </c>
      <c r="AI151" s="437">
        <f t="shared" si="141"/>
        <v>0</v>
      </c>
      <c r="AJ151" s="23">
        <f>+AF151-X151</f>
        <v>-209</v>
      </c>
      <c r="AK151" s="24">
        <f>+AJ151/X151</f>
        <v>-0.14971346704871061</v>
      </c>
      <c r="AL151" s="23">
        <f>+AF151-AA151</f>
        <v>-161</v>
      </c>
      <c r="AM151" s="160">
        <f t="shared" si="142"/>
        <v>148003.20000000007</v>
      </c>
      <c r="AN151" s="24">
        <f>+AL151/AA151</f>
        <v>-0.11943620178041543</v>
      </c>
      <c r="AO151" s="163">
        <f>+AG151-Y151</f>
        <v>58.399999999999977</v>
      </c>
      <c r="AP151" s="164">
        <f>+AO151/Y151</f>
        <v>9.905020352781542E-2</v>
      </c>
      <c r="AQ151" s="487"/>
      <c r="AR151" s="409">
        <f t="shared" si="128"/>
        <v>9.905020352781535E-2</v>
      </c>
      <c r="AS151" s="410">
        <f t="shared" si="129"/>
        <v>9.905020352781535E-2</v>
      </c>
      <c r="AT151" s="409">
        <f t="shared" si="130"/>
        <v>-0.11943620178041547</v>
      </c>
      <c r="AU151" s="410">
        <f t="shared" si="131"/>
        <v>5.0000000000000044E-2</v>
      </c>
      <c r="AV151" s="64" t="b">
        <f t="shared" si="132"/>
        <v>0</v>
      </c>
      <c r="AW151" s="415" t="str">
        <f t="shared" si="133"/>
        <v/>
      </c>
      <c r="AX151" s="415">
        <f t="shared" si="134"/>
        <v>467.83667621776505</v>
      </c>
      <c r="AY151" s="415">
        <f t="shared" si="135"/>
        <v>534.34404741744277</v>
      </c>
      <c r="AZ151" s="415">
        <f t="shared" si="136"/>
        <v>589.6</v>
      </c>
      <c r="BA151" s="415">
        <f t="shared" si="137"/>
        <v>648</v>
      </c>
      <c r="BB151" s="416" t="str">
        <f t="shared" si="143"/>
        <v/>
      </c>
      <c r="BC151" s="416">
        <f t="shared" si="143"/>
        <v>0.14215937864760386</v>
      </c>
      <c r="BD151" s="416">
        <f t="shared" si="143"/>
        <v>0.10340894195344141</v>
      </c>
      <c r="BE151" s="416">
        <f t="shared" si="138"/>
        <v>9.905020352781535E-2</v>
      </c>
      <c r="BF151" s="417">
        <f t="shared" si="124"/>
        <v>0</v>
      </c>
      <c r="BG151" s="417">
        <f t="shared" si="122"/>
        <v>1396</v>
      </c>
      <c r="BH151" s="417">
        <f t="shared" si="123"/>
        <v>1181</v>
      </c>
      <c r="BI151" s="417">
        <f t="shared" si="125"/>
        <v>1348</v>
      </c>
      <c r="BJ151" s="417">
        <f t="shared" si="126"/>
        <v>1415.4</v>
      </c>
      <c r="BK151" s="416" t="str">
        <f t="shared" si="144"/>
        <v/>
      </c>
      <c r="BL151" s="416">
        <f t="shared" si="144"/>
        <v>-0.15401146131805155</v>
      </c>
      <c r="BM151" s="416">
        <f t="shared" si="144"/>
        <v>0.14140558848433527</v>
      </c>
      <c r="BN151" s="416">
        <f t="shared" si="139"/>
        <v>5.0000000000000044E-2</v>
      </c>
      <c r="BO151" s="419" t="s">
        <v>1071</v>
      </c>
      <c r="BP151" s="420"/>
      <c r="BR151" s="104"/>
      <c r="BS151" s="103"/>
      <c r="BT151" s="161">
        <f t="shared" si="145"/>
        <v>834519.84000000008</v>
      </c>
      <c r="BU151" s="161">
        <f t="shared" si="146"/>
        <v>699855.20000000007</v>
      </c>
    </row>
    <row r="152" spans="1:73" ht="13.2" hidden="1">
      <c r="A152" s="145" t="s">
        <v>350</v>
      </c>
      <c r="B152" s="145" t="str">
        <f t="shared" si="111"/>
        <v>P072</v>
      </c>
      <c r="C152" s="146" t="s">
        <v>375</v>
      </c>
      <c r="D152" s="165" t="s">
        <v>376</v>
      </c>
      <c r="E152" s="165"/>
      <c r="F152" s="165"/>
      <c r="G152" s="165"/>
      <c r="H152" s="129">
        <v>579</v>
      </c>
      <c r="I152" s="130">
        <v>600</v>
      </c>
      <c r="J152" s="129">
        <v>600</v>
      </c>
      <c r="K152" s="130">
        <v>600</v>
      </c>
      <c r="L152" s="130"/>
      <c r="M152" s="130"/>
      <c r="N152" s="130"/>
      <c r="O152" s="148"/>
      <c r="P152" s="149">
        <v>14179</v>
      </c>
      <c r="Q152" s="149">
        <v>8392080</v>
      </c>
      <c r="R152" s="150"/>
      <c r="S152" s="151"/>
      <c r="T152" s="150"/>
      <c r="U152" s="151"/>
      <c r="V152" s="152"/>
      <c r="W152" s="153"/>
      <c r="X152" s="166"/>
      <c r="Y152" s="155"/>
      <c r="Z152" s="167"/>
      <c r="AA152" s="168"/>
      <c r="AB152" s="169"/>
      <c r="AC152" s="170"/>
      <c r="AD152" s="449"/>
      <c r="AE152" s="171"/>
      <c r="AF152" s="170"/>
      <c r="AG152" s="449"/>
      <c r="AH152" s="159">
        <f t="shared" si="140"/>
        <v>0</v>
      </c>
      <c r="AI152" s="437">
        <f t="shared" si="141"/>
        <v>0</v>
      </c>
      <c r="AJ152" s="23"/>
      <c r="AK152" s="24"/>
      <c r="AL152" s="23"/>
      <c r="AM152" s="160">
        <f t="shared" si="142"/>
        <v>0</v>
      </c>
      <c r="AN152" s="24"/>
      <c r="AO152" s="163"/>
      <c r="AP152" s="164"/>
      <c r="AQ152" s="487"/>
      <c r="AR152" s="409" t="str">
        <f t="shared" si="128"/>
        <v/>
      </c>
      <c r="AS152" s="410" t="str">
        <f t="shared" si="129"/>
        <v/>
      </c>
      <c r="AT152" s="409" t="str">
        <f t="shared" si="130"/>
        <v/>
      </c>
      <c r="AU152" s="410" t="str">
        <f t="shared" si="131"/>
        <v/>
      </c>
      <c r="AV152" s="64" t="b">
        <f t="shared" si="132"/>
        <v>1</v>
      </c>
      <c r="AW152" s="415">
        <f t="shared" si="133"/>
        <v>591.86684533464984</v>
      </c>
      <c r="AX152" s="415" t="str">
        <f t="shared" si="134"/>
        <v/>
      </c>
      <c r="AY152" s="415" t="str">
        <f t="shared" si="135"/>
        <v/>
      </c>
      <c r="AZ152" s="415">
        <f t="shared" si="136"/>
        <v>0</v>
      </c>
      <c r="BA152" s="415">
        <f t="shared" si="137"/>
        <v>0</v>
      </c>
      <c r="BB152" s="416" t="str">
        <f t="shared" si="143"/>
        <v/>
      </c>
      <c r="BC152" s="416" t="str">
        <f t="shared" si="143"/>
        <v/>
      </c>
      <c r="BD152" s="416" t="str">
        <f t="shared" si="143"/>
        <v/>
      </c>
      <c r="BE152" s="416" t="str">
        <f t="shared" si="138"/>
        <v/>
      </c>
      <c r="BF152" s="417">
        <f t="shared" si="124"/>
        <v>14179</v>
      </c>
      <c r="BG152" s="417">
        <f t="shared" si="122"/>
        <v>0</v>
      </c>
      <c r="BH152" s="417">
        <f t="shared" si="123"/>
        <v>0</v>
      </c>
      <c r="BI152" s="417">
        <f t="shared" si="125"/>
        <v>0</v>
      </c>
      <c r="BJ152" s="417">
        <f t="shared" si="126"/>
        <v>0</v>
      </c>
      <c r="BK152" s="416">
        <f t="shared" si="144"/>
        <v>-1</v>
      </c>
      <c r="BL152" s="416" t="str">
        <f t="shared" si="144"/>
        <v/>
      </c>
      <c r="BM152" s="416" t="str">
        <f t="shared" si="144"/>
        <v/>
      </c>
      <c r="BN152" s="416" t="str">
        <f t="shared" si="139"/>
        <v/>
      </c>
      <c r="BO152" s="419"/>
      <c r="BP152" s="420"/>
      <c r="BR152" s="104"/>
      <c r="BS152" s="103"/>
      <c r="BT152" s="161">
        <f t="shared" si="145"/>
        <v>0</v>
      </c>
      <c r="BU152" s="161">
        <f t="shared" si="146"/>
        <v>0</v>
      </c>
    </row>
    <row r="153" spans="1:73" ht="36" hidden="1">
      <c r="A153" s="145" t="s">
        <v>350</v>
      </c>
      <c r="B153" s="145" t="str">
        <f t="shared" si="111"/>
        <v>P072.1</v>
      </c>
      <c r="C153" s="146" t="s">
        <v>377</v>
      </c>
      <c r="D153" s="147" t="s">
        <v>378</v>
      </c>
      <c r="E153" s="147"/>
      <c r="F153" s="147" t="s">
        <v>81</v>
      </c>
      <c r="G153" s="147" t="s">
        <v>379</v>
      </c>
      <c r="H153" s="129">
        <v>0</v>
      </c>
      <c r="I153" s="130">
        <v>0</v>
      </c>
      <c r="J153" s="129"/>
      <c r="K153" s="130"/>
      <c r="L153" s="130">
        <v>600</v>
      </c>
      <c r="M153" s="130">
        <v>714</v>
      </c>
      <c r="N153" s="130">
        <v>714</v>
      </c>
      <c r="O153" s="148">
        <v>807.4</v>
      </c>
      <c r="P153" s="149">
        <v>0</v>
      </c>
      <c r="Q153" s="149">
        <v>0</v>
      </c>
      <c r="R153" s="150">
        <v>15870</v>
      </c>
      <c r="S153" s="151">
        <v>9503385</v>
      </c>
      <c r="T153" s="150">
        <v>15294.5</v>
      </c>
      <c r="U153" s="151">
        <v>11180399.859999999</v>
      </c>
      <c r="V153" s="152">
        <v>15860</v>
      </c>
      <c r="W153" s="153">
        <f>V153*O153</f>
        <v>12805364</v>
      </c>
      <c r="X153" s="154">
        <v>15860</v>
      </c>
      <c r="Y153" s="155">
        <v>807.4</v>
      </c>
      <c r="Z153" s="138">
        <f>X153*Y153</f>
        <v>12805364</v>
      </c>
      <c r="AA153" s="156">
        <v>14683</v>
      </c>
      <c r="AB153" s="157">
        <v>11794831.699999999</v>
      </c>
      <c r="AC153" s="162">
        <f>AA153*1.05</f>
        <v>15417.150000000001</v>
      </c>
      <c r="AD153" s="456">
        <v>950</v>
      </c>
      <c r="AE153" s="159">
        <f t="shared" ref="AE153:AE154" si="151">AC153*AD153</f>
        <v>14646292.500000002</v>
      </c>
      <c r="AF153" s="158">
        <v>12000</v>
      </c>
      <c r="AG153" s="448">
        <v>1166.3599999999999</v>
      </c>
      <c r="AH153" s="159">
        <f t="shared" si="140"/>
        <v>13996319.999999998</v>
      </c>
      <c r="AI153" s="437">
        <f t="shared" si="141"/>
        <v>-216.3599999999999</v>
      </c>
      <c r="AJ153" s="23">
        <f>+AF153-X153</f>
        <v>-3860</v>
      </c>
      <c r="AK153" s="24">
        <f>+AJ153/X153</f>
        <v>-0.24337957124842372</v>
      </c>
      <c r="AL153" s="23">
        <f>+AF153-AA153</f>
        <v>-2683</v>
      </c>
      <c r="AM153" s="160">
        <f t="shared" si="142"/>
        <v>649972.50000000373</v>
      </c>
      <c r="AN153" s="24">
        <f>+AL153/AA153</f>
        <v>-0.18272832527412655</v>
      </c>
      <c r="AO153" s="163">
        <f>+AG153-Y153</f>
        <v>358.95999999999992</v>
      </c>
      <c r="AP153" s="164">
        <f>+AO153/Y153</f>
        <v>0.44458756502353225</v>
      </c>
      <c r="AQ153" s="487"/>
      <c r="AR153" s="409">
        <f t="shared" si="128"/>
        <v>0.44458756502353225</v>
      </c>
      <c r="AS153" s="410">
        <f t="shared" si="129"/>
        <v>0.17661629923210298</v>
      </c>
      <c r="AT153" s="409">
        <f t="shared" si="130"/>
        <v>-0.18272832527412652</v>
      </c>
      <c r="AU153" s="410">
        <f t="shared" si="131"/>
        <v>5.0000000000000044E-2</v>
      </c>
      <c r="AV153" s="64" t="b">
        <f t="shared" si="132"/>
        <v>0</v>
      </c>
      <c r="AW153" s="415" t="str">
        <f t="shared" si="133"/>
        <v/>
      </c>
      <c r="AX153" s="415">
        <f t="shared" si="134"/>
        <v>598.82703213610591</v>
      </c>
      <c r="AY153" s="415">
        <f t="shared" si="135"/>
        <v>731.00786949557028</v>
      </c>
      <c r="AZ153" s="415">
        <f t="shared" si="136"/>
        <v>807.4</v>
      </c>
      <c r="BA153" s="415">
        <f t="shared" si="137"/>
        <v>950</v>
      </c>
      <c r="BB153" s="416" t="str">
        <f t="shared" si="143"/>
        <v/>
      </c>
      <c r="BC153" s="416">
        <f t="shared" si="143"/>
        <v>0.22073291662862227</v>
      </c>
      <c r="BD153" s="416">
        <f t="shared" si="143"/>
        <v>0.10450247349203479</v>
      </c>
      <c r="BE153" s="416">
        <f t="shared" si="138"/>
        <v>0.17661629923210298</v>
      </c>
      <c r="BF153" s="417">
        <f t="shared" si="124"/>
        <v>0</v>
      </c>
      <c r="BG153" s="417">
        <f t="shared" si="122"/>
        <v>15870</v>
      </c>
      <c r="BH153" s="417">
        <f t="shared" si="123"/>
        <v>15294.5</v>
      </c>
      <c r="BI153" s="417">
        <f t="shared" si="125"/>
        <v>14683</v>
      </c>
      <c r="BJ153" s="417">
        <f t="shared" si="126"/>
        <v>15417.150000000001</v>
      </c>
      <c r="BK153" s="416" t="str">
        <f t="shared" si="144"/>
        <v/>
      </c>
      <c r="BL153" s="416">
        <f t="shared" si="144"/>
        <v>-3.626339004410839E-2</v>
      </c>
      <c r="BM153" s="416">
        <f t="shared" si="144"/>
        <v>-3.9981692765373222E-2</v>
      </c>
      <c r="BN153" s="416">
        <f t="shared" si="139"/>
        <v>5.0000000000000044E-2</v>
      </c>
      <c r="BO153" s="419"/>
      <c r="BP153" s="420"/>
      <c r="BR153" s="104"/>
      <c r="BS153" s="103"/>
      <c r="BT153" s="161">
        <f t="shared" si="145"/>
        <v>12447806.91</v>
      </c>
      <c r="BU153" s="161">
        <f t="shared" si="146"/>
        <v>9688800</v>
      </c>
    </row>
    <row r="154" spans="1:73" ht="30.75" hidden="1" customHeight="1">
      <c r="A154" s="145" t="s">
        <v>350</v>
      </c>
      <c r="B154" s="145" t="str">
        <f t="shared" si="111"/>
        <v>P072.2</v>
      </c>
      <c r="C154" s="146" t="s">
        <v>380</v>
      </c>
      <c r="D154" s="175" t="s">
        <v>381</v>
      </c>
      <c r="E154" s="175" t="s">
        <v>102</v>
      </c>
      <c r="F154" s="175"/>
      <c r="G154" s="175" t="s">
        <v>157</v>
      </c>
      <c r="H154" s="129">
        <v>0</v>
      </c>
      <c r="I154" s="130">
        <v>0</v>
      </c>
      <c r="J154" s="129"/>
      <c r="K154" s="130"/>
      <c r="L154" s="130">
        <v>720</v>
      </c>
      <c r="M154" s="130">
        <v>854</v>
      </c>
      <c r="N154" s="130">
        <v>854</v>
      </c>
      <c r="O154" s="148">
        <v>961.4</v>
      </c>
      <c r="P154" s="149">
        <v>0</v>
      </c>
      <c r="Q154" s="149">
        <v>0</v>
      </c>
      <c r="R154" s="150">
        <v>55</v>
      </c>
      <c r="S154" s="151">
        <v>35856</v>
      </c>
      <c r="T154" s="150">
        <v>48</v>
      </c>
      <c r="U154" s="151">
        <v>41279.4</v>
      </c>
      <c r="V154" s="152">
        <v>57</v>
      </c>
      <c r="W154" s="153">
        <f>V154*O154</f>
        <v>54799.799999999996</v>
      </c>
      <c r="X154" s="154">
        <v>57</v>
      </c>
      <c r="Y154" s="155">
        <v>961.4</v>
      </c>
      <c r="Z154" s="138">
        <f>X154*Y154</f>
        <v>54799.799999999996</v>
      </c>
      <c r="AA154" s="156">
        <v>36</v>
      </c>
      <c r="AB154" s="157">
        <v>34610.399999999994</v>
      </c>
      <c r="AC154" s="158">
        <v>49</v>
      </c>
      <c r="AD154" s="456">
        <v>1150</v>
      </c>
      <c r="AE154" s="159">
        <f t="shared" si="151"/>
        <v>56350</v>
      </c>
      <c r="AF154" s="158">
        <v>49</v>
      </c>
      <c r="AG154" s="448">
        <v>1320.36</v>
      </c>
      <c r="AH154" s="159">
        <f t="shared" si="140"/>
        <v>64697.639999999992</v>
      </c>
      <c r="AI154" s="437">
        <f t="shared" si="141"/>
        <v>-170.3599999999999</v>
      </c>
      <c r="AJ154" s="23">
        <f>+AF154-X154</f>
        <v>-8</v>
      </c>
      <c r="AK154" s="24">
        <f>+AJ154/X154</f>
        <v>-0.14035087719298245</v>
      </c>
      <c r="AL154" s="23">
        <f>+AF154-AA154</f>
        <v>13</v>
      </c>
      <c r="AM154" s="160">
        <f t="shared" si="142"/>
        <v>-8347.6399999999921</v>
      </c>
      <c r="AN154" s="24">
        <f>+AL154/AA154</f>
        <v>0.3611111111111111</v>
      </c>
      <c r="AO154" s="163">
        <f>+AG154-Y154</f>
        <v>358.95999999999992</v>
      </c>
      <c r="AP154" s="164">
        <f>+AO154/Y154</f>
        <v>0.37337216559184516</v>
      </c>
      <c r="AQ154" s="487"/>
      <c r="AR154" s="409">
        <f t="shared" si="128"/>
        <v>0.37337216559184516</v>
      </c>
      <c r="AS154" s="410">
        <f t="shared" si="129"/>
        <v>0.19617224880382778</v>
      </c>
      <c r="AT154" s="409">
        <f t="shared" si="130"/>
        <v>0.36111111111111116</v>
      </c>
      <c r="AU154" s="410">
        <f t="shared" si="131"/>
        <v>0.36111111111111116</v>
      </c>
      <c r="AV154" s="64" t="b">
        <f t="shared" si="132"/>
        <v>0</v>
      </c>
      <c r="AW154" s="415" t="str">
        <f t="shared" si="133"/>
        <v/>
      </c>
      <c r="AX154" s="415">
        <f t="shared" si="134"/>
        <v>651.92727272727268</v>
      </c>
      <c r="AY154" s="415">
        <f t="shared" si="135"/>
        <v>859.98750000000007</v>
      </c>
      <c r="AZ154" s="415">
        <f t="shared" si="136"/>
        <v>961.4</v>
      </c>
      <c r="BA154" s="415">
        <f t="shared" si="137"/>
        <v>1150</v>
      </c>
      <c r="BB154" s="416" t="str">
        <f t="shared" si="143"/>
        <v/>
      </c>
      <c r="BC154" s="416">
        <f t="shared" si="143"/>
        <v>0.31914637717536842</v>
      </c>
      <c r="BD154" s="416">
        <f t="shared" si="143"/>
        <v>0.11792322562827939</v>
      </c>
      <c r="BE154" s="416">
        <f t="shared" si="138"/>
        <v>0.19617224880382778</v>
      </c>
      <c r="BF154" s="417">
        <f t="shared" si="124"/>
        <v>0</v>
      </c>
      <c r="BG154" s="417">
        <f t="shared" si="122"/>
        <v>55</v>
      </c>
      <c r="BH154" s="417">
        <f t="shared" si="123"/>
        <v>48</v>
      </c>
      <c r="BI154" s="417">
        <f t="shared" si="125"/>
        <v>36</v>
      </c>
      <c r="BJ154" s="417">
        <f t="shared" si="126"/>
        <v>49</v>
      </c>
      <c r="BK154" s="416" t="str">
        <f t="shared" si="144"/>
        <v/>
      </c>
      <c r="BL154" s="416">
        <f t="shared" si="144"/>
        <v>-0.12727272727272732</v>
      </c>
      <c r="BM154" s="416">
        <f t="shared" si="144"/>
        <v>-0.25</v>
      </c>
      <c r="BN154" s="416">
        <f t="shared" si="139"/>
        <v>0.36111111111111116</v>
      </c>
      <c r="BO154" s="419"/>
      <c r="BP154" s="420"/>
      <c r="BR154" s="104"/>
      <c r="BS154" s="103"/>
      <c r="BT154" s="161">
        <f t="shared" si="145"/>
        <v>47108.6</v>
      </c>
      <c r="BU154" s="161">
        <f t="shared" si="146"/>
        <v>47108.6</v>
      </c>
    </row>
    <row r="155" spans="1:73" ht="30.75" hidden="1" customHeight="1">
      <c r="A155" s="145" t="s">
        <v>350</v>
      </c>
      <c r="B155" s="145" t="str">
        <f t="shared" si="111"/>
        <v>P073</v>
      </c>
      <c r="C155" s="146" t="s">
        <v>382</v>
      </c>
      <c r="D155" s="165" t="s">
        <v>383</v>
      </c>
      <c r="E155" s="165"/>
      <c r="F155" s="165"/>
      <c r="G155" s="165"/>
      <c r="H155" s="129">
        <v>1500</v>
      </c>
      <c r="I155" s="130">
        <v>1500</v>
      </c>
      <c r="J155" s="129">
        <v>1700</v>
      </c>
      <c r="K155" s="130">
        <v>1700</v>
      </c>
      <c r="L155" s="130"/>
      <c r="M155" s="130"/>
      <c r="N155" s="130"/>
      <c r="O155" s="148"/>
      <c r="P155" s="149">
        <v>15287</v>
      </c>
      <c r="Q155" s="149">
        <v>22803900</v>
      </c>
      <c r="R155" s="150"/>
      <c r="S155" s="151"/>
      <c r="T155" s="150"/>
      <c r="U155" s="151"/>
      <c r="V155" s="152"/>
      <c r="W155" s="153"/>
      <c r="X155" s="166"/>
      <c r="Y155" s="155"/>
      <c r="Z155" s="167"/>
      <c r="AA155" s="168"/>
      <c r="AB155" s="169"/>
      <c r="AC155" s="170"/>
      <c r="AD155" s="449"/>
      <c r="AE155" s="171"/>
      <c r="AF155" s="170"/>
      <c r="AG155" s="449"/>
      <c r="AH155" s="159">
        <f t="shared" si="140"/>
        <v>0</v>
      </c>
      <c r="AI155" s="437">
        <f t="shared" si="141"/>
        <v>0</v>
      </c>
      <c r="AJ155" s="23"/>
      <c r="AK155" s="24"/>
      <c r="AL155" s="23"/>
      <c r="AM155" s="160">
        <f t="shared" si="142"/>
        <v>0</v>
      </c>
      <c r="AN155" s="24"/>
      <c r="AO155" s="163"/>
      <c r="AP155" s="164"/>
      <c r="AQ155" s="487"/>
      <c r="AR155" s="409" t="str">
        <f t="shared" si="128"/>
        <v/>
      </c>
      <c r="AS155" s="410" t="str">
        <f t="shared" si="129"/>
        <v/>
      </c>
      <c r="AT155" s="409" t="str">
        <f t="shared" si="130"/>
        <v/>
      </c>
      <c r="AU155" s="410" t="str">
        <f t="shared" si="131"/>
        <v/>
      </c>
      <c r="AV155" s="64" t="b">
        <f t="shared" si="132"/>
        <v>1</v>
      </c>
      <c r="AW155" s="415">
        <f t="shared" si="133"/>
        <v>1491.718453588016</v>
      </c>
      <c r="AX155" s="415" t="str">
        <f t="shared" si="134"/>
        <v/>
      </c>
      <c r="AY155" s="415" t="str">
        <f t="shared" si="135"/>
        <v/>
      </c>
      <c r="AZ155" s="415">
        <f t="shared" si="136"/>
        <v>0</v>
      </c>
      <c r="BA155" s="415">
        <f t="shared" si="137"/>
        <v>0</v>
      </c>
      <c r="BB155" s="416" t="str">
        <f t="shared" si="143"/>
        <v/>
      </c>
      <c r="BC155" s="416" t="str">
        <f t="shared" si="143"/>
        <v/>
      </c>
      <c r="BD155" s="416" t="str">
        <f t="shared" si="143"/>
        <v/>
      </c>
      <c r="BE155" s="416" t="str">
        <f t="shared" si="138"/>
        <v/>
      </c>
      <c r="BF155" s="417">
        <f t="shared" si="124"/>
        <v>15287</v>
      </c>
      <c r="BG155" s="417">
        <f t="shared" si="122"/>
        <v>0</v>
      </c>
      <c r="BH155" s="417">
        <f t="shared" si="123"/>
        <v>0</v>
      </c>
      <c r="BI155" s="417">
        <f t="shared" si="125"/>
        <v>0</v>
      </c>
      <c r="BJ155" s="417">
        <f t="shared" si="126"/>
        <v>0</v>
      </c>
      <c r="BK155" s="416">
        <f t="shared" si="144"/>
        <v>-1</v>
      </c>
      <c r="BL155" s="416" t="str">
        <f t="shared" si="144"/>
        <v/>
      </c>
      <c r="BM155" s="416" t="str">
        <f t="shared" si="144"/>
        <v/>
      </c>
      <c r="BN155" s="416" t="str">
        <f t="shared" si="139"/>
        <v/>
      </c>
      <c r="BO155" s="419"/>
      <c r="BP155" s="420"/>
      <c r="BR155" s="104"/>
      <c r="BS155" s="103"/>
      <c r="BT155" s="161">
        <f t="shared" si="145"/>
        <v>0</v>
      </c>
      <c r="BU155" s="161">
        <f t="shared" si="146"/>
        <v>0</v>
      </c>
    </row>
    <row r="156" spans="1:73" ht="36" hidden="1">
      <c r="A156" s="145" t="s">
        <v>350</v>
      </c>
      <c r="B156" s="145" t="str">
        <f t="shared" si="111"/>
        <v>P073.1</v>
      </c>
      <c r="C156" s="146" t="s">
        <v>384</v>
      </c>
      <c r="D156" s="147" t="s">
        <v>385</v>
      </c>
      <c r="E156" s="147"/>
      <c r="F156" s="147" t="s">
        <v>81</v>
      </c>
      <c r="G156" s="147" t="s">
        <v>157</v>
      </c>
      <c r="H156" s="129">
        <v>0</v>
      </c>
      <c r="I156" s="130">
        <v>0</v>
      </c>
      <c r="J156" s="129"/>
      <c r="K156" s="130"/>
      <c r="L156" s="130">
        <v>1700</v>
      </c>
      <c r="M156" s="130">
        <v>1700</v>
      </c>
      <c r="N156" s="130">
        <v>1700</v>
      </c>
      <c r="O156" s="148">
        <v>1892</v>
      </c>
      <c r="P156" s="149">
        <v>0</v>
      </c>
      <c r="Q156" s="149">
        <v>0</v>
      </c>
      <c r="R156" s="150">
        <v>20312</v>
      </c>
      <c r="S156" s="151">
        <v>33880320</v>
      </c>
      <c r="T156" s="150">
        <v>21168</v>
      </c>
      <c r="U156" s="151">
        <v>36825624</v>
      </c>
      <c r="V156" s="152">
        <v>21962</v>
      </c>
      <c r="W156" s="153">
        <f>V156*O156</f>
        <v>41552104</v>
      </c>
      <c r="X156" s="154">
        <v>21962</v>
      </c>
      <c r="Y156" s="155">
        <v>1892</v>
      </c>
      <c r="Z156" s="138">
        <f>X156*Y156</f>
        <v>41552104</v>
      </c>
      <c r="AA156" s="156">
        <v>23342</v>
      </c>
      <c r="AB156" s="157">
        <v>43453083.200000003</v>
      </c>
      <c r="AC156" s="162">
        <v>24000</v>
      </c>
      <c r="AD156" s="456">
        <v>2100</v>
      </c>
      <c r="AE156" s="159">
        <f t="shared" ref="AE156:AE157" si="152">AC156*AD156</f>
        <v>50400000</v>
      </c>
      <c r="AF156" s="158">
        <v>17000</v>
      </c>
      <c r="AG156" s="448">
        <v>2243.67</v>
      </c>
      <c r="AH156" s="159">
        <f t="shared" si="140"/>
        <v>38142390</v>
      </c>
      <c r="AI156" s="437">
        <f t="shared" si="141"/>
        <v>-143.67000000000007</v>
      </c>
      <c r="AJ156" s="23">
        <f>+AF156-X156</f>
        <v>-4962</v>
      </c>
      <c r="AK156" s="24">
        <f>+AJ156/X156</f>
        <v>-0.22593570713049813</v>
      </c>
      <c r="AL156" s="23">
        <f>+AF156-AA156</f>
        <v>-6342</v>
      </c>
      <c r="AM156" s="160">
        <f t="shared" si="142"/>
        <v>12257610</v>
      </c>
      <c r="AN156" s="24">
        <f>+AL156/AA156</f>
        <v>-0.27169908319766944</v>
      </c>
      <c r="AO156" s="163">
        <f>+AG156-Y156</f>
        <v>351.67000000000007</v>
      </c>
      <c r="AP156" s="164">
        <f>+AO156/Y156</f>
        <v>0.18587209302325586</v>
      </c>
      <c r="AQ156" s="487"/>
      <c r="AR156" s="409">
        <f t="shared" si="128"/>
        <v>0.1858720930232558</v>
      </c>
      <c r="AS156" s="410">
        <f t="shared" si="129"/>
        <v>0.10993657505285404</v>
      </c>
      <c r="AT156" s="409">
        <f t="shared" si="130"/>
        <v>-0.27169908319766944</v>
      </c>
      <c r="AU156" s="410">
        <f t="shared" si="131"/>
        <v>2.8189529603290131E-2</v>
      </c>
      <c r="AV156" s="64" t="b">
        <f t="shared" si="132"/>
        <v>0</v>
      </c>
      <c r="AW156" s="415" t="str">
        <f t="shared" si="133"/>
        <v/>
      </c>
      <c r="AX156" s="415">
        <f t="shared" si="134"/>
        <v>1667.9952737298149</v>
      </c>
      <c r="AY156" s="415">
        <f t="shared" si="135"/>
        <v>1739.6836734693877</v>
      </c>
      <c r="AZ156" s="415">
        <f t="shared" si="136"/>
        <v>1892</v>
      </c>
      <c r="BA156" s="415">
        <f t="shared" si="137"/>
        <v>2100</v>
      </c>
      <c r="BB156" s="416" t="str">
        <f t="shared" si="143"/>
        <v/>
      </c>
      <c r="BC156" s="416">
        <f t="shared" si="143"/>
        <v>4.2978778698377074E-2</v>
      </c>
      <c r="BD156" s="416">
        <f t="shared" si="143"/>
        <v>8.7554035744241698E-2</v>
      </c>
      <c r="BE156" s="416">
        <f t="shared" si="138"/>
        <v>0.10993657505285404</v>
      </c>
      <c r="BF156" s="417">
        <f t="shared" si="124"/>
        <v>0</v>
      </c>
      <c r="BG156" s="417">
        <f t="shared" si="122"/>
        <v>20312</v>
      </c>
      <c r="BH156" s="417">
        <f t="shared" si="123"/>
        <v>21168</v>
      </c>
      <c r="BI156" s="417">
        <f t="shared" si="125"/>
        <v>23342</v>
      </c>
      <c r="BJ156" s="417">
        <f t="shared" si="126"/>
        <v>24000</v>
      </c>
      <c r="BK156" s="416" t="str">
        <f t="shared" si="144"/>
        <v/>
      </c>
      <c r="BL156" s="416">
        <f t="shared" si="144"/>
        <v>4.2142575817250894E-2</v>
      </c>
      <c r="BM156" s="416">
        <f t="shared" si="144"/>
        <v>0.10270219198790631</v>
      </c>
      <c r="BN156" s="416">
        <f t="shared" si="139"/>
        <v>2.8189529603290131E-2</v>
      </c>
      <c r="BO156" s="419" t="s">
        <v>1064</v>
      </c>
      <c r="BP156" s="420"/>
      <c r="BR156" s="104"/>
      <c r="BS156" s="103"/>
      <c r="BT156" s="161">
        <f t="shared" si="145"/>
        <v>45408000</v>
      </c>
      <c r="BU156" s="161">
        <f t="shared" si="146"/>
        <v>32164000</v>
      </c>
    </row>
    <row r="157" spans="1:73" ht="36" hidden="1">
      <c r="A157" s="145" t="s">
        <v>350</v>
      </c>
      <c r="B157" s="145" t="str">
        <f t="shared" si="111"/>
        <v>P073.2</v>
      </c>
      <c r="C157" s="146" t="s">
        <v>386</v>
      </c>
      <c r="D157" s="175" t="s">
        <v>387</v>
      </c>
      <c r="E157" s="175" t="s">
        <v>102</v>
      </c>
      <c r="F157" s="175"/>
      <c r="G157" s="175" t="s">
        <v>157</v>
      </c>
      <c r="H157" s="129">
        <v>0</v>
      </c>
      <c r="I157" s="130">
        <v>0</v>
      </c>
      <c r="J157" s="129"/>
      <c r="K157" s="130"/>
      <c r="L157" s="130">
        <v>2040</v>
      </c>
      <c r="M157" s="130">
        <v>2040</v>
      </c>
      <c r="N157" s="130">
        <v>2040</v>
      </c>
      <c r="O157" s="148">
        <v>2266</v>
      </c>
      <c r="P157" s="149">
        <v>0</v>
      </c>
      <c r="Q157" s="149">
        <v>0</v>
      </c>
      <c r="R157" s="150">
        <v>27</v>
      </c>
      <c r="S157" s="151">
        <v>48280</v>
      </c>
      <c r="T157" s="150">
        <v>22</v>
      </c>
      <c r="U157" s="151">
        <v>47592</v>
      </c>
      <c r="V157" s="152">
        <v>26</v>
      </c>
      <c r="W157" s="153">
        <f>V157*O157</f>
        <v>58916</v>
      </c>
      <c r="X157" s="154">
        <v>26</v>
      </c>
      <c r="Y157" s="155">
        <v>2266</v>
      </c>
      <c r="Z157" s="138">
        <f>X157*Y157</f>
        <v>58916</v>
      </c>
      <c r="AA157" s="156">
        <v>32</v>
      </c>
      <c r="AB157" s="157">
        <v>72512</v>
      </c>
      <c r="AC157" s="162">
        <f>AA157</f>
        <v>32</v>
      </c>
      <c r="AD157" s="456">
        <v>2550</v>
      </c>
      <c r="AE157" s="159">
        <f t="shared" si="152"/>
        <v>81600</v>
      </c>
      <c r="AF157" s="158">
        <v>23</v>
      </c>
      <c r="AG157" s="448">
        <v>2617.67</v>
      </c>
      <c r="AH157" s="159">
        <f t="shared" si="140"/>
        <v>60206.41</v>
      </c>
      <c r="AI157" s="437">
        <f t="shared" si="141"/>
        <v>-67.670000000000073</v>
      </c>
      <c r="AJ157" s="23">
        <f>+AF157-X157</f>
        <v>-3</v>
      </c>
      <c r="AK157" s="24">
        <f>+AJ157/X157</f>
        <v>-0.11538461538461539</v>
      </c>
      <c r="AL157" s="23">
        <f>+AF157-AA157</f>
        <v>-9</v>
      </c>
      <c r="AM157" s="160">
        <f t="shared" si="142"/>
        <v>21393.589999999997</v>
      </c>
      <c r="AN157" s="24">
        <f>+AL157/AA157</f>
        <v>-0.28125</v>
      </c>
      <c r="AO157" s="163">
        <f>+AG157-Y157</f>
        <v>351.67000000000007</v>
      </c>
      <c r="AP157" s="164">
        <f>+AO157/Y157</f>
        <v>0.15519417475728159</v>
      </c>
      <c r="AQ157" s="487"/>
      <c r="AR157" s="409">
        <f t="shared" si="128"/>
        <v>0.15519417475728159</v>
      </c>
      <c r="AS157" s="410">
        <f t="shared" si="129"/>
        <v>0.1253309796999118</v>
      </c>
      <c r="AT157" s="409">
        <f t="shared" si="130"/>
        <v>-0.28125</v>
      </c>
      <c r="AU157" s="410">
        <f t="shared" si="131"/>
        <v>0</v>
      </c>
      <c r="AV157" s="64" t="b">
        <f t="shared" si="132"/>
        <v>1</v>
      </c>
      <c r="AW157" s="415" t="str">
        <f t="shared" si="133"/>
        <v/>
      </c>
      <c r="AX157" s="415">
        <f t="shared" si="134"/>
        <v>1788.148148148148</v>
      </c>
      <c r="AY157" s="415">
        <f t="shared" si="135"/>
        <v>2163.2727272727275</v>
      </c>
      <c r="AZ157" s="415">
        <f t="shared" si="136"/>
        <v>2266</v>
      </c>
      <c r="BA157" s="415">
        <f t="shared" si="137"/>
        <v>2550</v>
      </c>
      <c r="BB157" s="416" t="str">
        <f t="shared" si="143"/>
        <v/>
      </c>
      <c r="BC157" s="416">
        <f t="shared" si="143"/>
        <v>0.20978383671010037</v>
      </c>
      <c r="BD157" s="416">
        <f t="shared" si="143"/>
        <v>4.7486972600436994E-2</v>
      </c>
      <c r="BE157" s="416">
        <f t="shared" si="138"/>
        <v>0.1253309796999118</v>
      </c>
      <c r="BF157" s="417">
        <f t="shared" si="124"/>
        <v>0</v>
      </c>
      <c r="BG157" s="417">
        <f t="shared" si="122"/>
        <v>27</v>
      </c>
      <c r="BH157" s="417">
        <f t="shared" si="123"/>
        <v>22</v>
      </c>
      <c r="BI157" s="417">
        <f t="shared" si="125"/>
        <v>32</v>
      </c>
      <c r="BJ157" s="417">
        <f t="shared" si="126"/>
        <v>32</v>
      </c>
      <c r="BK157" s="416" t="str">
        <f t="shared" si="144"/>
        <v/>
      </c>
      <c r="BL157" s="416">
        <f t="shared" si="144"/>
        <v>-0.18518518518518523</v>
      </c>
      <c r="BM157" s="416">
        <f t="shared" si="144"/>
        <v>0.45454545454545459</v>
      </c>
      <c r="BN157" s="416">
        <f t="shared" si="139"/>
        <v>0</v>
      </c>
      <c r="BO157" s="419"/>
      <c r="BP157" s="420"/>
      <c r="BR157" s="104"/>
      <c r="BS157" s="103"/>
      <c r="BT157" s="161">
        <f t="shared" si="145"/>
        <v>72512</v>
      </c>
      <c r="BU157" s="161">
        <f t="shared" si="146"/>
        <v>52118</v>
      </c>
    </row>
    <row r="158" spans="1:73" ht="13.2" hidden="1">
      <c r="A158" s="145" t="s">
        <v>350</v>
      </c>
      <c r="B158" s="145" t="str">
        <f t="shared" si="111"/>
        <v>P074</v>
      </c>
      <c r="C158" s="146" t="s">
        <v>388</v>
      </c>
      <c r="D158" s="165" t="s">
        <v>389</v>
      </c>
      <c r="E158" s="165"/>
      <c r="F158" s="165"/>
      <c r="G158" s="165"/>
      <c r="H158" s="129">
        <v>920</v>
      </c>
      <c r="I158" s="130">
        <v>920</v>
      </c>
      <c r="J158" s="129">
        <v>920</v>
      </c>
      <c r="K158" s="130">
        <v>920</v>
      </c>
      <c r="L158" s="130"/>
      <c r="M158" s="130"/>
      <c r="N158" s="130"/>
      <c r="O158" s="148"/>
      <c r="P158" s="149">
        <v>42671</v>
      </c>
      <c r="Q158" s="149">
        <v>39116376</v>
      </c>
      <c r="R158" s="150"/>
      <c r="S158" s="151"/>
      <c r="T158" s="150"/>
      <c r="U158" s="151"/>
      <c r="V158" s="152"/>
      <c r="W158" s="153"/>
      <c r="X158" s="166"/>
      <c r="Y158" s="155"/>
      <c r="Z158" s="167"/>
      <c r="AA158" s="168"/>
      <c r="AB158" s="169"/>
      <c r="AC158" s="170"/>
      <c r="AD158" s="449"/>
      <c r="AE158" s="171"/>
      <c r="AF158" s="170"/>
      <c r="AG158" s="449"/>
      <c r="AH158" s="159">
        <f t="shared" si="140"/>
        <v>0</v>
      </c>
      <c r="AI158" s="437">
        <f t="shared" si="141"/>
        <v>0</v>
      </c>
      <c r="AJ158" s="23"/>
      <c r="AK158" s="24"/>
      <c r="AL158" s="23"/>
      <c r="AM158" s="160">
        <f t="shared" si="142"/>
        <v>0</v>
      </c>
      <c r="AN158" s="24"/>
      <c r="AO158" s="163"/>
      <c r="AP158" s="164"/>
      <c r="AQ158" s="487"/>
      <c r="AR158" s="409" t="str">
        <f t="shared" si="128"/>
        <v/>
      </c>
      <c r="AS158" s="410" t="str">
        <f t="shared" si="129"/>
        <v/>
      </c>
      <c r="AT158" s="409" t="str">
        <f t="shared" si="130"/>
        <v/>
      </c>
      <c r="AU158" s="410" t="str">
        <f t="shared" si="131"/>
        <v/>
      </c>
      <c r="AV158" s="64" t="b">
        <f t="shared" si="132"/>
        <v>1</v>
      </c>
      <c r="AW158" s="415">
        <f t="shared" si="133"/>
        <v>916.69696046495278</v>
      </c>
      <c r="AX158" s="415" t="str">
        <f t="shared" si="134"/>
        <v/>
      </c>
      <c r="AY158" s="415" t="str">
        <f t="shared" si="135"/>
        <v/>
      </c>
      <c r="AZ158" s="415">
        <f t="shared" si="136"/>
        <v>0</v>
      </c>
      <c r="BA158" s="415">
        <f t="shared" si="137"/>
        <v>0</v>
      </c>
      <c r="BB158" s="416" t="str">
        <f t="shared" si="143"/>
        <v/>
      </c>
      <c r="BC158" s="416" t="str">
        <f t="shared" si="143"/>
        <v/>
      </c>
      <c r="BD158" s="416" t="str">
        <f t="shared" si="143"/>
        <v/>
      </c>
      <c r="BE158" s="416" t="str">
        <f t="shared" si="138"/>
        <v/>
      </c>
      <c r="BF158" s="417">
        <f t="shared" si="124"/>
        <v>42671</v>
      </c>
      <c r="BG158" s="417">
        <f t="shared" si="122"/>
        <v>0</v>
      </c>
      <c r="BH158" s="417">
        <f t="shared" si="123"/>
        <v>0</v>
      </c>
      <c r="BI158" s="417">
        <f t="shared" si="125"/>
        <v>0</v>
      </c>
      <c r="BJ158" s="417">
        <f t="shared" si="126"/>
        <v>0</v>
      </c>
      <c r="BK158" s="416">
        <f t="shared" si="144"/>
        <v>-1</v>
      </c>
      <c r="BL158" s="416" t="str">
        <f t="shared" si="144"/>
        <v/>
      </c>
      <c r="BM158" s="416" t="str">
        <f t="shared" si="144"/>
        <v/>
      </c>
      <c r="BN158" s="416" t="str">
        <f t="shared" si="139"/>
        <v/>
      </c>
      <c r="BO158" s="419"/>
      <c r="BP158" s="420"/>
      <c r="BR158" s="104"/>
      <c r="BS158" s="103"/>
      <c r="BT158" s="161">
        <f t="shared" si="145"/>
        <v>0</v>
      </c>
      <c r="BU158" s="161">
        <f t="shared" si="146"/>
        <v>0</v>
      </c>
    </row>
    <row r="159" spans="1:73" ht="36" hidden="1">
      <c r="A159" s="145" t="s">
        <v>350</v>
      </c>
      <c r="B159" s="145" t="str">
        <f t="shared" si="111"/>
        <v>P074.1</v>
      </c>
      <c r="C159" s="173" t="s">
        <v>390</v>
      </c>
      <c r="D159" s="147" t="s">
        <v>391</v>
      </c>
      <c r="E159" s="147"/>
      <c r="F159" s="147" t="s">
        <v>81</v>
      </c>
      <c r="G159" s="147"/>
      <c r="H159" s="129">
        <v>0</v>
      </c>
      <c r="I159" s="130">
        <v>0</v>
      </c>
      <c r="J159" s="129"/>
      <c r="K159" s="130"/>
      <c r="L159" s="130">
        <v>920</v>
      </c>
      <c r="M159" s="130">
        <v>920</v>
      </c>
      <c r="N159" s="130">
        <v>920</v>
      </c>
      <c r="O159" s="148">
        <v>1034</v>
      </c>
      <c r="P159" s="149">
        <v>0</v>
      </c>
      <c r="Q159" s="149">
        <v>0</v>
      </c>
      <c r="R159" s="150">
        <v>48466</v>
      </c>
      <c r="S159" s="151">
        <v>44184298</v>
      </c>
      <c r="T159" s="150">
        <v>42945.5</v>
      </c>
      <c r="U159" s="151">
        <v>40688796.200000003</v>
      </c>
      <c r="V159" s="152">
        <v>48466</v>
      </c>
      <c r="W159" s="153">
        <f>V159*O159</f>
        <v>50113844</v>
      </c>
      <c r="X159" s="154">
        <v>48466</v>
      </c>
      <c r="Y159" s="155">
        <v>1034</v>
      </c>
      <c r="Z159" s="138">
        <f>X159*Y159</f>
        <v>50113844</v>
      </c>
      <c r="AA159" s="156">
        <v>35625</v>
      </c>
      <c r="AB159" s="157">
        <v>36599486</v>
      </c>
      <c r="AC159" s="174">
        <v>39000</v>
      </c>
      <c r="AD159" s="457">
        <v>1040</v>
      </c>
      <c r="AE159" s="159">
        <f t="shared" ref="AE159:AE160" si="153">AC159*AD159</f>
        <v>40560000</v>
      </c>
      <c r="AF159" s="158">
        <v>39000</v>
      </c>
      <c r="AG159" s="448">
        <v>1040</v>
      </c>
      <c r="AH159" s="159">
        <f t="shared" si="140"/>
        <v>40560000</v>
      </c>
      <c r="AI159" s="437">
        <f t="shared" si="141"/>
        <v>0</v>
      </c>
      <c r="AJ159" s="23">
        <f>+AF159-X159</f>
        <v>-9466</v>
      </c>
      <c r="AK159" s="24">
        <f>+AJ159/X159</f>
        <v>-0.19531217760904551</v>
      </c>
      <c r="AL159" s="23">
        <f>+AF159-AA159</f>
        <v>3375</v>
      </c>
      <c r="AM159" s="160">
        <f t="shared" si="142"/>
        <v>0</v>
      </c>
      <c r="AN159" s="24">
        <f>+AL159/AA159</f>
        <v>9.4736842105263161E-2</v>
      </c>
      <c r="AO159" s="163">
        <f>+AG159-Y159</f>
        <v>6</v>
      </c>
      <c r="AP159" s="164">
        <f>+AO159/Y159</f>
        <v>5.8027079303675051E-3</v>
      </c>
      <c r="AQ159" s="487"/>
      <c r="AR159" s="409">
        <f t="shared" si="128"/>
        <v>5.8027079303675233E-3</v>
      </c>
      <c r="AS159" s="410">
        <f t="shared" si="129"/>
        <v>5.8027079303675233E-3</v>
      </c>
      <c r="AT159" s="409">
        <f t="shared" si="130"/>
        <v>9.473684210526323E-2</v>
      </c>
      <c r="AU159" s="410">
        <f t="shared" si="131"/>
        <v>9.473684210526323E-2</v>
      </c>
      <c r="AV159" s="64" t="b">
        <f t="shared" si="132"/>
        <v>0</v>
      </c>
      <c r="AW159" s="415" t="str">
        <f t="shared" si="133"/>
        <v/>
      </c>
      <c r="AX159" s="415">
        <f t="shared" si="134"/>
        <v>911.65555234597446</v>
      </c>
      <c r="AY159" s="415">
        <f t="shared" si="135"/>
        <v>947.45191463599224</v>
      </c>
      <c r="AZ159" s="415">
        <f t="shared" si="136"/>
        <v>1034</v>
      </c>
      <c r="BA159" s="415">
        <f t="shared" si="137"/>
        <v>1040</v>
      </c>
      <c r="BB159" s="416" t="str">
        <f t="shared" si="143"/>
        <v/>
      </c>
      <c r="BC159" s="416">
        <f t="shared" si="143"/>
        <v>3.9265227089225307E-2</v>
      </c>
      <c r="BD159" s="416">
        <f t="shared" si="143"/>
        <v>9.134826161310694E-2</v>
      </c>
      <c r="BE159" s="416">
        <f t="shared" si="138"/>
        <v>5.8027079303675233E-3</v>
      </c>
      <c r="BF159" s="417">
        <f t="shared" si="124"/>
        <v>0</v>
      </c>
      <c r="BG159" s="417">
        <f t="shared" si="122"/>
        <v>48466</v>
      </c>
      <c r="BH159" s="417">
        <f t="shared" si="123"/>
        <v>42945.5</v>
      </c>
      <c r="BI159" s="417">
        <f t="shared" si="125"/>
        <v>35625</v>
      </c>
      <c r="BJ159" s="417">
        <f t="shared" si="126"/>
        <v>39000</v>
      </c>
      <c r="BK159" s="416" t="str">
        <f t="shared" si="144"/>
        <v/>
      </c>
      <c r="BL159" s="416">
        <f t="shared" si="144"/>
        <v>-0.11390459291049393</v>
      </c>
      <c r="BM159" s="416">
        <f t="shared" si="144"/>
        <v>-0.17046023448324044</v>
      </c>
      <c r="BN159" s="416">
        <f t="shared" si="139"/>
        <v>9.473684210526323E-2</v>
      </c>
      <c r="BO159" s="419" t="s">
        <v>1063</v>
      </c>
      <c r="BP159" s="420" t="s">
        <v>1067</v>
      </c>
      <c r="BR159" s="104"/>
      <c r="BS159" s="103"/>
      <c r="BT159" s="161">
        <f t="shared" si="145"/>
        <v>40326000</v>
      </c>
      <c r="BU159" s="161">
        <f t="shared" si="146"/>
        <v>40326000</v>
      </c>
    </row>
    <row r="160" spans="1:73" ht="36" hidden="1">
      <c r="A160" s="145" t="s">
        <v>350</v>
      </c>
      <c r="B160" s="145" t="str">
        <f t="shared" si="111"/>
        <v>P074.2</v>
      </c>
      <c r="C160" s="173" t="s">
        <v>392</v>
      </c>
      <c r="D160" s="175" t="s">
        <v>393</v>
      </c>
      <c r="E160" s="175" t="s">
        <v>102</v>
      </c>
      <c r="F160" s="175"/>
      <c r="G160" s="175"/>
      <c r="H160" s="129">
        <v>0</v>
      </c>
      <c r="I160" s="130">
        <v>0</v>
      </c>
      <c r="J160" s="129"/>
      <c r="K160" s="130"/>
      <c r="L160" s="130">
        <v>1104</v>
      </c>
      <c r="M160" s="130">
        <v>1104</v>
      </c>
      <c r="N160" s="130">
        <v>1104</v>
      </c>
      <c r="O160" s="148">
        <v>1236.4000000000001</v>
      </c>
      <c r="P160" s="149">
        <v>0</v>
      </c>
      <c r="Q160" s="149">
        <v>0</v>
      </c>
      <c r="R160" s="150">
        <v>372</v>
      </c>
      <c r="S160" s="151">
        <v>373888</v>
      </c>
      <c r="T160" s="150">
        <v>359</v>
      </c>
      <c r="U160" s="151">
        <v>412488.4</v>
      </c>
      <c r="V160" s="152">
        <v>386</v>
      </c>
      <c r="W160" s="153">
        <f>V160*O160</f>
        <v>477250.4</v>
      </c>
      <c r="X160" s="154">
        <v>386</v>
      </c>
      <c r="Y160" s="155">
        <v>1236.4000000000001</v>
      </c>
      <c r="Z160" s="138">
        <f>X160*Y160</f>
        <v>477250.4</v>
      </c>
      <c r="AA160" s="156">
        <v>288</v>
      </c>
      <c r="AB160" s="157">
        <v>354846.80000000005</v>
      </c>
      <c r="AC160" s="174">
        <v>329</v>
      </c>
      <c r="AD160" s="457">
        <v>1300</v>
      </c>
      <c r="AE160" s="159">
        <f t="shared" si="153"/>
        <v>427700</v>
      </c>
      <c r="AF160" s="158">
        <v>329</v>
      </c>
      <c r="AG160" s="448">
        <v>1298</v>
      </c>
      <c r="AH160" s="159">
        <f t="shared" si="140"/>
        <v>427042</v>
      </c>
      <c r="AI160" s="437">
        <f t="shared" si="141"/>
        <v>2</v>
      </c>
      <c r="AJ160" s="23">
        <f>+AF160-X160</f>
        <v>-57</v>
      </c>
      <c r="AK160" s="24">
        <f>+AJ160/X160</f>
        <v>-0.14766839378238342</v>
      </c>
      <c r="AL160" s="23">
        <f>+AF160-AA160</f>
        <v>41</v>
      </c>
      <c r="AM160" s="160">
        <f t="shared" si="142"/>
        <v>658</v>
      </c>
      <c r="AN160" s="24">
        <f>+AL160/AA160</f>
        <v>0.1423611111111111</v>
      </c>
      <c r="AO160" s="163">
        <f>+AG160-Y160</f>
        <v>61.599999999999909</v>
      </c>
      <c r="AP160" s="164">
        <f>+AO160/Y160</f>
        <v>4.9822064056939425E-2</v>
      </c>
      <c r="AQ160" s="487"/>
      <c r="AR160" s="409">
        <f t="shared" si="128"/>
        <v>4.9822064056939341E-2</v>
      </c>
      <c r="AS160" s="410">
        <f t="shared" si="129"/>
        <v>5.1439663539307512E-2</v>
      </c>
      <c r="AT160" s="409">
        <f t="shared" si="130"/>
        <v>0.14236111111111116</v>
      </c>
      <c r="AU160" s="410">
        <f t="shared" si="131"/>
        <v>0.14236111111111116</v>
      </c>
      <c r="AV160" s="64" t="b">
        <f t="shared" si="132"/>
        <v>0</v>
      </c>
      <c r="AW160" s="415" t="str">
        <f t="shared" si="133"/>
        <v/>
      </c>
      <c r="AX160" s="415">
        <f t="shared" si="134"/>
        <v>1005.0752688172043</v>
      </c>
      <c r="AY160" s="415">
        <f t="shared" si="135"/>
        <v>1148.9927576601672</v>
      </c>
      <c r="AZ160" s="415">
        <f t="shared" si="136"/>
        <v>1236.4000000000001</v>
      </c>
      <c r="BA160" s="415">
        <f t="shared" si="137"/>
        <v>1300</v>
      </c>
      <c r="BB160" s="416" t="str">
        <f t="shared" si="143"/>
        <v/>
      </c>
      <c r="BC160" s="416">
        <f t="shared" si="143"/>
        <v>0.14319075725774066</v>
      </c>
      <c r="BD160" s="416">
        <f t="shared" si="143"/>
        <v>7.6072927141708657E-2</v>
      </c>
      <c r="BE160" s="416">
        <f t="shared" si="138"/>
        <v>5.1439663539307512E-2</v>
      </c>
      <c r="BF160" s="417">
        <f t="shared" si="124"/>
        <v>0</v>
      </c>
      <c r="BG160" s="417">
        <f t="shared" si="122"/>
        <v>372</v>
      </c>
      <c r="BH160" s="417">
        <f t="shared" si="123"/>
        <v>359</v>
      </c>
      <c r="BI160" s="417">
        <f t="shared" si="125"/>
        <v>288</v>
      </c>
      <c r="BJ160" s="417">
        <f t="shared" si="126"/>
        <v>329</v>
      </c>
      <c r="BK160" s="416" t="str">
        <f t="shared" si="144"/>
        <v/>
      </c>
      <c r="BL160" s="416">
        <f t="shared" si="144"/>
        <v>-3.4946236559139754E-2</v>
      </c>
      <c r="BM160" s="416">
        <f t="shared" si="144"/>
        <v>-0.1977715877437326</v>
      </c>
      <c r="BN160" s="416">
        <f t="shared" si="139"/>
        <v>0.14236111111111116</v>
      </c>
      <c r="BO160" s="419"/>
      <c r="BP160" s="420" t="s">
        <v>1067</v>
      </c>
      <c r="BR160" s="104"/>
      <c r="BS160" s="103"/>
      <c r="BT160" s="161">
        <f t="shared" si="145"/>
        <v>406775.60000000003</v>
      </c>
      <c r="BU160" s="161">
        <f t="shared" si="146"/>
        <v>406775.60000000003</v>
      </c>
    </row>
    <row r="161" spans="1:73" ht="13.2" hidden="1">
      <c r="A161" s="145" t="s">
        <v>350</v>
      </c>
      <c r="B161" s="145" t="str">
        <f t="shared" si="111"/>
        <v>P075</v>
      </c>
      <c r="C161" s="146" t="s">
        <v>394</v>
      </c>
      <c r="D161" s="165" t="s">
        <v>395</v>
      </c>
      <c r="E161" s="165"/>
      <c r="F161" s="165"/>
      <c r="G161" s="165"/>
      <c r="H161" s="129">
        <v>1000</v>
      </c>
      <c r="I161" s="130">
        <v>1100</v>
      </c>
      <c r="J161" s="129">
        <v>1300</v>
      </c>
      <c r="K161" s="130">
        <v>1300</v>
      </c>
      <c r="L161" s="130"/>
      <c r="M161" s="130"/>
      <c r="N161" s="130"/>
      <c r="O161" s="148" t="s">
        <v>88</v>
      </c>
      <c r="P161" s="149">
        <v>12059</v>
      </c>
      <c r="Q161" s="149">
        <v>12849780</v>
      </c>
      <c r="R161" s="150"/>
      <c r="S161" s="151"/>
      <c r="T161" s="150"/>
      <c r="U161" s="151"/>
      <c r="V161" s="152"/>
      <c r="W161" s="153"/>
      <c r="X161" s="166"/>
      <c r="Y161" s="155" t="s">
        <v>88</v>
      </c>
      <c r="Z161" s="167"/>
      <c r="AA161" s="168"/>
      <c r="AB161" s="169"/>
      <c r="AC161" s="170"/>
      <c r="AD161" s="449"/>
      <c r="AE161" s="171"/>
      <c r="AF161" s="170"/>
      <c r="AG161" s="449"/>
      <c r="AH161" s="159">
        <f t="shared" si="140"/>
        <v>0</v>
      </c>
      <c r="AI161" s="437">
        <f t="shared" si="141"/>
        <v>0</v>
      </c>
      <c r="AJ161" s="23"/>
      <c r="AK161" s="24"/>
      <c r="AL161" s="23"/>
      <c r="AM161" s="160">
        <f t="shared" si="142"/>
        <v>0</v>
      </c>
      <c r="AN161" s="24"/>
      <c r="AO161" s="163"/>
      <c r="AP161" s="164"/>
      <c r="AQ161" s="487"/>
      <c r="AR161" s="409" t="str">
        <f t="shared" si="128"/>
        <v/>
      </c>
      <c r="AS161" s="410" t="str">
        <f t="shared" si="129"/>
        <v/>
      </c>
      <c r="AT161" s="409" t="str">
        <f t="shared" si="130"/>
        <v/>
      </c>
      <c r="AU161" s="410" t="str">
        <f t="shared" si="131"/>
        <v/>
      </c>
      <c r="AV161" s="64" t="b">
        <f t="shared" si="132"/>
        <v>1</v>
      </c>
      <c r="AW161" s="415">
        <f t="shared" si="133"/>
        <v>1065.575918401194</v>
      </c>
      <c r="AX161" s="415" t="str">
        <f t="shared" si="134"/>
        <v/>
      </c>
      <c r="AY161" s="415" t="str">
        <f t="shared" si="135"/>
        <v/>
      </c>
      <c r="AZ161" s="415" t="str">
        <f t="shared" si="136"/>
        <v/>
      </c>
      <c r="BA161" s="415">
        <f t="shared" si="137"/>
        <v>0</v>
      </c>
      <c r="BB161" s="416" t="str">
        <f t="shared" si="143"/>
        <v/>
      </c>
      <c r="BC161" s="416" t="str">
        <f t="shared" si="143"/>
        <v/>
      </c>
      <c r="BD161" s="416" t="str">
        <f t="shared" si="143"/>
        <v/>
      </c>
      <c r="BE161" s="416" t="str">
        <f t="shared" si="138"/>
        <v/>
      </c>
      <c r="BF161" s="417">
        <f t="shared" si="124"/>
        <v>12059</v>
      </c>
      <c r="BG161" s="417">
        <f t="shared" si="122"/>
        <v>0</v>
      </c>
      <c r="BH161" s="417">
        <f t="shared" si="123"/>
        <v>0</v>
      </c>
      <c r="BI161" s="417">
        <f t="shared" si="125"/>
        <v>0</v>
      </c>
      <c r="BJ161" s="417">
        <f t="shared" si="126"/>
        <v>0</v>
      </c>
      <c r="BK161" s="416">
        <f t="shared" si="144"/>
        <v>-1</v>
      </c>
      <c r="BL161" s="416" t="str">
        <f t="shared" si="144"/>
        <v/>
      </c>
      <c r="BM161" s="416" t="str">
        <f t="shared" si="144"/>
        <v/>
      </c>
      <c r="BN161" s="416" t="str">
        <f t="shared" si="139"/>
        <v/>
      </c>
      <c r="BO161" s="419"/>
      <c r="BP161" s="420"/>
      <c r="BR161" s="104"/>
      <c r="BS161" s="103"/>
      <c r="BT161" s="161"/>
      <c r="BU161" s="161"/>
    </row>
    <row r="162" spans="1:73" ht="24" hidden="1">
      <c r="A162" s="145" t="s">
        <v>350</v>
      </c>
      <c r="B162" s="145" t="str">
        <f t="shared" si="111"/>
        <v>P075.1</v>
      </c>
      <c r="C162" s="146" t="s">
        <v>396</v>
      </c>
      <c r="D162" s="147" t="s">
        <v>397</v>
      </c>
      <c r="E162" s="147"/>
      <c r="F162" s="147" t="s">
        <v>81</v>
      </c>
      <c r="G162" s="147" t="s">
        <v>157</v>
      </c>
      <c r="H162" s="129">
        <v>0</v>
      </c>
      <c r="I162" s="130">
        <v>0</v>
      </c>
      <c r="J162" s="129"/>
      <c r="K162" s="130"/>
      <c r="L162" s="130">
        <v>1300</v>
      </c>
      <c r="M162" s="130">
        <v>1378</v>
      </c>
      <c r="N162" s="130">
        <v>1378</v>
      </c>
      <c r="O162" s="148">
        <v>1537.8</v>
      </c>
      <c r="P162" s="149">
        <v>0</v>
      </c>
      <c r="Q162" s="149">
        <v>0</v>
      </c>
      <c r="R162" s="150">
        <v>14153</v>
      </c>
      <c r="S162" s="151">
        <v>18149120</v>
      </c>
      <c r="T162" s="150">
        <v>12340</v>
      </c>
      <c r="U162" s="151">
        <v>17452865.899999999</v>
      </c>
      <c r="V162" s="152">
        <v>14173</v>
      </c>
      <c r="W162" s="153">
        <f>V162*O162</f>
        <v>21795239.399999999</v>
      </c>
      <c r="X162" s="154">
        <v>14173</v>
      </c>
      <c r="Y162" s="155">
        <v>1537.8</v>
      </c>
      <c r="Z162" s="138">
        <f>X162*Y162</f>
        <v>21795239.399999999</v>
      </c>
      <c r="AA162" s="156">
        <v>11097</v>
      </c>
      <c r="AB162" s="157">
        <v>17002646.039999999</v>
      </c>
      <c r="AC162" s="158">
        <v>12048</v>
      </c>
      <c r="AD162" s="456">
        <v>1750</v>
      </c>
      <c r="AE162" s="159">
        <f t="shared" ref="AE162:AE163" si="154">AC162*AD162</f>
        <v>21084000</v>
      </c>
      <c r="AF162" s="158">
        <v>12048</v>
      </c>
      <c r="AG162" s="448">
        <v>1842.18</v>
      </c>
      <c r="AH162" s="159">
        <f t="shared" si="140"/>
        <v>22194584.640000001</v>
      </c>
      <c r="AI162" s="437">
        <f t="shared" si="141"/>
        <v>-92.180000000000064</v>
      </c>
      <c r="AJ162" s="23">
        <f>+AF162-X162</f>
        <v>-2125</v>
      </c>
      <c r="AK162" s="24">
        <f>+AJ162/X162</f>
        <v>-0.14993297114231285</v>
      </c>
      <c r="AL162" s="23">
        <f>+AF162-AA162</f>
        <v>951</v>
      </c>
      <c r="AM162" s="160">
        <f t="shared" si="142"/>
        <v>-1110584.6400000006</v>
      </c>
      <c r="AN162" s="24">
        <f>+AL162/AA162</f>
        <v>8.5698837523655036E-2</v>
      </c>
      <c r="AO162" s="163">
        <f>+AG162-Y162</f>
        <v>304.38000000000011</v>
      </c>
      <c r="AP162" s="164">
        <f>+AO162/Y162</f>
        <v>0.19793211080764736</v>
      </c>
      <c r="AQ162" s="487"/>
      <c r="AR162" s="409">
        <f t="shared" si="128"/>
        <v>0.19793211080764728</v>
      </c>
      <c r="AS162" s="410">
        <f t="shared" si="129"/>
        <v>0.13798933541422809</v>
      </c>
      <c r="AT162" s="409">
        <f t="shared" si="130"/>
        <v>8.5698837523655147E-2</v>
      </c>
      <c r="AU162" s="410">
        <f t="shared" si="131"/>
        <v>8.5698837523655147E-2</v>
      </c>
      <c r="AV162" s="64" t="b">
        <f t="shared" si="132"/>
        <v>0</v>
      </c>
      <c r="AW162" s="415" t="str">
        <f t="shared" si="133"/>
        <v/>
      </c>
      <c r="AX162" s="415">
        <f t="shared" si="134"/>
        <v>1282.3514449233378</v>
      </c>
      <c r="AY162" s="415">
        <f t="shared" si="135"/>
        <v>1414.3327309562399</v>
      </c>
      <c r="AZ162" s="415">
        <f t="shared" si="136"/>
        <v>1537.8</v>
      </c>
      <c r="BA162" s="415">
        <f t="shared" si="137"/>
        <v>1750</v>
      </c>
      <c r="BB162" s="416" t="str">
        <f t="shared" si="143"/>
        <v/>
      </c>
      <c r="BC162" s="416">
        <f t="shared" si="143"/>
        <v>0.10292130644481179</v>
      </c>
      <c r="BD162" s="416">
        <f t="shared" si="143"/>
        <v>8.7297187105528584E-2</v>
      </c>
      <c r="BE162" s="416">
        <f t="shared" si="138"/>
        <v>0.13798933541422809</v>
      </c>
      <c r="BF162" s="417">
        <f t="shared" si="124"/>
        <v>0</v>
      </c>
      <c r="BG162" s="417">
        <f t="shared" si="122"/>
        <v>14153</v>
      </c>
      <c r="BH162" s="417">
        <f t="shared" si="123"/>
        <v>12340</v>
      </c>
      <c r="BI162" s="417">
        <f t="shared" si="125"/>
        <v>11097</v>
      </c>
      <c r="BJ162" s="417">
        <f t="shared" si="126"/>
        <v>12048</v>
      </c>
      <c r="BK162" s="416" t="str">
        <f t="shared" si="144"/>
        <v/>
      </c>
      <c r="BL162" s="416">
        <f t="shared" si="144"/>
        <v>-0.1281000494594785</v>
      </c>
      <c r="BM162" s="416">
        <f t="shared" si="144"/>
        <v>-0.10072933549432739</v>
      </c>
      <c r="BN162" s="416">
        <f t="shared" si="139"/>
        <v>8.5698837523655147E-2</v>
      </c>
      <c r="BO162" s="419"/>
      <c r="BP162" s="420"/>
      <c r="BR162" s="104"/>
      <c r="BS162" s="103"/>
      <c r="BT162" s="161">
        <f t="shared" si="145"/>
        <v>18527414.399999999</v>
      </c>
      <c r="BU162" s="161">
        <f t="shared" si="146"/>
        <v>18527414.399999999</v>
      </c>
    </row>
    <row r="163" spans="1:73" ht="36" hidden="1">
      <c r="A163" s="145" t="s">
        <v>350</v>
      </c>
      <c r="B163" s="145" t="str">
        <f t="shared" si="111"/>
        <v>P075.2</v>
      </c>
      <c r="C163" s="146" t="s">
        <v>398</v>
      </c>
      <c r="D163" s="175" t="s">
        <v>399</v>
      </c>
      <c r="E163" s="175" t="s">
        <v>102</v>
      </c>
      <c r="F163" s="175"/>
      <c r="G163" s="175" t="s">
        <v>157</v>
      </c>
      <c r="H163" s="129">
        <v>0</v>
      </c>
      <c r="I163" s="130">
        <v>0</v>
      </c>
      <c r="J163" s="129"/>
      <c r="K163" s="130"/>
      <c r="L163" s="130">
        <v>1560</v>
      </c>
      <c r="M163" s="130">
        <v>1588</v>
      </c>
      <c r="N163" s="130">
        <v>1588</v>
      </c>
      <c r="O163" s="148">
        <v>1768.8</v>
      </c>
      <c r="P163" s="149">
        <v>0</v>
      </c>
      <c r="Q163" s="149">
        <v>0</v>
      </c>
      <c r="R163" s="150">
        <v>174</v>
      </c>
      <c r="S163" s="151">
        <v>245440</v>
      </c>
      <c r="T163" s="150">
        <v>130</v>
      </c>
      <c r="U163" s="151">
        <v>212809.60000000001</v>
      </c>
      <c r="V163" s="152">
        <v>154</v>
      </c>
      <c r="W163" s="153">
        <f>V163*O163</f>
        <v>272395.2</v>
      </c>
      <c r="X163" s="154">
        <v>154</v>
      </c>
      <c r="Y163" s="155">
        <v>1768.8</v>
      </c>
      <c r="Z163" s="138">
        <f>X163*Y163</f>
        <v>272395.2</v>
      </c>
      <c r="AA163" s="156">
        <v>217</v>
      </c>
      <c r="AB163" s="157">
        <v>383122.07999999996</v>
      </c>
      <c r="AC163" s="162">
        <f>AA163</f>
        <v>217</v>
      </c>
      <c r="AD163" s="456">
        <v>2000</v>
      </c>
      <c r="AE163" s="159">
        <f t="shared" si="154"/>
        <v>434000</v>
      </c>
      <c r="AF163" s="158">
        <v>131</v>
      </c>
      <c r="AG163" s="448">
        <v>2073.1799999999998</v>
      </c>
      <c r="AH163" s="159">
        <f t="shared" si="140"/>
        <v>271586.57999999996</v>
      </c>
      <c r="AI163" s="437">
        <f t="shared" si="141"/>
        <v>-73.179999999999836</v>
      </c>
      <c r="AJ163" s="23">
        <f>+AF163-X163</f>
        <v>-23</v>
      </c>
      <c r="AK163" s="24">
        <f>+AJ163/X163</f>
        <v>-0.14935064935064934</v>
      </c>
      <c r="AL163" s="23">
        <f>+AF163-AA163</f>
        <v>-86</v>
      </c>
      <c r="AM163" s="160">
        <f t="shared" si="142"/>
        <v>162413.42000000004</v>
      </c>
      <c r="AN163" s="24">
        <f>+AL163/AA163</f>
        <v>-0.39631336405529954</v>
      </c>
      <c r="AO163" s="163">
        <f>+AG163-Y163</f>
        <v>304.37999999999988</v>
      </c>
      <c r="AP163" s="164">
        <f>+AO163/Y163</f>
        <v>0.17208276797829031</v>
      </c>
      <c r="AQ163" s="487"/>
      <c r="AR163" s="409">
        <f t="shared" si="128"/>
        <v>0.17208276797829036</v>
      </c>
      <c r="AS163" s="410">
        <f t="shared" si="129"/>
        <v>0.13071008593396649</v>
      </c>
      <c r="AT163" s="409">
        <f t="shared" si="130"/>
        <v>-0.39631336405529949</v>
      </c>
      <c r="AU163" s="410">
        <f t="shared" si="131"/>
        <v>0</v>
      </c>
      <c r="AV163" s="64" t="b">
        <f t="shared" si="132"/>
        <v>1</v>
      </c>
      <c r="AW163" s="415" t="str">
        <f t="shared" si="133"/>
        <v/>
      </c>
      <c r="AX163" s="415">
        <f t="shared" si="134"/>
        <v>1410.5747126436781</v>
      </c>
      <c r="AY163" s="415">
        <f t="shared" si="135"/>
        <v>1636.9969230769232</v>
      </c>
      <c r="AZ163" s="415">
        <f t="shared" si="136"/>
        <v>1768.8</v>
      </c>
      <c r="BA163" s="415">
        <f t="shared" si="137"/>
        <v>2000</v>
      </c>
      <c r="BB163" s="416" t="str">
        <f t="shared" si="143"/>
        <v/>
      </c>
      <c r="BC163" s="416">
        <f t="shared" si="143"/>
        <v>0.16051770133386833</v>
      </c>
      <c r="BD163" s="416">
        <f t="shared" si="143"/>
        <v>8.0515164729410671E-2</v>
      </c>
      <c r="BE163" s="416">
        <f t="shared" si="138"/>
        <v>0.13071008593396649</v>
      </c>
      <c r="BF163" s="417">
        <f t="shared" si="124"/>
        <v>0</v>
      </c>
      <c r="BG163" s="417">
        <f t="shared" si="122"/>
        <v>174</v>
      </c>
      <c r="BH163" s="417">
        <f t="shared" si="123"/>
        <v>130</v>
      </c>
      <c r="BI163" s="417">
        <f t="shared" si="125"/>
        <v>217</v>
      </c>
      <c r="BJ163" s="417">
        <f t="shared" si="126"/>
        <v>217</v>
      </c>
      <c r="BK163" s="416" t="str">
        <f t="shared" si="144"/>
        <v/>
      </c>
      <c r="BL163" s="416">
        <f t="shared" si="144"/>
        <v>-0.25287356321839083</v>
      </c>
      <c r="BM163" s="416">
        <f t="shared" si="144"/>
        <v>0.6692307692307693</v>
      </c>
      <c r="BN163" s="416">
        <f t="shared" si="139"/>
        <v>0</v>
      </c>
      <c r="BO163" s="419"/>
      <c r="BP163" s="420"/>
      <c r="BR163" s="104"/>
      <c r="BS163" s="103"/>
      <c r="BT163" s="161">
        <f t="shared" si="145"/>
        <v>383829.6</v>
      </c>
      <c r="BU163" s="161">
        <f t="shared" si="146"/>
        <v>231712.8</v>
      </c>
    </row>
    <row r="164" spans="1:73" ht="13.2" hidden="1">
      <c r="A164" s="145" t="s">
        <v>350</v>
      </c>
      <c r="B164" s="145" t="str">
        <f t="shared" si="111"/>
        <v>P076</v>
      </c>
      <c r="C164" s="146" t="s">
        <v>400</v>
      </c>
      <c r="D164" s="165" t="s">
        <v>401</v>
      </c>
      <c r="E164" s="165"/>
      <c r="F164" s="165"/>
      <c r="G164" s="165"/>
      <c r="H164" s="129">
        <v>630</v>
      </c>
      <c r="I164" s="130">
        <v>700</v>
      </c>
      <c r="J164" s="129">
        <v>700</v>
      </c>
      <c r="K164" s="130">
        <v>700</v>
      </c>
      <c r="L164" s="130"/>
      <c r="M164" s="130"/>
      <c r="N164" s="130"/>
      <c r="O164" s="148" t="s">
        <v>88</v>
      </c>
      <c r="P164" s="149">
        <v>14116</v>
      </c>
      <c r="Q164" s="149">
        <v>9339582</v>
      </c>
      <c r="R164" s="150"/>
      <c r="S164" s="151"/>
      <c r="T164" s="150"/>
      <c r="U164" s="151"/>
      <c r="V164" s="152"/>
      <c r="W164" s="153"/>
      <c r="X164" s="166"/>
      <c r="Y164" s="155" t="s">
        <v>88</v>
      </c>
      <c r="Z164" s="167"/>
      <c r="AA164" s="168"/>
      <c r="AB164" s="169"/>
      <c r="AC164" s="170"/>
      <c r="AD164" s="449"/>
      <c r="AE164" s="171"/>
      <c r="AF164" s="170"/>
      <c r="AG164" s="449"/>
      <c r="AH164" s="159">
        <f t="shared" si="140"/>
        <v>0</v>
      </c>
      <c r="AI164" s="437">
        <f t="shared" si="141"/>
        <v>0</v>
      </c>
      <c r="AJ164" s="23"/>
      <c r="AK164" s="24"/>
      <c r="AL164" s="23"/>
      <c r="AM164" s="160">
        <f t="shared" si="142"/>
        <v>0</v>
      </c>
      <c r="AN164" s="24"/>
      <c r="AO164" s="163"/>
      <c r="AP164" s="164"/>
      <c r="AQ164" s="487"/>
      <c r="AR164" s="409" t="str">
        <f t="shared" si="128"/>
        <v/>
      </c>
      <c r="AS164" s="410" t="str">
        <f t="shared" si="129"/>
        <v/>
      </c>
      <c r="AT164" s="409" t="str">
        <f t="shared" si="130"/>
        <v/>
      </c>
      <c r="AU164" s="410" t="str">
        <f t="shared" si="131"/>
        <v/>
      </c>
      <c r="AV164" s="64" t="b">
        <f t="shared" si="132"/>
        <v>1</v>
      </c>
      <c r="AW164" s="415">
        <f t="shared" si="133"/>
        <v>661.63091527344852</v>
      </c>
      <c r="AX164" s="415" t="str">
        <f t="shared" si="134"/>
        <v/>
      </c>
      <c r="AY164" s="415" t="str">
        <f t="shared" si="135"/>
        <v/>
      </c>
      <c r="AZ164" s="415" t="str">
        <f t="shared" si="136"/>
        <v/>
      </c>
      <c r="BA164" s="415">
        <f t="shared" si="137"/>
        <v>0</v>
      </c>
      <c r="BB164" s="416" t="str">
        <f t="shared" si="143"/>
        <v/>
      </c>
      <c r="BC164" s="416" t="str">
        <f t="shared" si="143"/>
        <v/>
      </c>
      <c r="BD164" s="416" t="str">
        <f t="shared" si="143"/>
        <v/>
      </c>
      <c r="BE164" s="416" t="str">
        <f t="shared" si="138"/>
        <v/>
      </c>
      <c r="BF164" s="417">
        <f t="shared" si="124"/>
        <v>14116</v>
      </c>
      <c r="BG164" s="417">
        <f t="shared" si="122"/>
        <v>0</v>
      </c>
      <c r="BH164" s="417">
        <f t="shared" si="123"/>
        <v>0</v>
      </c>
      <c r="BI164" s="417">
        <f t="shared" si="125"/>
        <v>0</v>
      </c>
      <c r="BJ164" s="417">
        <f t="shared" si="126"/>
        <v>0</v>
      </c>
      <c r="BK164" s="416">
        <f t="shared" si="144"/>
        <v>-1</v>
      </c>
      <c r="BL164" s="416" t="str">
        <f t="shared" si="144"/>
        <v/>
      </c>
      <c r="BM164" s="416" t="str">
        <f t="shared" si="144"/>
        <v/>
      </c>
      <c r="BN164" s="416" t="str">
        <f t="shared" si="139"/>
        <v/>
      </c>
      <c r="BO164" s="419"/>
      <c r="BP164" s="420"/>
      <c r="BR164" s="104"/>
      <c r="BS164" s="103"/>
      <c r="BT164" s="161"/>
      <c r="BU164" s="161"/>
    </row>
    <row r="165" spans="1:73" ht="24" hidden="1">
      <c r="A165" s="145" t="s">
        <v>350</v>
      </c>
      <c r="B165" s="145" t="str">
        <f t="shared" si="111"/>
        <v>P076.1</v>
      </c>
      <c r="C165" s="146" t="s">
        <v>402</v>
      </c>
      <c r="D165" s="147" t="s">
        <v>403</v>
      </c>
      <c r="E165" s="147"/>
      <c r="F165" s="147"/>
      <c r="G165" s="147"/>
      <c r="H165" s="129">
        <v>0</v>
      </c>
      <c r="I165" s="130">
        <v>0</v>
      </c>
      <c r="J165" s="129"/>
      <c r="K165" s="130"/>
      <c r="L165" s="130">
        <v>700</v>
      </c>
      <c r="M165" s="130">
        <v>760</v>
      </c>
      <c r="N165" s="130">
        <v>760</v>
      </c>
      <c r="O165" s="148">
        <v>858</v>
      </c>
      <c r="P165" s="149">
        <v>0</v>
      </c>
      <c r="Q165" s="149">
        <v>0</v>
      </c>
      <c r="R165" s="150">
        <v>13962</v>
      </c>
      <c r="S165" s="151">
        <v>9588950</v>
      </c>
      <c r="T165" s="150">
        <v>11043</v>
      </c>
      <c r="U165" s="151">
        <v>8475305.1999999993</v>
      </c>
      <c r="V165" s="152">
        <v>13962</v>
      </c>
      <c r="W165" s="153">
        <f>V165*O165</f>
        <v>11979396</v>
      </c>
      <c r="X165" s="154">
        <v>13962</v>
      </c>
      <c r="Y165" s="155">
        <v>858</v>
      </c>
      <c r="Z165" s="138">
        <f>X165*Y165</f>
        <v>11979396</v>
      </c>
      <c r="AA165" s="156">
        <v>8899</v>
      </c>
      <c r="AB165" s="157">
        <v>7396301.7999999998</v>
      </c>
      <c r="AC165" s="158">
        <v>11868</v>
      </c>
      <c r="AD165" s="456">
        <v>1000</v>
      </c>
      <c r="AE165" s="159">
        <f t="shared" ref="AE165:AE167" si="155">AC165*AD165</f>
        <v>11868000</v>
      </c>
      <c r="AF165" s="158">
        <v>11868</v>
      </c>
      <c r="AG165" s="448">
        <v>1326.12</v>
      </c>
      <c r="AH165" s="159">
        <f t="shared" si="140"/>
        <v>15738392.159999998</v>
      </c>
      <c r="AI165" s="437">
        <f t="shared" si="141"/>
        <v>-326.11999999999989</v>
      </c>
      <c r="AJ165" s="23">
        <f>+AF165-X165</f>
        <v>-2094</v>
      </c>
      <c r="AK165" s="24">
        <f>+AJ165/X165</f>
        <v>-0.14997851310700472</v>
      </c>
      <c r="AL165" s="23">
        <f>+AF165-AA165</f>
        <v>2969</v>
      </c>
      <c r="AM165" s="160">
        <f t="shared" si="142"/>
        <v>-3870392.1599999983</v>
      </c>
      <c r="AN165" s="24">
        <f>+AL165/AA165</f>
        <v>0.33363299247106415</v>
      </c>
      <c r="AO165" s="163">
        <f>+AG165-Y165</f>
        <v>468.11999999999989</v>
      </c>
      <c r="AP165" s="164">
        <f>+AO165/Y165</f>
        <v>0.54559440559440542</v>
      </c>
      <c r="AQ165" s="487"/>
      <c r="AR165" s="409">
        <f t="shared" si="128"/>
        <v>0.54559440559440553</v>
      </c>
      <c r="AS165" s="410">
        <f t="shared" si="129"/>
        <v>0.16550116550116556</v>
      </c>
      <c r="AT165" s="409">
        <f t="shared" si="130"/>
        <v>0.33363299247106415</v>
      </c>
      <c r="AU165" s="410">
        <f t="shared" si="131"/>
        <v>0.33363299247106415</v>
      </c>
      <c r="AV165" s="64" t="b">
        <f t="shared" si="132"/>
        <v>0</v>
      </c>
      <c r="AW165" s="415" t="str">
        <f t="shared" si="133"/>
        <v/>
      </c>
      <c r="AX165" s="415">
        <f t="shared" si="134"/>
        <v>686.78914195673974</v>
      </c>
      <c r="AY165" s="415">
        <f t="shared" si="135"/>
        <v>767.48213347822139</v>
      </c>
      <c r="AZ165" s="415">
        <f t="shared" si="136"/>
        <v>858</v>
      </c>
      <c r="BA165" s="415">
        <f t="shared" si="137"/>
        <v>1000</v>
      </c>
      <c r="BB165" s="416" t="str">
        <f t="shared" si="143"/>
        <v/>
      </c>
      <c r="BC165" s="416">
        <f t="shared" si="143"/>
        <v>0.11749310900806931</v>
      </c>
      <c r="BD165" s="416">
        <f t="shared" si="143"/>
        <v>0.11794133384128758</v>
      </c>
      <c r="BE165" s="416">
        <f t="shared" si="138"/>
        <v>0.16550116550116556</v>
      </c>
      <c r="BF165" s="417">
        <f t="shared" si="124"/>
        <v>0</v>
      </c>
      <c r="BG165" s="417">
        <f t="shared" si="122"/>
        <v>13962</v>
      </c>
      <c r="BH165" s="417">
        <f t="shared" si="123"/>
        <v>11043</v>
      </c>
      <c r="BI165" s="417">
        <f t="shared" si="125"/>
        <v>8899</v>
      </c>
      <c r="BJ165" s="417">
        <f t="shared" si="126"/>
        <v>11868</v>
      </c>
      <c r="BK165" s="416" t="str">
        <f t="shared" si="144"/>
        <v/>
      </c>
      <c r="BL165" s="416">
        <f t="shared" si="144"/>
        <v>-0.20906746884400518</v>
      </c>
      <c r="BM165" s="416">
        <f t="shared" si="144"/>
        <v>-0.19415014036040934</v>
      </c>
      <c r="BN165" s="416">
        <f t="shared" si="139"/>
        <v>0.33363299247106415</v>
      </c>
      <c r="BO165" s="419"/>
      <c r="BP165" s="420"/>
      <c r="BR165" s="104"/>
      <c r="BS165" s="103"/>
      <c r="BT165" s="161">
        <f t="shared" si="145"/>
        <v>10182744</v>
      </c>
      <c r="BU165" s="161">
        <f t="shared" si="146"/>
        <v>10182744</v>
      </c>
    </row>
    <row r="166" spans="1:73" ht="36" hidden="1">
      <c r="A166" s="145" t="s">
        <v>350</v>
      </c>
      <c r="B166" s="145" t="str">
        <f t="shared" si="111"/>
        <v>P076.2</v>
      </c>
      <c r="C166" s="146" t="s">
        <v>404</v>
      </c>
      <c r="D166" s="175" t="s">
        <v>405</v>
      </c>
      <c r="E166" s="175" t="s">
        <v>102</v>
      </c>
      <c r="F166" s="175"/>
      <c r="G166" s="175"/>
      <c r="H166" s="129">
        <v>0</v>
      </c>
      <c r="I166" s="130">
        <v>0</v>
      </c>
      <c r="J166" s="129"/>
      <c r="K166" s="130"/>
      <c r="L166" s="130">
        <v>840</v>
      </c>
      <c r="M166" s="130">
        <v>912</v>
      </c>
      <c r="N166" s="130">
        <v>912</v>
      </c>
      <c r="O166" s="148">
        <v>1025.2</v>
      </c>
      <c r="P166" s="149">
        <v>0</v>
      </c>
      <c r="Q166" s="149">
        <v>0</v>
      </c>
      <c r="R166" s="150">
        <v>251</v>
      </c>
      <c r="S166" s="151">
        <v>192640</v>
      </c>
      <c r="T166" s="150">
        <v>224</v>
      </c>
      <c r="U166" s="151">
        <v>212162</v>
      </c>
      <c r="V166" s="152">
        <v>251</v>
      </c>
      <c r="W166" s="153">
        <f>V166*O166</f>
        <v>257325.2</v>
      </c>
      <c r="X166" s="154">
        <v>251</v>
      </c>
      <c r="Y166" s="155">
        <v>1025.2</v>
      </c>
      <c r="Z166" s="138">
        <f>X166*Y166</f>
        <v>257325.2</v>
      </c>
      <c r="AA166" s="156">
        <v>254</v>
      </c>
      <c r="AB166" s="157">
        <v>259170.56000000003</v>
      </c>
      <c r="AC166" s="158">
        <v>214</v>
      </c>
      <c r="AD166" s="456">
        <v>1200</v>
      </c>
      <c r="AE166" s="159">
        <f t="shared" si="155"/>
        <v>256800</v>
      </c>
      <c r="AF166" s="158">
        <v>214</v>
      </c>
      <c r="AG166" s="448">
        <v>1493.32</v>
      </c>
      <c r="AH166" s="159">
        <f t="shared" si="140"/>
        <v>319570.48</v>
      </c>
      <c r="AI166" s="437">
        <f t="shared" si="141"/>
        <v>-293.31999999999994</v>
      </c>
      <c r="AJ166" s="23">
        <f>+AF166-X166</f>
        <v>-37</v>
      </c>
      <c r="AK166" s="24">
        <f>+AJ166/X166</f>
        <v>-0.14741035856573706</v>
      </c>
      <c r="AL166" s="23">
        <f>+AF166-AA166</f>
        <v>-40</v>
      </c>
      <c r="AM166" s="160">
        <f t="shared" si="142"/>
        <v>-62770.479999999981</v>
      </c>
      <c r="AN166" s="24">
        <f>+AL166/AA166</f>
        <v>-0.15748031496062992</v>
      </c>
      <c r="AO166" s="163">
        <f>+AG166-Y166</f>
        <v>468.11999999999989</v>
      </c>
      <c r="AP166" s="164">
        <f>+AO166/Y166</f>
        <v>0.45661334373780715</v>
      </c>
      <c r="AQ166" s="487"/>
      <c r="AR166" s="409">
        <f t="shared" si="128"/>
        <v>0.45661334373780704</v>
      </c>
      <c r="AS166" s="410">
        <f t="shared" si="129"/>
        <v>0.1705033164260632</v>
      </c>
      <c r="AT166" s="409">
        <f t="shared" si="130"/>
        <v>-0.15748031496062997</v>
      </c>
      <c r="AU166" s="410">
        <f t="shared" si="131"/>
        <v>-0.15748031496062997</v>
      </c>
      <c r="AV166" s="64" t="b">
        <f t="shared" si="132"/>
        <v>0</v>
      </c>
      <c r="AW166" s="415" t="str">
        <f t="shared" si="133"/>
        <v/>
      </c>
      <c r="AX166" s="415">
        <f t="shared" si="134"/>
        <v>767.49003984063745</v>
      </c>
      <c r="AY166" s="415">
        <f t="shared" si="135"/>
        <v>947.15178571428567</v>
      </c>
      <c r="AZ166" s="415">
        <f t="shared" si="136"/>
        <v>1025.2</v>
      </c>
      <c r="BA166" s="415">
        <f t="shared" si="137"/>
        <v>1200</v>
      </c>
      <c r="BB166" s="416" t="str">
        <f t="shared" si="143"/>
        <v/>
      </c>
      <c r="BC166" s="416">
        <f t="shared" si="143"/>
        <v>0.23409000318877538</v>
      </c>
      <c r="BD166" s="416">
        <f t="shared" si="143"/>
        <v>8.2403069352664504E-2</v>
      </c>
      <c r="BE166" s="416">
        <f t="shared" si="138"/>
        <v>0.1705033164260632</v>
      </c>
      <c r="BF166" s="417">
        <f t="shared" si="124"/>
        <v>0</v>
      </c>
      <c r="BG166" s="417">
        <f t="shared" si="122"/>
        <v>251</v>
      </c>
      <c r="BH166" s="417">
        <f t="shared" si="123"/>
        <v>224</v>
      </c>
      <c r="BI166" s="417">
        <f t="shared" si="125"/>
        <v>254</v>
      </c>
      <c r="BJ166" s="417">
        <f t="shared" si="126"/>
        <v>214</v>
      </c>
      <c r="BK166" s="416" t="str">
        <f t="shared" si="144"/>
        <v/>
      </c>
      <c r="BL166" s="416">
        <f t="shared" si="144"/>
        <v>-0.10756972111553786</v>
      </c>
      <c r="BM166" s="416">
        <f t="shared" si="144"/>
        <v>0.1339285714285714</v>
      </c>
      <c r="BN166" s="416">
        <f t="shared" si="139"/>
        <v>-0.15748031496062997</v>
      </c>
      <c r="BO166" s="419"/>
      <c r="BP166" s="420"/>
      <c r="BR166" s="104"/>
      <c r="BS166" s="103"/>
      <c r="BT166" s="161">
        <f t="shared" si="145"/>
        <v>219392.80000000002</v>
      </c>
      <c r="BU166" s="161">
        <f t="shared" si="146"/>
        <v>219392.80000000002</v>
      </c>
    </row>
    <row r="167" spans="1:73" ht="24" hidden="1">
      <c r="A167" s="145" t="s">
        <v>350</v>
      </c>
      <c r="B167" s="145" t="str">
        <f t="shared" si="111"/>
        <v>P077</v>
      </c>
      <c r="C167" s="146" t="s">
        <v>406</v>
      </c>
      <c r="D167" s="172" t="s">
        <v>407</v>
      </c>
      <c r="E167" s="178" t="s">
        <v>142</v>
      </c>
      <c r="F167" s="178"/>
      <c r="G167" s="178"/>
      <c r="H167" s="129">
        <v>400</v>
      </c>
      <c r="I167" s="130">
        <v>400</v>
      </c>
      <c r="J167" s="129">
        <v>400</v>
      </c>
      <c r="K167" s="130">
        <v>480</v>
      </c>
      <c r="L167" s="130">
        <v>480</v>
      </c>
      <c r="M167" s="130">
        <v>480</v>
      </c>
      <c r="N167" s="130">
        <v>480</v>
      </c>
      <c r="O167" s="148">
        <v>550</v>
      </c>
      <c r="P167" s="149">
        <v>0</v>
      </c>
      <c r="Q167" s="149">
        <v>0</v>
      </c>
      <c r="R167" s="150">
        <v>0</v>
      </c>
      <c r="S167" s="151">
        <v>0</v>
      </c>
      <c r="T167" s="150">
        <v>0</v>
      </c>
      <c r="U167" s="151">
        <v>0</v>
      </c>
      <c r="V167" s="152">
        <v>1</v>
      </c>
      <c r="W167" s="153">
        <f>V167*O167</f>
        <v>550</v>
      </c>
      <c r="X167" s="154">
        <v>1</v>
      </c>
      <c r="Y167" s="155">
        <v>550</v>
      </c>
      <c r="Z167" s="138">
        <f>X167*Y167</f>
        <v>550</v>
      </c>
      <c r="AA167" s="156">
        <v>0</v>
      </c>
      <c r="AB167" s="157">
        <v>0</v>
      </c>
      <c r="AC167" s="158">
        <v>1</v>
      </c>
      <c r="AD167" s="459">
        <v>595</v>
      </c>
      <c r="AE167" s="159">
        <f t="shared" si="155"/>
        <v>595</v>
      </c>
      <c r="AF167" s="158">
        <v>1</v>
      </c>
      <c r="AG167" s="448">
        <v>595</v>
      </c>
      <c r="AH167" s="159">
        <f t="shared" si="140"/>
        <v>595</v>
      </c>
      <c r="AI167" s="437">
        <f t="shared" si="141"/>
        <v>0</v>
      </c>
      <c r="AJ167" s="23">
        <f>+AF167-X167</f>
        <v>0</v>
      </c>
      <c r="AK167" s="24">
        <f>+AJ167/X167</f>
        <v>0</v>
      </c>
      <c r="AL167" s="23">
        <f>+AF167-AA167</f>
        <v>1</v>
      </c>
      <c r="AM167" s="160">
        <f t="shared" si="142"/>
        <v>0</v>
      </c>
      <c r="AN167" s="24"/>
      <c r="AO167" s="163">
        <f>+AG167-Y167</f>
        <v>45</v>
      </c>
      <c r="AP167" s="164">
        <f>+AO167/Y167</f>
        <v>8.1818181818181818E-2</v>
      </c>
      <c r="AQ167" s="487"/>
      <c r="AR167" s="409">
        <f t="shared" si="128"/>
        <v>8.181818181818179E-2</v>
      </c>
      <c r="AS167" s="410">
        <f t="shared" si="129"/>
        <v>8.181818181818179E-2</v>
      </c>
      <c r="AT167" s="409" t="str">
        <f t="shared" si="130"/>
        <v/>
      </c>
      <c r="AU167" s="410" t="str">
        <f t="shared" si="131"/>
        <v/>
      </c>
      <c r="AV167" s="64" t="b">
        <f t="shared" si="132"/>
        <v>0</v>
      </c>
      <c r="AW167" s="415" t="str">
        <f t="shared" si="133"/>
        <v/>
      </c>
      <c r="AX167" s="415" t="str">
        <f t="shared" si="134"/>
        <v/>
      </c>
      <c r="AY167" s="415" t="str">
        <f t="shared" si="135"/>
        <v/>
      </c>
      <c r="AZ167" s="415">
        <f t="shared" si="136"/>
        <v>550</v>
      </c>
      <c r="BA167" s="415">
        <f t="shared" si="137"/>
        <v>595</v>
      </c>
      <c r="BB167" s="416" t="str">
        <f t="shared" si="143"/>
        <v/>
      </c>
      <c r="BC167" s="416" t="str">
        <f t="shared" si="143"/>
        <v/>
      </c>
      <c r="BD167" s="416" t="str">
        <f t="shared" si="143"/>
        <v/>
      </c>
      <c r="BE167" s="416">
        <f t="shared" si="138"/>
        <v>8.181818181818179E-2</v>
      </c>
      <c r="BF167" s="417">
        <f t="shared" si="124"/>
        <v>0</v>
      </c>
      <c r="BG167" s="417">
        <f t="shared" si="122"/>
        <v>0</v>
      </c>
      <c r="BH167" s="417">
        <f t="shared" si="123"/>
        <v>0</v>
      </c>
      <c r="BI167" s="417">
        <f t="shared" si="125"/>
        <v>0</v>
      </c>
      <c r="BJ167" s="417">
        <f t="shared" si="126"/>
        <v>1</v>
      </c>
      <c r="BK167" s="416" t="str">
        <f t="shared" si="144"/>
        <v/>
      </c>
      <c r="BL167" s="416" t="str">
        <f t="shared" si="144"/>
        <v/>
      </c>
      <c r="BM167" s="416" t="str">
        <f t="shared" si="144"/>
        <v/>
      </c>
      <c r="BN167" s="416" t="str">
        <f t="shared" si="139"/>
        <v/>
      </c>
      <c r="BO167" s="419"/>
      <c r="BP167" s="420"/>
      <c r="BR167" s="104"/>
      <c r="BS167" s="103"/>
      <c r="BT167" s="161">
        <f t="shared" si="145"/>
        <v>550</v>
      </c>
      <c r="BU167" s="161">
        <f t="shared" si="146"/>
        <v>550</v>
      </c>
    </row>
    <row r="168" spans="1:73" ht="13.2" hidden="1">
      <c r="A168" s="145" t="s">
        <v>408</v>
      </c>
      <c r="B168" s="145" t="str">
        <f t="shared" ref="B168:B262" si="156">+"P"&amp;C168</f>
        <v>P078</v>
      </c>
      <c r="C168" s="146" t="s">
        <v>409</v>
      </c>
      <c r="D168" s="165" t="s">
        <v>410</v>
      </c>
      <c r="E168" s="165"/>
      <c r="F168" s="165"/>
      <c r="G168" s="165"/>
      <c r="H168" s="129">
        <v>0</v>
      </c>
      <c r="I168" s="130">
        <v>0</v>
      </c>
      <c r="J168" s="129"/>
      <c r="K168" s="130"/>
      <c r="L168" s="130"/>
      <c r="M168" s="130"/>
      <c r="N168" s="130"/>
      <c r="O168" s="148" t="s">
        <v>88</v>
      </c>
      <c r="P168" s="149">
        <v>0</v>
      </c>
      <c r="Q168" s="149">
        <v>0</v>
      </c>
      <c r="R168" s="150"/>
      <c r="S168" s="151"/>
      <c r="T168" s="150"/>
      <c r="U168" s="151"/>
      <c r="V168" s="152"/>
      <c r="W168" s="153"/>
      <c r="X168" s="166"/>
      <c r="Y168" s="155" t="s">
        <v>88</v>
      </c>
      <c r="Z168" s="167"/>
      <c r="AA168" s="168"/>
      <c r="AB168" s="169"/>
      <c r="AC168" s="170"/>
      <c r="AD168" s="449"/>
      <c r="AE168" s="171"/>
      <c r="AF168" s="170"/>
      <c r="AG168" s="449"/>
      <c r="AH168" s="159">
        <f t="shared" si="140"/>
        <v>0</v>
      </c>
      <c r="AI168" s="437">
        <f t="shared" si="141"/>
        <v>0</v>
      </c>
      <c r="AJ168" s="23"/>
      <c r="AK168" s="24"/>
      <c r="AL168" s="23"/>
      <c r="AM168" s="160">
        <f t="shared" si="142"/>
        <v>0</v>
      </c>
      <c r="AN168" s="24"/>
      <c r="AO168" s="163"/>
      <c r="AP168" s="164"/>
      <c r="AQ168" s="487"/>
      <c r="AR168" s="409" t="str">
        <f t="shared" si="128"/>
        <v/>
      </c>
      <c r="AS168" s="410" t="str">
        <f t="shared" si="129"/>
        <v/>
      </c>
      <c r="AT168" s="409" t="str">
        <f t="shared" si="130"/>
        <v/>
      </c>
      <c r="AU168" s="410" t="str">
        <f t="shared" si="131"/>
        <v/>
      </c>
      <c r="AV168" s="64" t="b">
        <f t="shared" si="132"/>
        <v>1</v>
      </c>
      <c r="AW168" s="415" t="str">
        <f t="shared" si="133"/>
        <v/>
      </c>
      <c r="AX168" s="415" t="str">
        <f t="shared" si="134"/>
        <v/>
      </c>
      <c r="AY168" s="415" t="str">
        <f t="shared" si="135"/>
        <v/>
      </c>
      <c r="AZ168" s="415" t="str">
        <f t="shared" si="136"/>
        <v/>
      </c>
      <c r="BA168" s="415">
        <f t="shared" si="137"/>
        <v>0</v>
      </c>
      <c r="BB168" s="416" t="str">
        <f t="shared" si="143"/>
        <v/>
      </c>
      <c r="BC168" s="416" t="str">
        <f t="shared" si="143"/>
        <v/>
      </c>
      <c r="BD168" s="416" t="str">
        <f t="shared" si="143"/>
        <v/>
      </c>
      <c r="BE168" s="416" t="str">
        <f t="shared" si="138"/>
        <v/>
      </c>
      <c r="BF168" s="417">
        <f t="shared" si="124"/>
        <v>0</v>
      </c>
      <c r="BG168" s="417">
        <f t="shared" si="122"/>
        <v>0</v>
      </c>
      <c r="BH168" s="417">
        <f t="shared" si="123"/>
        <v>0</v>
      </c>
      <c r="BI168" s="417">
        <f t="shared" si="125"/>
        <v>0</v>
      </c>
      <c r="BJ168" s="417">
        <f t="shared" si="126"/>
        <v>0</v>
      </c>
      <c r="BK168" s="416" t="str">
        <f t="shared" si="144"/>
        <v/>
      </c>
      <c r="BL168" s="416" t="str">
        <f t="shared" si="144"/>
        <v/>
      </c>
      <c r="BM168" s="416" t="str">
        <f t="shared" si="144"/>
        <v/>
      </c>
      <c r="BN168" s="416" t="str">
        <f t="shared" si="139"/>
        <v/>
      </c>
      <c r="BO168" s="419"/>
      <c r="BP168" s="420"/>
      <c r="BR168" s="104"/>
      <c r="BS168" s="103"/>
      <c r="BT168" s="161"/>
      <c r="BU168" s="161"/>
    </row>
    <row r="169" spans="1:73" ht="24" hidden="1">
      <c r="A169" s="145" t="s">
        <v>408</v>
      </c>
      <c r="B169" s="145" t="str">
        <f t="shared" si="156"/>
        <v>P078.1</v>
      </c>
      <c r="C169" s="146" t="s">
        <v>411</v>
      </c>
      <c r="D169" s="147" t="s">
        <v>412</v>
      </c>
      <c r="E169" s="147"/>
      <c r="F169" s="147" t="s">
        <v>81</v>
      </c>
      <c r="G169" s="147"/>
      <c r="H169" s="129">
        <v>600</v>
      </c>
      <c r="I169" s="130">
        <v>660</v>
      </c>
      <c r="J169" s="129">
        <v>660</v>
      </c>
      <c r="K169" s="130">
        <v>660</v>
      </c>
      <c r="L169" s="130">
        <v>660</v>
      </c>
      <c r="M169" s="130">
        <v>702</v>
      </c>
      <c r="N169" s="130">
        <v>702</v>
      </c>
      <c r="O169" s="148">
        <v>794.2</v>
      </c>
      <c r="P169" s="149">
        <v>40035</v>
      </c>
      <c r="Q169" s="149">
        <v>25583700</v>
      </c>
      <c r="R169" s="150">
        <v>40845</v>
      </c>
      <c r="S169" s="151">
        <v>26946828</v>
      </c>
      <c r="T169" s="150">
        <v>30013.5</v>
      </c>
      <c r="U169" s="151">
        <v>21753221.859999999</v>
      </c>
      <c r="V169" s="152">
        <v>40845</v>
      </c>
      <c r="W169" s="153">
        <f>V169*O169</f>
        <v>32439099</v>
      </c>
      <c r="X169" s="154">
        <v>40845</v>
      </c>
      <c r="Y169" s="155">
        <v>794.2</v>
      </c>
      <c r="Z169" s="138">
        <f>X169*Y169</f>
        <v>32439099</v>
      </c>
      <c r="AA169" s="156">
        <v>21724</v>
      </c>
      <c r="AB169" s="157">
        <v>17232152.68</v>
      </c>
      <c r="AC169" s="162">
        <v>35000</v>
      </c>
      <c r="AD169" s="456">
        <v>930</v>
      </c>
      <c r="AE169" s="159">
        <f t="shared" ref="AE169:AE170" si="157">AC169*AD169</f>
        <v>32550000</v>
      </c>
      <c r="AF169" s="158">
        <v>32000</v>
      </c>
      <c r="AG169" s="448">
        <v>1032.6099999999999</v>
      </c>
      <c r="AH169" s="159">
        <f t="shared" si="140"/>
        <v>33043519.999999996</v>
      </c>
      <c r="AI169" s="437">
        <f t="shared" si="141"/>
        <v>-102.6099999999999</v>
      </c>
      <c r="AJ169" s="23">
        <f>+AF169-X169</f>
        <v>-8845</v>
      </c>
      <c r="AK169" s="24">
        <f>+AJ169/X169</f>
        <v>-0.21655037336271268</v>
      </c>
      <c r="AL169" s="23">
        <f>+AF169-AA169</f>
        <v>10276</v>
      </c>
      <c r="AM169" s="160">
        <f t="shared" si="142"/>
        <v>-493519.99999999627</v>
      </c>
      <c r="AN169" s="24">
        <f>+AL169/AA169</f>
        <v>0.47302522555698767</v>
      </c>
      <c r="AO169" s="163">
        <f>+AG169-Y169</f>
        <v>238.40999999999985</v>
      </c>
      <c r="AP169" s="164">
        <f>+AO169/Y169</f>
        <v>0.30018886930244248</v>
      </c>
      <c r="AQ169" s="487"/>
      <c r="AR169" s="409">
        <f t="shared" si="128"/>
        <v>0.3001888693024426</v>
      </c>
      <c r="AS169" s="410">
        <f t="shared" si="129"/>
        <v>0.17098967514479968</v>
      </c>
      <c r="AT169" s="409">
        <f t="shared" si="130"/>
        <v>0.47302522555698756</v>
      </c>
      <c r="AU169" s="410">
        <f t="shared" si="131"/>
        <v>0.61112134045295519</v>
      </c>
      <c r="AV169" s="64" t="b">
        <f t="shared" si="132"/>
        <v>0</v>
      </c>
      <c r="AW169" s="415">
        <f t="shared" si="133"/>
        <v>639.03334582240541</v>
      </c>
      <c r="AX169" s="415">
        <f t="shared" si="134"/>
        <v>659.73382298934996</v>
      </c>
      <c r="AY169" s="415">
        <f t="shared" si="135"/>
        <v>724.7812437736352</v>
      </c>
      <c r="AZ169" s="415">
        <f t="shared" si="136"/>
        <v>794.2</v>
      </c>
      <c r="BA169" s="415">
        <f t="shared" si="137"/>
        <v>930</v>
      </c>
      <c r="BB169" s="416">
        <f t="shared" si="143"/>
        <v>3.2393422506464153E-2</v>
      </c>
      <c r="BC169" s="416">
        <f t="shared" si="143"/>
        <v>9.859646196332017E-2</v>
      </c>
      <c r="BD169" s="416">
        <f t="shared" si="143"/>
        <v>9.5778908219161574E-2</v>
      </c>
      <c r="BE169" s="416">
        <f t="shared" si="138"/>
        <v>0.17098967514479968</v>
      </c>
      <c r="BF169" s="417">
        <f t="shared" si="124"/>
        <v>40035</v>
      </c>
      <c r="BG169" s="417">
        <f t="shared" si="122"/>
        <v>40845</v>
      </c>
      <c r="BH169" s="417">
        <f t="shared" si="123"/>
        <v>30013.5</v>
      </c>
      <c r="BI169" s="417">
        <f t="shared" si="125"/>
        <v>21724</v>
      </c>
      <c r="BJ169" s="417">
        <f t="shared" si="126"/>
        <v>35000</v>
      </c>
      <c r="BK169" s="416">
        <f t="shared" si="144"/>
        <v>2.0232296740352096E-2</v>
      </c>
      <c r="BL169" s="416">
        <f t="shared" si="144"/>
        <v>-0.2651854572163056</v>
      </c>
      <c r="BM169" s="416">
        <f t="shared" si="144"/>
        <v>-0.27619238009562364</v>
      </c>
      <c r="BN169" s="416">
        <f t="shared" si="139"/>
        <v>0.61112134045295519</v>
      </c>
      <c r="BO169" s="419"/>
      <c r="BP169" s="420"/>
      <c r="BR169" s="104"/>
      <c r="BS169" s="103"/>
      <c r="BT169" s="161">
        <f t="shared" si="145"/>
        <v>27797000</v>
      </c>
      <c r="BU169" s="161">
        <f t="shared" si="146"/>
        <v>25414400</v>
      </c>
    </row>
    <row r="170" spans="1:73" ht="36" hidden="1">
      <c r="A170" s="145" t="s">
        <v>408</v>
      </c>
      <c r="B170" s="145" t="str">
        <f t="shared" si="156"/>
        <v>P078.2</v>
      </c>
      <c r="C170" s="146" t="s">
        <v>413</v>
      </c>
      <c r="D170" s="175" t="s">
        <v>414</v>
      </c>
      <c r="E170" s="175" t="s">
        <v>102</v>
      </c>
      <c r="F170" s="175"/>
      <c r="G170" s="175"/>
      <c r="H170" s="129">
        <v>506</v>
      </c>
      <c r="I170" s="130">
        <v>610</v>
      </c>
      <c r="J170" s="129">
        <v>610</v>
      </c>
      <c r="K170" s="130">
        <v>732</v>
      </c>
      <c r="L170" s="130">
        <v>732</v>
      </c>
      <c r="M170" s="130">
        <v>779</v>
      </c>
      <c r="N170" s="130">
        <v>779</v>
      </c>
      <c r="O170" s="148">
        <v>878.9</v>
      </c>
      <c r="P170" s="149">
        <v>1032</v>
      </c>
      <c r="Q170" s="149">
        <v>591838.80000000005</v>
      </c>
      <c r="R170" s="150">
        <v>1060</v>
      </c>
      <c r="S170" s="151">
        <v>711650.4</v>
      </c>
      <c r="T170" s="150">
        <v>954.5</v>
      </c>
      <c r="U170" s="151">
        <v>760885.76000000001</v>
      </c>
      <c r="V170" s="152">
        <v>1060</v>
      </c>
      <c r="W170" s="153">
        <f>V170*O170</f>
        <v>931634</v>
      </c>
      <c r="X170" s="154">
        <v>1060</v>
      </c>
      <c r="Y170" s="155">
        <v>878.9</v>
      </c>
      <c r="Z170" s="138">
        <f>X170*Y170</f>
        <v>931634</v>
      </c>
      <c r="AA170" s="156">
        <v>817</v>
      </c>
      <c r="AB170" s="157">
        <v>710151.20000000007</v>
      </c>
      <c r="AC170" s="158">
        <v>901</v>
      </c>
      <c r="AD170" s="456">
        <v>1050</v>
      </c>
      <c r="AE170" s="159">
        <f t="shared" si="157"/>
        <v>946050</v>
      </c>
      <c r="AF170" s="158">
        <v>901</v>
      </c>
      <c r="AG170" s="448">
        <v>1117.31</v>
      </c>
      <c r="AH170" s="159">
        <f t="shared" si="140"/>
        <v>1006696.3099999999</v>
      </c>
      <c r="AI170" s="437">
        <f t="shared" si="141"/>
        <v>-67.309999999999945</v>
      </c>
      <c r="AJ170" s="23">
        <f>+AF170-X170</f>
        <v>-159</v>
      </c>
      <c r="AK170" s="24">
        <f>+AJ170/X170</f>
        <v>-0.15</v>
      </c>
      <c r="AL170" s="23">
        <f>+AF170-AA170</f>
        <v>84</v>
      </c>
      <c r="AM170" s="160">
        <f t="shared" si="142"/>
        <v>-60646.309999999939</v>
      </c>
      <c r="AN170" s="24">
        <f>+AL170/AA170</f>
        <v>0.10281517747858017</v>
      </c>
      <c r="AO170" s="163">
        <f>+AG170-Y170</f>
        <v>238.40999999999997</v>
      </c>
      <c r="AP170" s="164">
        <f>+AO170/Y170</f>
        <v>0.27125952895665034</v>
      </c>
      <c r="AQ170" s="487"/>
      <c r="AR170" s="409">
        <f t="shared" si="128"/>
        <v>0.2712595289566504</v>
      </c>
      <c r="AS170" s="410">
        <f t="shared" si="129"/>
        <v>0.19467516213448621</v>
      </c>
      <c r="AT170" s="409">
        <f t="shared" si="130"/>
        <v>0.10281517747858016</v>
      </c>
      <c r="AU170" s="410">
        <f t="shared" si="131"/>
        <v>0.10281517747858016</v>
      </c>
      <c r="AV170" s="64" t="b">
        <f t="shared" si="132"/>
        <v>0</v>
      </c>
      <c r="AW170" s="415">
        <f t="shared" si="133"/>
        <v>573.4872093023256</v>
      </c>
      <c r="AX170" s="415">
        <f t="shared" si="134"/>
        <v>671.36830188679244</v>
      </c>
      <c r="AY170" s="415">
        <f t="shared" si="135"/>
        <v>797.15637506547932</v>
      </c>
      <c r="AZ170" s="415">
        <f t="shared" si="136"/>
        <v>878.9</v>
      </c>
      <c r="BA170" s="415">
        <f t="shared" si="137"/>
        <v>1050</v>
      </c>
      <c r="BB170" s="416">
        <f t="shared" si="143"/>
        <v>0.17067702818262309</v>
      </c>
      <c r="BC170" s="416">
        <f t="shared" si="143"/>
        <v>0.18736075686799047</v>
      </c>
      <c r="BD170" s="416">
        <f t="shared" si="143"/>
        <v>0.10254402710861599</v>
      </c>
      <c r="BE170" s="416">
        <f t="shared" si="138"/>
        <v>0.19467516213448621</v>
      </c>
      <c r="BF170" s="417">
        <f t="shared" si="124"/>
        <v>1032</v>
      </c>
      <c r="BG170" s="417">
        <f t="shared" si="122"/>
        <v>1060</v>
      </c>
      <c r="BH170" s="417">
        <f t="shared" si="123"/>
        <v>954.5</v>
      </c>
      <c r="BI170" s="417">
        <f t="shared" si="125"/>
        <v>817</v>
      </c>
      <c r="BJ170" s="417">
        <f t="shared" si="126"/>
        <v>901</v>
      </c>
      <c r="BK170" s="416">
        <f t="shared" si="144"/>
        <v>2.7131782945736482E-2</v>
      </c>
      <c r="BL170" s="416">
        <f t="shared" si="144"/>
        <v>-9.9528301886792403E-2</v>
      </c>
      <c r="BM170" s="416">
        <f t="shared" si="144"/>
        <v>-0.14405447878470401</v>
      </c>
      <c r="BN170" s="416">
        <f t="shared" si="139"/>
        <v>0.10281517747858016</v>
      </c>
      <c r="BO170" s="419"/>
      <c r="BP170" s="420"/>
      <c r="BR170" s="104"/>
      <c r="BS170" s="103"/>
      <c r="BT170" s="161">
        <f t="shared" si="145"/>
        <v>791888.9</v>
      </c>
      <c r="BU170" s="161">
        <f t="shared" si="146"/>
        <v>791888.9</v>
      </c>
    </row>
    <row r="171" spans="1:73" ht="13.2" hidden="1">
      <c r="A171" s="145" t="s">
        <v>408</v>
      </c>
      <c r="B171" s="145" t="str">
        <f t="shared" si="156"/>
        <v>P079</v>
      </c>
      <c r="C171" s="146" t="s">
        <v>415</v>
      </c>
      <c r="D171" s="165" t="s">
        <v>416</v>
      </c>
      <c r="E171" s="165"/>
      <c r="F171" s="165"/>
      <c r="G171" s="165"/>
      <c r="H171" s="129">
        <v>341</v>
      </c>
      <c r="I171" s="130">
        <v>341</v>
      </c>
      <c r="J171" s="129">
        <v>341</v>
      </c>
      <c r="K171" s="130">
        <v>341</v>
      </c>
      <c r="L171" s="130"/>
      <c r="M171" s="130"/>
      <c r="N171" s="130"/>
      <c r="O171" s="148" t="s">
        <v>88</v>
      </c>
      <c r="P171" s="149">
        <v>4027</v>
      </c>
      <c r="Q171" s="149">
        <v>1373138.8</v>
      </c>
      <c r="R171" s="150"/>
      <c r="S171" s="151"/>
      <c r="T171" s="150"/>
      <c r="U171" s="151"/>
      <c r="V171" s="152"/>
      <c r="W171" s="153"/>
      <c r="X171" s="166"/>
      <c r="Y171" s="155" t="s">
        <v>88</v>
      </c>
      <c r="Z171" s="167"/>
      <c r="AA171" s="168"/>
      <c r="AB171" s="169"/>
      <c r="AC171" s="170"/>
      <c r="AD171" s="449"/>
      <c r="AE171" s="171"/>
      <c r="AF171" s="170"/>
      <c r="AG171" s="449"/>
      <c r="AH171" s="159">
        <f t="shared" si="140"/>
        <v>0</v>
      </c>
      <c r="AI171" s="437">
        <f t="shared" si="141"/>
        <v>0</v>
      </c>
      <c r="AJ171" s="23"/>
      <c r="AK171" s="24"/>
      <c r="AL171" s="23"/>
      <c r="AM171" s="160">
        <f t="shared" si="142"/>
        <v>0</v>
      </c>
      <c r="AN171" s="24"/>
      <c r="AO171" s="163"/>
      <c r="AP171" s="164"/>
      <c r="AQ171" s="487"/>
      <c r="AR171" s="409" t="str">
        <f t="shared" si="128"/>
        <v/>
      </c>
      <c r="AS171" s="410" t="str">
        <f t="shared" si="129"/>
        <v/>
      </c>
      <c r="AT171" s="409" t="str">
        <f t="shared" si="130"/>
        <v/>
      </c>
      <c r="AU171" s="410" t="str">
        <f t="shared" si="131"/>
        <v/>
      </c>
      <c r="AV171" s="64" t="b">
        <f t="shared" si="132"/>
        <v>1</v>
      </c>
      <c r="AW171" s="415">
        <f t="shared" si="133"/>
        <v>340.98306431586792</v>
      </c>
      <c r="AX171" s="415" t="str">
        <f t="shared" si="134"/>
        <v/>
      </c>
      <c r="AY171" s="415" t="str">
        <f t="shared" si="135"/>
        <v/>
      </c>
      <c r="AZ171" s="415" t="str">
        <f t="shared" si="136"/>
        <v/>
      </c>
      <c r="BA171" s="415">
        <f t="shared" si="137"/>
        <v>0</v>
      </c>
      <c r="BB171" s="416" t="str">
        <f t="shared" si="143"/>
        <v/>
      </c>
      <c r="BC171" s="416" t="str">
        <f t="shared" si="143"/>
        <v/>
      </c>
      <c r="BD171" s="416" t="str">
        <f t="shared" si="143"/>
        <v/>
      </c>
      <c r="BE171" s="416" t="str">
        <f t="shared" si="138"/>
        <v/>
      </c>
      <c r="BF171" s="417">
        <f t="shared" si="124"/>
        <v>4027</v>
      </c>
      <c r="BG171" s="417">
        <f t="shared" si="122"/>
        <v>0</v>
      </c>
      <c r="BH171" s="417">
        <f t="shared" si="123"/>
        <v>0</v>
      </c>
      <c r="BI171" s="417">
        <f t="shared" si="125"/>
        <v>0</v>
      </c>
      <c r="BJ171" s="417">
        <f t="shared" si="126"/>
        <v>0</v>
      </c>
      <c r="BK171" s="416">
        <f t="shared" si="144"/>
        <v>-1</v>
      </c>
      <c r="BL171" s="416" t="str">
        <f t="shared" si="144"/>
        <v/>
      </c>
      <c r="BM171" s="416" t="str">
        <f t="shared" si="144"/>
        <v/>
      </c>
      <c r="BN171" s="416" t="str">
        <f t="shared" si="139"/>
        <v/>
      </c>
      <c r="BO171" s="419"/>
      <c r="BP171" s="420"/>
      <c r="BR171" s="104"/>
      <c r="BS171" s="103"/>
      <c r="BT171" s="161"/>
      <c r="BU171" s="161"/>
    </row>
    <row r="172" spans="1:73" ht="24" hidden="1">
      <c r="A172" s="145" t="s">
        <v>408</v>
      </c>
      <c r="B172" s="145" t="str">
        <f t="shared" si="156"/>
        <v>P079.1</v>
      </c>
      <c r="C172" s="146" t="s">
        <v>417</v>
      </c>
      <c r="D172" s="147" t="s">
        <v>418</v>
      </c>
      <c r="E172" s="147"/>
      <c r="F172" s="147"/>
      <c r="G172" s="147"/>
      <c r="H172" s="129">
        <v>0</v>
      </c>
      <c r="I172" s="130">
        <v>0</v>
      </c>
      <c r="J172" s="129"/>
      <c r="K172" s="130"/>
      <c r="L172" s="130">
        <v>341</v>
      </c>
      <c r="M172" s="130">
        <v>382</v>
      </c>
      <c r="N172" s="130">
        <v>382</v>
      </c>
      <c r="O172" s="148">
        <v>442.2</v>
      </c>
      <c r="P172" s="149">
        <v>0</v>
      </c>
      <c r="Q172" s="149">
        <v>0</v>
      </c>
      <c r="R172" s="150">
        <v>3628</v>
      </c>
      <c r="S172" s="151">
        <v>1235511.2</v>
      </c>
      <c r="T172" s="150">
        <v>2560</v>
      </c>
      <c r="U172" s="151">
        <v>1014324.1599999999</v>
      </c>
      <c r="V172" s="152">
        <v>3628</v>
      </c>
      <c r="W172" s="153">
        <f>V172*O172</f>
        <v>1604301.5999999999</v>
      </c>
      <c r="X172" s="154">
        <v>3628</v>
      </c>
      <c r="Y172" s="155">
        <v>442.2</v>
      </c>
      <c r="Z172" s="138">
        <f>X172*Y172</f>
        <v>1604301.5999999999</v>
      </c>
      <c r="AA172" s="156">
        <v>2037</v>
      </c>
      <c r="AB172" s="157">
        <v>899876.99999999988</v>
      </c>
      <c r="AC172" s="158">
        <v>3084</v>
      </c>
      <c r="AD172" s="448">
        <v>517.55999999999995</v>
      </c>
      <c r="AE172" s="159">
        <f t="shared" ref="AE172:AE173" si="158">AC172*AD172</f>
        <v>1596155.0399999998</v>
      </c>
      <c r="AF172" s="158">
        <v>3084</v>
      </c>
      <c r="AG172" s="448">
        <v>517.55999999999995</v>
      </c>
      <c r="AH172" s="159">
        <f t="shared" si="140"/>
        <v>1596155.0399999998</v>
      </c>
      <c r="AI172" s="437">
        <f t="shared" si="141"/>
        <v>0</v>
      </c>
      <c r="AJ172" s="23">
        <f>+AF172-X172</f>
        <v>-544</v>
      </c>
      <c r="AK172" s="24">
        <f>+AJ172/X172</f>
        <v>-0.14994487320837926</v>
      </c>
      <c r="AL172" s="23">
        <f>+AF172-AA172</f>
        <v>1047</v>
      </c>
      <c r="AM172" s="160">
        <f t="shared" si="142"/>
        <v>0</v>
      </c>
      <c r="AN172" s="24">
        <f>+AL172/AA172</f>
        <v>0.51399116347569951</v>
      </c>
      <c r="AO172" s="163">
        <f>+AG172-Y172</f>
        <v>75.359999999999957</v>
      </c>
      <c r="AP172" s="164">
        <f>+AO172/Y172</f>
        <v>0.17042062415196735</v>
      </c>
      <c r="AQ172" s="487"/>
      <c r="AR172" s="409">
        <f t="shared" si="128"/>
        <v>0.17042062415196724</v>
      </c>
      <c r="AS172" s="410">
        <f t="shared" si="129"/>
        <v>0.17042062415196724</v>
      </c>
      <c r="AT172" s="409">
        <f t="shared" si="130"/>
        <v>0.51399116347569951</v>
      </c>
      <c r="AU172" s="410">
        <f t="shared" si="131"/>
        <v>0.51399116347569951</v>
      </c>
      <c r="AV172" s="64" t="b">
        <f t="shared" si="132"/>
        <v>0</v>
      </c>
      <c r="AW172" s="415" t="str">
        <f t="shared" si="133"/>
        <v/>
      </c>
      <c r="AX172" s="415">
        <f t="shared" si="134"/>
        <v>340.54884233737596</v>
      </c>
      <c r="AY172" s="415">
        <f t="shared" si="135"/>
        <v>396.22037499999999</v>
      </c>
      <c r="AZ172" s="415">
        <f t="shared" si="136"/>
        <v>442.2</v>
      </c>
      <c r="BA172" s="415">
        <f t="shared" si="137"/>
        <v>517.55999999999995</v>
      </c>
      <c r="BB172" s="416" t="str">
        <f t="shared" si="143"/>
        <v/>
      </c>
      <c r="BC172" s="416">
        <f t="shared" si="143"/>
        <v>0.16347591223778468</v>
      </c>
      <c r="BD172" s="416">
        <f t="shared" si="143"/>
        <v>0.11604558448060631</v>
      </c>
      <c r="BE172" s="416">
        <f t="shared" si="138"/>
        <v>0.17042062415196724</v>
      </c>
      <c r="BF172" s="417">
        <f t="shared" si="124"/>
        <v>0</v>
      </c>
      <c r="BG172" s="417">
        <f t="shared" si="122"/>
        <v>3628</v>
      </c>
      <c r="BH172" s="417">
        <f t="shared" si="123"/>
        <v>2560</v>
      </c>
      <c r="BI172" s="417">
        <f t="shared" si="125"/>
        <v>2037</v>
      </c>
      <c r="BJ172" s="417">
        <f t="shared" si="126"/>
        <v>3084</v>
      </c>
      <c r="BK172" s="416" t="str">
        <f t="shared" si="144"/>
        <v/>
      </c>
      <c r="BL172" s="416">
        <f t="shared" si="144"/>
        <v>-0.29437706725468582</v>
      </c>
      <c r="BM172" s="416">
        <f t="shared" si="144"/>
        <v>-0.20429687500000004</v>
      </c>
      <c r="BN172" s="416">
        <f t="shared" si="139"/>
        <v>0.51399116347569951</v>
      </c>
      <c r="BO172" s="419"/>
      <c r="BP172" s="420" t="s">
        <v>1070</v>
      </c>
      <c r="BR172" s="104"/>
      <c r="BS172" s="103"/>
      <c r="BT172" s="161">
        <f t="shared" si="145"/>
        <v>1363744.8</v>
      </c>
      <c r="BU172" s="161">
        <f t="shared" si="146"/>
        <v>1363744.8</v>
      </c>
    </row>
    <row r="173" spans="1:73" ht="36" hidden="1">
      <c r="A173" s="145" t="s">
        <v>408</v>
      </c>
      <c r="B173" s="145" t="str">
        <f t="shared" si="156"/>
        <v>P079.2</v>
      </c>
      <c r="C173" s="146" t="s">
        <v>419</v>
      </c>
      <c r="D173" s="175" t="s">
        <v>420</v>
      </c>
      <c r="E173" s="175" t="s">
        <v>102</v>
      </c>
      <c r="F173" s="175"/>
      <c r="G173" s="175"/>
      <c r="H173" s="129">
        <v>0</v>
      </c>
      <c r="I173" s="130">
        <v>0</v>
      </c>
      <c r="J173" s="129"/>
      <c r="K173" s="130"/>
      <c r="L173" s="130">
        <v>409</v>
      </c>
      <c r="M173" s="130">
        <v>458</v>
      </c>
      <c r="N173" s="130">
        <v>458</v>
      </c>
      <c r="O173" s="148">
        <v>525.79999999999995</v>
      </c>
      <c r="P173" s="149">
        <v>0</v>
      </c>
      <c r="Q173" s="149">
        <v>0</v>
      </c>
      <c r="R173" s="150">
        <v>183</v>
      </c>
      <c r="S173" s="151">
        <v>67883.399999999994</v>
      </c>
      <c r="T173" s="150">
        <v>158</v>
      </c>
      <c r="U173" s="151">
        <v>75347</v>
      </c>
      <c r="V173" s="152">
        <v>183</v>
      </c>
      <c r="W173" s="153">
        <f>V173*O173</f>
        <v>96221.4</v>
      </c>
      <c r="X173" s="154">
        <v>183</v>
      </c>
      <c r="Y173" s="155">
        <v>525.79999999999995</v>
      </c>
      <c r="Z173" s="138">
        <f>X173*Y173</f>
        <v>96221.4</v>
      </c>
      <c r="AA173" s="156">
        <v>153</v>
      </c>
      <c r="AB173" s="157">
        <v>79395.799999999988</v>
      </c>
      <c r="AC173" s="158">
        <v>156</v>
      </c>
      <c r="AD173" s="448">
        <v>601.16</v>
      </c>
      <c r="AE173" s="159">
        <f t="shared" si="158"/>
        <v>93780.959999999992</v>
      </c>
      <c r="AF173" s="158">
        <v>156</v>
      </c>
      <c r="AG173" s="448">
        <v>601.16</v>
      </c>
      <c r="AH173" s="159">
        <f t="shared" si="140"/>
        <v>93780.959999999992</v>
      </c>
      <c r="AI173" s="437">
        <f t="shared" si="141"/>
        <v>0</v>
      </c>
      <c r="AJ173" s="23">
        <f>+AF173-X173</f>
        <v>-27</v>
      </c>
      <c r="AK173" s="24">
        <f>+AJ173/X173</f>
        <v>-0.14754098360655737</v>
      </c>
      <c r="AL173" s="23">
        <f>+AF173-AA173</f>
        <v>3</v>
      </c>
      <c r="AM173" s="160">
        <f t="shared" si="142"/>
        <v>0</v>
      </c>
      <c r="AN173" s="24">
        <f>+AL173/AA173</f>
        <v>1.9607843137254902E-2</v>
      </c>
      <c r="AO173" s="163">
        <f>+AG173-Y173</f>
        <v>75.360000000000014</v>
      </c>
      <c r="AP173" s="164">
        <f>+AO173/Y173</f>
        <v>0.14332445796880947</v>
      </c>
      <c r="AQ173" s="487"/>
      <c r="AR173" s="409">
        <f t="shared" si="128"/>
        <v>0.14332445796880955</v>
      </c>
      <c r="AS173" s="410">
        <f t="shared" si="129"/>
        <v>0.14332445796880955</v>
      </c>
      <c r="AT173" s="409">
        <f t="shared" si="130"/>
        <v>1.9607843137254832E-2</v>
      </c>
      <c r="AU173" s="410">
        <f t="shared" si="131"/>
        <v>1.9607843137254832E-2</v>
      </c>
      <c r="AV173" s="64" t="b">
        <f t="shared" si="132"/>
        <v>0</v>
      </c>
      <c r="AW173" s="415" t="str">
        <f t="shared" si="133"/>
        <v/>
      </c>
      <c r="AX173" s="415">
        <f t="shared" si="134"/>
        <v>370.94754098360653</v>
      </c>
      <c r="AY173" s="415">
        <f t="shared" si="135"/>
        <v>476.87974683544303</v>
      </c>
      <c r="AZ173" s="415">
        <f t="shared" si="136"/>
        <v>525.79999999999995</v>
      </c>
      <c r="BA173" s="415">
        <f t="shared" si="137"/>
        <v>601.16</v>
      </c>
      <c r="BB173" s="416" t="str">
        <f t="shared" si="143"/>
        <v/>
      </c>
      <c r="BC173" s="416">
        <f t="shared" si="143"/>
        <v>0.28557193173715634</v>
      </c>
      <c r="BD173" s="416">
        <f t="shared" si="143"/>
        <v>0.10258404448750436</v>
      </c>
      <c r="BE173" s="416">
        <f t="shared" si="138"/>
        <v>0.14332445796880955</v>
      </c>
      <c r="BF173" s="417">
        <f t="shared" si="124"/>
        <v>0</v>
      </c>
      <c r="BG173" s="417">
        <f t="shared" si="122"/>
        <v>183</v>
      </c>
      <c r="BH173" s="417">
        <f t="shared" si="123"/>
        <v>158</v>
      </c>
      <c r="BI173" s="417">
        <f t="shared" si="125"/>
        <v>153</v>
      </c>
      <c r="BJ173" s="417">
        <f t="shared" si="126"/>
        <v>156</v>
      </c>
      <c r="BK173" s="416" t="str">
        <f t="shared" si="144"/>
        <v/>
      </c>
      <c r="BL173" s="416">
        <f t="shared" si="144"/>
        <v>-0.13661202185792354</v>
      </c>
      <c r="BM173" s="416">
        <f t="shared" si="144"/>
        <v>-3.1645569620253111E-2</v>
      </c>
      <c r="BN173" s="416">
        <f t="shared" si="139"/>
        <v>1.9607843137254832E-2</v>
      </c>
      <c r="BO173" s="419"/>
      <c r="BP173" s="420" t="s">
        <v>1070</v>
      </c>
      <c r="BR173" s="104"/>
      <c r="BS173" s="103"/>
      <c r="BT173" s="161">
        <f t="shared" si="145"/>
        <v>82024.799999999988</v>
      </c>
      <c r="BU173" s="161">
        <f t="shared" si="146"/>
        <v>82024.799999999988</v>
      </c>
    </row>
    <row r="174" spans="1:73" ht="13.2" hidden="1">
      <c r="A174" s="145" t="s">
        <v>408</v>
      </c>
      <c r="B174" s="145" t="str">
        <f t="shared" si="156"/>
        <v>P080</v>
      </c>
      <c r="C174" s="146" t="s">
        <v>421</v>
      </c>
      <c r="D174" s="165" t="s">
        <v>422</v>
      </c>
      <c r="E174" s="165"/>
      <c r="F174" s="165"/>
      <c r="G174" s="165"/>
      <c r="H174" s="129">
        <v>0</v>
      </c>
      <c r="I174" s="130">
        <v>0</v>
      </c>
      <c r="J174" s="129"/>
      <c r="K174" s="130"/>
      <c r="L174" s="130"/>
      <c r="M174" s="130"/>
      <c r="N174" s="130"/>
      <c r="O174" s="148" t="s">
        <v>88</v>
      </c>
      <c r="P174" s="149">
        <v>0</v>
      </c>
      <c r="Q174" s="149">
        <v>0</v>
      </c>
      <c r="R174" s="150"/>
      <c r="S174" s="151"/>
      <c r="T174" s="150"/>
      <c r="U174" s="151"/>
      <c r="V174" s="152"/>
      <c r="W174" s="153"/>
      <c r="X174" s="166"/>
      <c r="Y174" s="155" t="s">
        <v>88</v>
      </c>
      <c r="Z174" s="167"/>
      <c r="AA174" s="168"/>
      <c r="AB174" s="169"/>
      <c r="AC174" s="170"/>
      <c r="AD174" s="449"/>
      <c r="AE174" s="171"/>
      <c r="AF174" s="170"/>
      <c r="AG174" s="449"/>
      <c r="AH174" s="159">
        <f t="shared" si="140"/>
        <v>0</v>
      </c>
      <c r="AI174" s="437">
        <f t="shared" si="141"/>
        <v>0</v>
      </c>
      <c r="AJ174" s="23"/>
      <c r="AK174" s="24"/>
      <c r="AL174" s="23"/>
      <c r="AM174" s="160">
        <f t="shared" si="142"/>
        <v>0</v>
      </c>
      <c r="AN174" s="24"/>
      <c r="AO174" s="163"/>
      <c r="AP174" s="164"/>
      <c r="AQ174" s="487"/>
      <c r="AR174" s="409" t="str">
        <f t="shared" si="128"/>
        <v/>
      </c>
      <c r="AS174" s="410" t="str">
        <f t="shared" si="129"/>
        <v/>
      </c>
      <c r="AT174" s="409" t="str">
        <f t="shared" si="130"/>
        <v/>
      </c>
      <c r="AU174" s="410" t="str">
        <f t="shared" si="131"/>
        <v/>
      </c>
      <c r="AV174" s="64" t="b">
        <f t="shared" si="132"/>
        <v>1</v>
      </c>
      <c r="AW174" s="415" t="str">
        <f t="shared" si="133"/>
        <v/>
      </c>
      <c r="AX174" s="415" t="str">
        <f t="shared" si="134"/>
        <v/>
      </c>
      <c r="AY174" s="415" t="str">
        <f t="shared" si="135"/>
        <v/>
      </c>
      <c r="AZ174" s="415" t="str">
        <f t="shared" si="136"/>
        <v/>
      </c>
      <c r="BA174" s="415">
        <f t="shared" si="137"/>
        <v>0</v>
      </c>
      <c r="BB174" s="416" t="str">
        <f t="shared" si="143"/>
        <v/>
      </c>
      <c r="BC174" s="416" t="str">
        <f t="shared" si="143"/>
        <v/>
      </c>
      <c r="BD174" s="416" t="str">
        <f t="shared" si="143"/>
        <v/>
      </c>
      <c r="BE174" s="416" t="str">
        <f t="shared" si="138"/>
        <v/>
      </c>
      <c r="BF174" s="417">
        <f t="shared" si="124"/>
        <v>0</v>
      </c>
      <c r="BG174" s="417">
        <f t="shared" si="122"/>
        <v>0</v>
      </c>
      <c r="BH174" s="417">
        <f t="shared" si="123"/>
        <v>0</v>
      </c>
      <c r="BI174" s="417">
        <f t="shared" si="125"/>
        <v>0</v>
      </c>
      <c r="BJ174" s="417">
        <f t="shared" si="126"/>
        <v>0</v>
      </c>
      <c r="BK174" s="416" t="str">
        <f t="shared" si="144"/>
        <v/>
      </c>
      <c r="BL174" s="416" t="str">
        <f t="shared" si="144"/>
        <v/>
      </c>
      <c r="BM174" s="416" t="str">
        <f t="shared" si="144"/>
        <v/>
      </c>
      <c r="BN174" s="416" t="str">
        <f t="shared" si="139"/>
        <v/>
      </c>
      <c r="BO174" s="419"/>
      <c r="BP174" s="420"/>
      <c r="BR174" s="104"/>
      <c r="BS174" s="103"/>
      <c r="BT174" s="161"/>
      <c r="BU174" s="161"/>
    </row>
    <row r="175" spans="1:73" ht="24" hidden="1">
      <c r="A175" s="145" t="s">
        <v>408</v>
      </c>
      <c r="B175" s="145" t="str">
        <f t="shared" si="156"/>
        <v>P080.1</v>
      </c>
      <c r="C175" s="146" t="s">
        <v>423</v>
      </c>
      <c r="D175" s="147" t="s">
        <v>424</v>
      </c>
      <c r="E175" s="147"/>
      <c r="F175" s="147"/>
      <c r="G175" s="147"/>
      <c r="H175" s="129">
        <v>460</v>
      </c>
      <c r="I175" s="130">
        <v>500</v>
      </c>
      <c r="J175" s="129">
        <v>500</v>
      </c>
      <c r="K175" s="130">
        <v>500</v>
      </c>
      <c r="L175" s="130">
        <v>500</v>
      </c>
      <c r="M175" s="130">
        <v>536</v>
      </c>
      <c r="N175" s="130">
        <v>536</v>
      </c>
      <c r="O175" s="148">
        <v>611.6</v>
      </c>
      <c r="P175" s="149">
        <v>2804</v>
      </c>
      <c r="Q175" s="149">
        <v>1364476</v>
      </c>
      <c r="R175" s="150">
        <v>2955</v>
      </c>
      <c r="S175" s="151">
        <v>1476700</v>
      </c>
      <c r="T175" s="150">
        <v>2527</v>
      </c>
      <c r="U175" s="151">
        <v>1403650.6400000001</v>
      </c>
      <c r="V175" s="152">
        <v>2955</v>
      </c>
      <c r="W175" s="153">
        <f>V175*O175</f>
        <v>1807278</v>
      </c>
      <c r="X175" s="154">
        <v>2955</v>
      </c>
      <c r="Y175" s="155">
        <v>611.6</v>
      </c>
      <c r="Z175" s="138">
        <f>X175*Y175</f>
        <v>1807278</v>
      </c>
      <c r="AA175" s="156">
        <v>2399</v>
      </c>
      <c r="AB175" s="157">
        <v>1463267.4400000002</v>
      </c>
      <c r="AC175" s="158">
        <v>2512</v>
      </c>
      <c r="AD175" s="456">
        <v>750</v>
      </c>
      <c r="AE175" s="159">
        <f t="shared" ref="AE175:AE176" si="159">AC175*AD175</f>
        <v>1884000</v>
      </c>
      <c r="AF175" s="158">
        <v>2512</v>
      </c>
      <c r="AG175" s="448">
        <v>893.19</v>
      </c>
      <c r="AH175" s="159">
        <f t="shared" si="140"/>
        <v>2243693.2800000003</v>
      </c>
      <c r="AI175" s="437">
        <f t="shared" si="141"/>
        <v>-143.19000000000005</v>
      </c>
      <c r="AJ175" s="23">
        <f>+AF175-X175</f>
        <v>-443</v>
      </c>
      <c r="AK175" s="24">
        <f>+AJ175/X175</f>
        <v>-0.14991539763113368</v>
      </c>
      <c r="AL175" s="23">
        <f>+AF175-AA175</f>
        <v>113</v>
      </c>
      <c r="AM175" s="160">
        <f t="shared" si="142"/>
        <v>-359693.28000000026</v>
      </c>
      <c r="AN175" s="24">
        <f>+AL175/AA175</f>
        <v>4.7102959566486038E-2</v>
      </c>
      <c r="AO175" s="163">
        <f>+AG175-Y175</f>
        <v>281.59000000000003</v>
      </c>
      <c r="AP175" s="164">
        <f>+AO175/Y175</f>
        <v>0.46041530412034015</v>
      </c>
      <c r="AQ175" s="487"/>
      <c r="AR175" s="409">
        <f t="shared" si="128"/>
        <v>0.46041530412034004</v>
      </c>
      <c r="AS175" s="410">
        <f t="shared" si="129"/>
        <v>0.22629169391759318</v>
      </c>
      <c r="AT175" s="409">
        <f t="shared" si="130"/>
        <v>4.7102959566486025E-2</v>
      </c>
      <c r="AU175" s="410">
        <f t="shared" si="131"/>
        <v>4.7102959566486025E-2</v>
      </c>
      <c r="AV175" s="64" t="b">
        <f t="shared" si="132"/>
        <v>0</v>
      </c>
      <c r="AW175" s="415">
        <f t="shared" si="133"/>
        <v>486.61768901569189</v>
      </c>
      <c r="AX175" s="415">
        <f t="shared" si="134"/>
        <v>499.72927241962776</v>
      </c>
      <c r="AY175" s="415">
        <f t="shared" si="135"/>
        <v>555.46127423822725</v>
      </c>
      <c r="AZ175" s="415">
        <f t="shared" si="136"/>
        <v>611.6</v>
      </c>
      <c r="BA175" s="415">
        <f t="shared" si="137"/>
        <v>750</v>
      </c>
      <c r="BB175" s="416">
        <f t="shared" si="143"/>
        <v>2.6944321383913117E-2</v>
      </c>
      <c r="BC175" s="416">
        <f t="shared" si="143"/>
        <v>0.11152438909322226</v>
      </c>
      <c r="BD175" s="416">
        <f t="shared" si="143"/>
        <v>0.10106685806092019</v>
      </c>
      <c r="BE175" s="416">
        <f t="shared" si="138"/>
        <v>0.22629169391759318</v>
      </c>
      <c r="BF175" s="417">
        <f t="shared" si="124"/>
        <v>2804</v>
      </c>
      <c r="BG175" s="417">
        <f t="shared" si="122"/>
        <v>2955</v>
      </c>
      <c r="BH175" s="417">
        <f t="shared" si="123"/>
        <v>2527</v>
      </c>
      <c r="BI175" s="417">
        <f t="shared" si="125"/>
        <v>2399</v>
      </c>
      <c r="BJ175" s="417">
        <f t="shared" si="126"/>
        <v>2512</v>
      </c>
      <c r="BK175" s="416">
        <f t="shared" si="144"/>
        <v>5.3851640513552068E-2</v>
      </c>
      <c r="BL175" s="416">
        <f t="shared" si="144"/>
        <v>-0.144839255499154</v>
      </c>
      <c r="BM175" s="416">
        <f t="shared" si="144"/>
        <v>-5.0652948159873312E-2</v>
      </c>
      <c r="BN175" s="416">
        <f t="shared" si="139"/>
        <v>4.7102959566486025E-2</v>
      </c>
      <c r="BO175" s="419"/>
      <c r="BP175" s="420"/>
      <c r="BR175" s="104"/>
      <c r="BS175" s="103"/>
      <c r="BT175" s="161">
        <f t="shared" si="145"/>
        <v>1536339.2</v>
      </c>
      <c r="BU175" s="161">
        <f t="shared" si="146"/>
        <v>1536339.2</v>
      </c>
    </row>
    <row r="176" spans="1:73" ht="36" hidden="1">
      <c r="A176" s="145" t="s">
        <v>408</v>
      </c>
      <c r="B176" s="145" t="str">
        <f t="shared" si="156"/>
        <v>P080.2</v>
      </c>
      <c r="C176" s="146" t="s">
        <v>425</v>
      </c>
      <c r="D176" s="175" t="s">
        <v>426</v>
      </c>
      <c r="E176" s="175" t="s">
        <v>102</v>
      </c>
      <c r="F176" s="175"/>
      <c r="G176" s="175"/>
      <c r="H176" s="129">
        <v>600</v>
      </c>
      <c r="I176" s="130">
        <v>650</v>
      </c>
      <c r="J176" s="129">
        <v>650</v>
      </c>
      <c r="K176" s="130">
        <v>845</v>
      </c>
      <c r="L176" s="130">
        <v>845</v>
      </c>
      <c r="M176" s="130">
        <v>906</v>
      </c>
      <c r="N176" s="130">
        <v>906</v>
      </c>
      <c r="O176" s="148">
        <v>1018.6</v>
      </c>
      <c r="P176" s="149">
        <v>1087</v>
      </c>
      <c r="Q176" s="149">
        <v>687790</v>
      </c>
      <c r="R176" s="150">
        <v>1062</v>
      </c>
      <c r="S176" s="151">
        <v>797849</v>
      </c>
      <c r="T176" s="150">
        <v>922</v>
      </c>
      <c r="U176" s="151">
        <v>857850.28</v>
      </c>
      <c r="V176" s="152">
        <v>1062</v>
      </c>
      <c r="W176" s="153">
        <f>V176*O176</f>
        <v>1081753.2</v>
      </c>
      <c r="X176" s="154">
        <v>1062</v>
      </c>
      <c r="Y176" s="155">
        <v>1018.6</v>
      </c>
      <c r="Z176" s="138">
        <f>X176*Y176</f>
        <v>1081753.2</v>
      </c>
      <c r="AA176" s="156">
        <v>997</v>
      </c>
      <c r="AB176" s="157">
        <v>1003433.6000000001</v>
      </c>
      <c r="AC176" s="162">
        <f>AA176</f>
        <v>997</v>
      </c>
      <c r="AD176" s="456">
        <v>1200</v>
      </c>
      <c r="AE176" s="159">
        <f t="shared" si="159"/>
        <v>1196400</v>
      </c>
      <c r="AF176" s="158">
        <v>903</v>
      </c>
      <c r="AG176" s="448">
        <v>1300.19</v>
      </c>
      <c r="AH176" s="159">
        <f t="shared" si="140"/>
        <v>1174071.57</v>
      </c>
      <c r="AI176" s="437">
        <f t="shared" si="141"/>
        <v>-100.19000000000005</v>
      </c>
      <c r="AJ176" s="23">
        <f>+AF176-X176</f>
        <v>-159</v>
      </c>
      <c r="AK176" s="24">
        <f>+AJ176/X176</f>
        <v>-0.14971751412429379</v>
      </c>
      <c r="AL176" s="23">
        <f>+AF176-AA176</f>
        <v>-94</v>
      </c>
      <c r="AM176" s="160">
        <f t="shared" si="142"/>
        <v>22328.429999999935</v>
      </c>
      <c r="AN176" s="24">
        <f>+AL176/AA176</f>
        <v>-9.4282848545636913E-2</v>
      </c>
      <c r="AO176" s="163">
        <f>+AG176-Y176</f>
        <v>281.59000000000003</v>
      </c>
      <c r="AP176" s="164">
        <f>+AO176/Y176</f>
        <v>0.276448065972904</v>
      </c>
      <c r="AQ176" s="487"/>
      <c r="AR176" s="409">
        <f t="shared" si="128"/>
        <v>0.27644806597290406</v>
      </c>
      <c r="AS176" s="410">
        <f t="shared" si="129"/>
        <v>0.17808757117612406</v>
      </c>
      <c r="AT176" s="409">
        <f t="shared" si="130"/>
        <v>-9.4282848545636955E-2</v>
      </c>
      <c r="AU176" s="410">
        <f t="shared" si="131"/>
        <v>0</v>
      </c>
      <c r="AV176" s="64" t="b">
        <f t="shared" si="132"/>
        <v>1</v>
      </c>
      <c r="AW176" s="415">
        <f t="shared" si="133"/>
        <v>632.74149034038635</v>
      </c>
      <c r="AX176" s="415">
        <f t="shared" si="134"/>
        <v>751.27024482109232</v>
      </c>
      <c r="AY176" s="415">
        <f t="shared" si="135"/>
        <v>930.42329718004339</v>
      </c>
      <c r="AZ176" s="415">
        <f t="shared" si="136"/>
        <v>1018.6</v>
      </c>
      <c r="BA176" s="415">
        <f t="shared" si="137"/>
        <v>1200</v>
      </c>
      <c r="BB176" s="416">
        <f t="shared" si="143"/>
        <v>0.18732571878120852</v>
      </c>
      <c r="BC176" s="416">
        <f t="shared" si="143"/>
        <v>0.23846685476224949</v>
      </c>
      <c r="BD176" s="416">
        <f t="shared" si="143"/>
        <v>9.4770523359857251E-2</v>
      </c>
      <c r="BE176" s="416">
        <f t="shared" si="138"/>
        <v>0.17808757117612406</v>
      </c>
      <c r="BF176" s="417">
        <f t="shared" si="124"/>
        <v>1087</v>
      </c>
      <c r="BG176" s="417">
        <f t="shared" si="122"/>
        <v>1062</v>
      </c>
      <c r="BH176" s="417">
        <f t="shared" si="123"/>
        <v>922</v>
      </c>
      <c r="BI176" s="417">
        <f t="shared" si="125"/>
        <v>997</v>
      </c>
      <c r="BJ176" s="417">
        <f t="shared" si="126"/>
        <v>997</v>
      </c>
      <c r="BK176" s="416">
        <f t="shared" si="144"/>
        <v>-2.2999080036798514E-2</v>
      </c>
      <c r="BL176" s="416">
        <f t="shared" si="144"/>
        <v>-0.13182674199623357</v>
      </c>
      <c r="BM176" s="416">
        <f t="shared" si="144"/>
        <v>8.1344902386117246E-2</v>
      </c>
      <c r="BN176" s="416">
        <f t="shared" si="139"/>
        <v>0</v>
      </c>
      <c r="BO176" s="419"/>
      <c r="BP176" s="420"/>
      <c r="BR176" s="104"/>
      <c r="BS176" s="103"/>
      <c r="BT176" s="161">
        <f t="shared" si="145"/>
        <v>1015544.2000000001</v>
      </c>
      <c r="BU176" s="161">
        <f t="shared" si="146"/>
        <v>919795.8</v>
      </c>
    </row>
    <row r="177" spans="1:73" ht="13.2" hidden="1">
      <c r="A177" s="145" t="s">
        <v>408</v>
      </c>
      <c r="B177" s="145" t="str">
        <f t="shared" si="156"/>
        <v>P081</v>
      </c>
      <c r="C177" s="146" t="s">
        <v>427</v>
      </c>
      <c r="D177" s="165" t="s">
        <v>428</v>
      </c>
      <c r="E177" s="165"/>
      <c r="F177" s="165"/>
      <c r="G177" s="165"/>
      <c r="H177" s="129">
        <v>0</v>
      </c>
      <c r="I177" s="130">
        <v>0</v>
      </c>
      <c r="J177" s="129"/>
      <c r="K177" s="130"/>
      <c r="L177" s="130"/>
      <c r="M177" s="130"/>
      <c r="N177" s="130"/>
      <c r="O177" s="148" t="s">
        <v>88</v>
      </c>
      <c r="P177" s="149">
        <v>0</v>
      </c>
      <c r="Q177" s="149">
        <v>0</v>
      </c>
      <c r="R177" s="150"/>
      <c r="S177" s="151"/>
      <c r="T177" s="150"/>
      <c r="U177" s="151"/>
      <c r="V177" s="152"/>
      <c r="W177" s="153"/>
      <c r="X177" s="166"/>
      <c r="Y177" s="155" t="s">
        <v>88</v>
      </c>
      <c r="Z177" s="167"/>
      <c r="AA177" s="168"/>
      <c r="AB177" s="169"/>
      <c r="AC177" s="170"/>
      <c r="AD177" s="449"/>
      <c r="AE177" s="171"/>
      <c r="AF177" s="170"/>
      <c r="AG177" s="449"/>
      <c r="AH177" s="159">
        <f t="shared" si="140"/>
        <v>0</v>
      </c>
      <c r="AI177" s="437">
        <f t="shared" si="141"/>
        <v>0</v>
      </c>
      <c r="AJ177" s="23"/>
      <c r="AK177" s="24"/>
      <c r="AL177" s="23"/>
      <c r="AM177" s="160">
        <f t="shared" si="142"/>
        <v>0</v>
      </c>
      <c r="AN177" s="24"/>
      <c r="AO177" s="163"/>
      <c r="AP177" s="164"/>
      <c r="AQ177" s="487"/>
      <c r="AR177" s="409" t="str">
        <f t="shared" si="128"/>
        <v/>
      </c>
      <c r="AS177" s="410" t="str">
        <f t="shared" si="129"/>
        <v/>
      </c>
      <c r="AT177" s="409" t="str">
        <f t="shared" si="130"/>
        <v/>
      </c>
      <c r="AU177" s="410" t="str">
        <f t="shared" si="131"/>
        <v/>
      </c>
      <c r="AV177" s="64" t="b">
        <f t="shared" si="132"/>
        <v>1</v>
      </c>
      <c r="AW177" s="415" t="str">
        <f t="shared" si="133"/>
        <v/>
      </c>
      <c r="AX177" s="415" t="str">
        <f t="shared" si="134"/>
        <v/>
      </c>
      <c r="AY177" s="415" t="str">
        <f t="shared" si="135"/>
        <v/>
      </c>
      <c r="AZ177" s="415" t="str">
        <f t="shared" si="136"/>
        <v/>
      </c>
      <c r="BA177" s="415">
        <f t="shared" si="137"/>
        <v>0</v>
      </c>
      <c r="BB177" s="416" t="str">
        <f t="shared" si="143"/>
        <v/>
      </c>
      <c r="BC177" s="416" t="str">
        <f t="shared" si="143"/>
        <v/>
      </c>
      <c r="BD177" s="416" t="str">
        <f t="shared" si="143"/>
        <v/>
      </c>
      <c r="BE177" s="416" t="str">
        <f t="shared" si="138"/>
        <v/>
      </c>
      <c r="BF177" s="417">
        <f t="shared" si="124"/>
        <v>0</v>
      </c>
      <c r="BG177" s="417">
        <f t="shared" si="122"/>
        <v>0</v>
      </c>
      <c r="BH177" s="417">
        <f t="shared" si="123"/>
        <v>0</v>
      </c>
      <c r="BI177" s="417">
        <f t="shared" si="125"/>
        <v>0</v>
      </c>
      <c r="BJ177" s="417">
        <f t="shared" si="126"/>
        <v>0</v>
      </c>
      <c r="BK177" s="416" t="str">
        <f t="shared" si="144"/>
        <v/>
      </c>
      <c r="BL177" s="416" t="str">
        <f t="shared" si="144"/>
        <v/>
      </c>
      <c r="BM177" s="416" t="str">
        <f t="shared" si="144"/>
        <v/>
      </c>
      <c r="BN177" s="416" t="str">
        <f t="shared" si="139"/>
        <v/>
      </c>
      <c r="BO177" s="419"/>
      <c r="BP177" s="420"/>
      <c r="BR177" s="104"/>
      <c r="BS177" s="103"/>
      <c r="BT177" s="161"/>
      <c r="BU177" s="161"/>
    </row>
    <row r="178" spans="1:73" ht="24" hidden="1">
      <c r="A178" s="145" t="s">
        <v>408</v>
      </c>
      <c r="B178" s="145" t="str">
        <f t="shared" si="156"/>
        <v>P081.1</v>
      </c>
      <c r="C178" s="146" t="s">
        <v>429</v>
      </c>
      <c r="D178" s="147" t="s">
        <v>430</v>
      </c>
      <c r="E178" s="147"/>
      <c r="F178" s="147"/>
      <c r="G178" s="147"/>
      <c r="H178" s="129">
        <v>392</v>
      </c>
      <c r="I178" s="130">
        <v>450</v>
      </c>
      <c r="J178" s="129">
        <v>450</v>
      </c>
      <c r="K178" s="130">
        <v>450</v>
      </c>
      <c r="L178" s="130">
        <v>450</v>
      </c>
      <c r="M178" s="130">
        <v>486</v>
      </c>
      <c r="N178" s="130">
        <v>486</v>
      </c>
      <c r="O178" s="148">
        <v>556.6</v>
      </c>
      <c r="P178" s="149">
        <v>414</v>
      </c>
      <c r="Q178" s="149">
        <v>177927.6</v>
      </c>
      <c r="R178" s="150">
        <v>485</v>
      </c>
      <c r="S178" s="151">
        <v>218070</v>
      </c>
      <c r="T178" s="150">
        <v>495</v>
      </c>
      <c r="U178" s="151">
        <v>249876.04</v>
      </c>
      <c r="V178" s="152">
        <v>532</v>
      </c>
      <c r="W178" s="153">
        <f>V178*O178</f>
        <v>296111.2</v>
      </c>
      <c r="X178" s="154">
        <v>532</v>
      </c>
      <c r="Y178" s="155">
        <v>556.6</v>
      </c>
      <c r="Z178" s="138">
        <f>X178*Y178</f>
        <v>296111.2</v>
      </c>
      <c r="AA178" s="156">
        <v>428</v>
      </c>
      <c r="AB178" s="157">
        <v>238113.47999999998</v>
      </c>
      <c r="AC178" s="158">
        <v>453</v>
      </c>
      <c r="AD178" s="456">
        <v>650</v>
      </c>
      <c r="AE178" s="159">
        <f t="shared" ref="AE178:AE179" si="160">AC178*AD178</f>
        <v>294450</v>
      </c>
      <c r="AF178" s="158">
        <v>453</v>
      </c>
      <c r="AG178" s="448">
        <v>820.25</v>
      </c>
      <c r="AH178" s="159">
        <f t="shared" si="140"/>
        <v>371573.25</v>
      </c>
      <c r="AI178" s="437">
        <f t="shared" si="141"/>
        <v>-170.25</v>
      </c>
      <c r="AJ178" s="23">
        <f>+AF178-X178</f>
        <v>-79</v>
      </c>
      <c r="AK178" s="24">
        <f>+AJ178/X178</f>
        <v>-0.14849624060150377</v>
      </c>
      <c r="AL178" s="23">
        <f>+AF178-AA178</f>
        <v>25</v>
      </c>
      <c r="AM178" s="160">
        <f t="shared" si="142"/>
        <v>-77123.25</v>
      </c>
      <c r="AN178" s="24">
        <f>+AL178/AA178</f>
        <v>5.8411214953271028E-2</v>
      </c>
      <c r="AO178" s="163">
        <f>+AG178-Y178</f>
        <v>263.64999999999998</v>
      </c>
      <c r="AP178" s="164">
        <f>+AO178/Y178</f>
        <v>0.47367948257276316</v>
      </c>
      <c r="AQ178" s="487"/>
      <c r="AR178" s="409">
        <f t="shared" si="128"/>
        <v>0.47367948257276304</v>
      </c>
      <c r="AS178" s="410">
        <f t="shared" si="129"/>
        <v>0.16780452748832198</v>
      </c>
      <c r="AT178" s="409">
        <f t="shared" si="130"/>
        <v>5.8411214953270951E-2</v>
      </c>
      <c r="AU178" s="410">
        <f t="shared" si="131"/>
        <v>5.8411214953270951E-2</v>
      </c>
      <c r="AV178" s="64" t="b">
        <f t="shared" si="132"/>
        <v>0</v>
      </c>
      <c r="AW178" s="415">
        <f t="shared" si="133"/>
        <v>429.77681159420291</v>
      </c>
      <c r="AX178" s="415">
        <f t="shared" si="134"/>
        <v>449.62886597938143</v>
      </c>
      <c r="AY178" s="415">
        <f t="shared" si="135"/>
        <v>504.80008080808085</v>
      </c>
      <c r="AZ178" s="415">
        <f t="shared" si="136"/>
        <v>556.6</v>
      </c>
      <c r="BA178" s="415">
        <f t="shared" si="137"/>
        <v>650</v>
      </c>
      <c r="BB178" s="416">
        <f t="shared" si="143"/>
        <v>4.6191543726009421E-2</v>
      </c>
      <c r="BC178" s="416">
        <f t="shared" si="143"/>
        <v>0.12270389871105247</v>
      </c>
      <c r="BD178" s="416">
        <f t="shared" si="143"/>
        <v>0.10261472048300435</v>
      </c>
      <c r="BE178" s="416">
        <f t="shared" si="138"/>
        <v>0.16780452748832198</v>
      </c>
      <c r="BF178" s="417">
        <f t="shared" si="124"/>
        <v>414</v>
      </c>
      <c r="BG178" s="417">
        <f t="shared" si="122"/>
        <v>485</v>
      </c>
      <c r="BH178" s="417">
        <f t="shared" si="123"/>
        <v>495</v>
      </c>
      <c r="BI178" s="417">
        <f t="shared" si="125"/>
        <v>428</v>
      </c>
      <c r="BJ178" s="417">
        <f t="shared" si="126"/>
        <v>453</v>
      </c>
      <c r="BK178" s="416">
        <f t="shared" si="144"/>
        <v>0.1714975845410629</v>
      </c>
      <c r="BL178" s="416">
        <f t="shared" si="144"/>
        <v>2.0618556701030855E-2</v>
      </c>
      <c r="BM178" s="416">
        <f t="shared" si="144"/>
        <v>-0.13535353535353534</v>
      </c>
      <c r="BN178" s="416">
        <f t="shared" si="139"/>
        <v>5.8411214953270951E-2</v>
      </c>
      <c r="BO178" s="419"/>
      <c r="BP178" s="420"/>
      <c r="BR178" s="104"/>
      <c r="BS178" s="103"/>
      <c r="BT178" s="161">
        <f t="shared" si="145"/>
        <v>252139.80000000002</v>
      </c>
      <c r="BU178" s="161">
        <f t="shared" si="146"/>
        <v>252139.80000000002</v>
      </c>
    </row>
    <row r="179" spans="1:73" ht="36" hidden="1">
      <c r="A179" s="145" t="s">
        <v>408</v>
      </c>
      <c r="B179" s="145" t="str">
        <f t="shared" si="156"/>
        <v>P081.2</v>
      </c>
      <c r="C179" s="146" t="s">
        <v>431</v>
      </c>
      <c r="D179" s="175" t="s">
        <v>432</v>
      </c>
      <c r="E179" s="175" t="s">
        <v>102</v>
      </c>
      <c r="F179" s="175"/>
      <c r="G179" s="175"/>
      <c r="H179" s="129">
        <v>450</v>
      </c>
      <c r="I179" s="130">
        <v>450</v>
      </c>
      <c r="J179" s="129">
        <v>450</v>
      </c>
      <c r="K179" s="130">
        <v>585</v>
      </c>
      <c r="L179" s="130">
        <v>585</v>
      </c>
      <c r="M179" s="130">
        <v>632</v>
      </c>
      <c r="N179" s="130">
        <v>632</v>
      </c>
      <c r="O179" s="148">
        <v>717.2</v>
      </c>
      <c r="P179" s="149">
        <v>60</v>
      </c>
      <c r="Q179" s="149">
        <v>27000</v>
      </c>
      <c r="R179" s="150">
        <v>43</v>
      </c>
      <c r="S179" s="151">
        <v>22239</v>
      </c>
      <c r="T179" s="150">
        <v>53</v>
      </c>
      <c r="U179" s="151">
        <v>34954.120000000003</v>
      </c>
      <c r="V179" s="152">
        <v>60</v>
      </c>
      <c r="W179" s="153">
        <f>V179*O179</f>
        <v>43032</v>
      </c>
      <c r="X179" s="154">
        <v>60</v>
      </c>
      <c r="Y179" s="155">
        <v>717.2</v>
      </c>
      <c r="Z179" s="138">
        <f>X179*Y179</f>
        <v>43032</v>
      </c>
      <c r="AA179" s="156">
        <v>57</v>
      </c>
      <c r="AB179" s="157">
        <v>40736.959999999999</v>
      </c>
      <c r="AC179" s="162">
        <f>AA179</f>
        <v>57</v>
      </c>
      <c r="AD179" s="456">
        <v>840</v>
      </c>
      <c r="AE179" s="159">
        <f t="shared" si="160"/>
        <v>47880</v>
      </c>
      <c r="AF179" s="158">
        <v>51</v>
      </c>
      <c r="AG179" s="448">
        <v>980.85</v>
      </c>
      <c r="AH179" s="159">
        <f t="shared" si="140"/>
        <v>50023.35</v>
      </c>
      <c r="AI179" s="437">
        <f t="shared" si="141"/>
        <v>-140.85000000000002</v>
      </c>
      <c r="AJ179" s="23">
        <f>+AF179-X179</f>
        <v>-9</v>
      </c>
      <c r="AK179" s="24">
        <f>+AJ179/X179</f>
        <v>-0.15</v>
      </c>
      <c r="AL179" s="23">
        <f>+AF179-AA179</f>
        <v>-6</v>
      </c>
      <c r="AM179" s="160">
        <f t="shared" si="142"/>
        <v>-2143.3499999999985</v>
      </c>
      <c r="AN179" s="24">
        <f>+AL179/AA179</f>
        <v>-0.10526315789473684</v>
      </c>
      <c r="AO179" s="163">
        <f>+AG179-Y179</f>
        <v>263.64999999999998</v>
      </c>
      <c r="AP179" s="164">
        <f>+AO179/Y179</f>
        <v>0.36761015058561064</v>
      </c>
      <c r="AQ179" s="487"/>
      <c r="AR179" s="409">
        <f t="shared" si="128"/>
        <v>0.36761015058561064</v>
      </c>
      <c r="AS179" s="410">
        <f t="shared" si="129"/>
        <v>0.17122141662018953</v>
      </c>
      <c r="AT179" s="409">
        <f t="shared" si="130"/>
        <v>-0.10526315789473684</v>
      </c>
      <c r="AU179" s="410">
        <f t="shared" si="131"/>
        <v>0</v>
      </c>
      <c r="AV179" s="64" t="b">
        <f t="shared" si="132"/>
        <v>1</v>
      </c>
      <c r="AW179" s="415">
        <f t="shared" si="133"/>
        <v>450</v>
      </c>
      <c r="AX179" s="415">
        <f t="shared" si="134"/>
        <v>517.18604651162786</v>
      </c>
      <c r="AY179" s="415">
        <f t="shared" si="135"/>
        <v>659.51169811320756</v>
      </c>
      <c r="AZ179" s="415">
        <f t="shared" si="136"/>
        <v>717.2</v>
      </c>
      <c r="BA179" s="415">
        <f t="shared" si="137"/>
        <v>840</v>
      </c>
      <c r="BB179" s="416">
        <f t="shared" si="143"/>
        <v>0.14930232558139522</v>
      </c>
      <c r="BC179" s="416">
        <f t="shared" si="143"/>
        <v>0.27519236561301885</v>
      </c>
      <c r="BD179" s="416">
        <f t="shared" si="143"/>
        <v>8.7471233720088026E-2</v>
      </c>
      <c r="BE179" s="416">
        <f t="shared" si="138"/>
        <v>0.17122141662018953</v>
      </c>
      <c r="BF179" s="417">
        <f t="shared" si="124"/>
        <v>60</v>
      </c>
      <c r="BG179" s="417">
        <f t="shared" si="122"/>
        <v>43</v>
      </c>
      <c r="BH179" s="417">
        <f t="shared" si="123"/>
        <v>53</v>
      </c>
      <c r="BI179" s="417">
        <f t="shared" si="125"/>
        <v>57</v>
      </c>
      <c r="BJ179" s="417">
        <f t="shared" si="126"/>
        <v>57</v>
      </c>
      <c r="BK179" s="416">
        <f t="shared" si="144"/>
        <v>-0.28333333333333333</v>
      </c>
      <c r="BL179" s="416">
        <f t="shared" si="144"/>
        <v>0.23255813953488369</v>
      </c>
      <c r="BM179" s="416">
        <f t="shared" si="144"/>
        <v>7.547169811320753E-2</v>
      </c>
      <c r="BN179" s="416">
        <f t="shared" si="139"/>
        <v>0</v>
      </c>
      <c r="BO179" s="419"/>
      <c r="BP179" s="420"/>
      <c r="BR179" s="104"/>
      <c r="BS179" s="103"/>
      <c r="BT179" s="161">
        <f t="shared" si="145"/>
        <v>40880.400000000001</v>
      </c>
      <c r="BU179" s="161">
        <f t="shared" si="146"/>
        <v>36577.200000000004</v>
      </c>
    </row>
    <row r="180" spans="1:73" ht="13.2" hidden="1">
      <c r="A180" s="145" t="s">
        <v>408</v>
      </c>
      <c r="B180" s="145" t="str">
        <f t="shared" si="156"/>
        <v>P082</v>
      </c>
      <c r="C180" s="146" t="s">
        <v>433</v>
      </c>
      <c r="D180" s="165" t="s">
        <v>434</v>
      </c>
      <c r="E180" s="165"/>
      <c r="F180" s="165"/>
      <c r="G180" s="165"/>
      <c r="H180" s="129">
        <v>630</v>
      </c>
      <c r="I180" s="130">
        <v>630</v>
      </c>
      <c r="J180" s="129">
        <v>630</v>
      </c>
      <c r="K180" s="130">
        <v>630</v>
      </c>
      <c r="L180" s="130"/>
      <c r="M180" s="130"/>
      <c r="N180" s="130"/>
      <c r="O180" s="148" t="s">
        <v>88</v>
      </c>
      <c r="P180" s="149">
        <v>6480</v>
      </c>
      <c r="Q180" s="149">
        <v>4082022</v>
      </c>
      <c r="R180" s="150"/>
      <c r="S180" s="151"/>
      <c r="T180" s="150"/>
      <c r="U180" s="151"/>
      <c r="V180" s="152"/>
      <c r="W180" s="153"/>
      <c r="X180" s="166"/>
      <c r="Y180" s="155" t="s">
        <v>88</v>
      </c>
      <c r="Z180" s="167"/>
      <c r="AA180" s="168"/>
      <c r="AB180" s="169"/>
      <c r="AC180" s="170"/>
      <c r="AD180" s="449"/>
      <c r="AE180" s="171"/>
      <c r="AF180" s="170"/>
      <c r="AG180" s="449"/>
      <c r="AH180" s="159">
        <f t="shared" si="140"/>
        <v>0</v>
      </c>
      <c r="AI180" s="437">
        <f t="shared" si="141"/>
        <v>0</v>
      </c>
      <c r="AJ180" s="23"/>
      <c r="AK180" s="24"/>
      <c r="AL180" s="23"/>
      <c r="AM180" s="160">
        <f t="shared" si="142"/>
        <v>0</v>
      </c>
      <c r="AN180" s="24"/>
      <c r="AO180" s="163"/>
      <c r="AP180" s="164"/>
      <c r="AQ180" s="487"/>
      <c r="AR180" s="409" t="str">
        <f t="shared" si="128"/>
        <v/>
      </c>
      <c r="AS180" s="410" t="str">
        <f t="shared" si="129"/>
        <v/>
      </c>
      <c r="AT180" s="409" t="str">
        <f t="shared" si="130"/>
        <v/>
      </c>
      <c r="AU180" s="410" t="str">
        <f t="shared" si="131"/>
        <v/>
      </c>
      <c r="AV180" s="64" t="b">
        <f t="shared" si="132"/>
        <v>1</v>
      </c>
      <c r="AW180" s="415">
        <f t="shared" si="133"/>
        <v>629.94166666666672</v>
      </c>
      <c r="AX180" s="415" t="str">
        <f t="shared" si="134"/>
        <v/>
      </c>
      <c r="AY180" s="415" t="str">
        <f t="shared" si="135"/>
        <v/>
      </c>
      <c r="AZ180" s="415" t="str">
        <f t="shared" si="136"/>
        <v/>
      </c>
      <c r="BA180" s="415">
        <f t="shared" si="137"/>
        <v>0</v>
      </c>
      <c r="BB180" s="416" t="str">
        <f t="shared" si="143"/>
        <v/>
      </c>
      <c r="BC180" s="416" t="str">
        <f t="shared" si="143"/>
        <v/>
      </c>
      <c r="BD180" s="416" t="str">
        <f t="shared" si="143"/>
        <v/>
      </c>
      <c r="BE180" s="416" t="str">
        <f t="shared" si="138"/>
        <v/>
      </c>
      <c r="BF180" s="417">
        <f t="shared" si="124"/>
        <v>6480</v>
      </c>
      <c r="BG180" s="417">
        <f t="shared" si="122"/>
        <v>0</v>
      </c>
      <c r="BH180" s="417">
        <f t="shared" si="123"/>
        <v>0</v>
      </c>
      <c r="BI180" s="417">
        <f t="shared" si="125"/>
        <v>0</v>
      </c>
      <c r="BJ180" s="417">
        <f t="shared" si="126"/>
        <v>0</v>
      </c>
      <c r="BK180" s="416">
        <f t="shared" si="144"/>
        <v>-1</v>
      </c>
      <c r="BL180" s="416" t="str">
        <f t="shared" si="144"/>
        <v/>
      </c>
      <c r="BM180" s="416" t="str">
        <f t="shared" si="144"/>
        <v/>
      </c>
      <c r="BN180" s="416" t="str">
        <f t="shared" si="139"/>
        <v/>
      </c>
      <c r="BO180" s="419"/>
      <c r="BP180" s="420"/>
      <c r="BR180" s="104"/>
      <c r="BS180" s="103"/>
      <c r="BT180" s="161"/>
      <c r="BU180" s="161"/>
    </row>
    <row r="181" spans="1:73" ht="24" hidden="1">
      <c r="A181" s="145" t="s">
        <v>408</v>
      </c>
      <c r="B181" s="145" t="str">
        <f t="shared" si="156"/>
        <v>P082.1</v>
      </c>
      <c r="C181" s="146" t="s">
        <v>435</v>
      </c>
      <c r="D181" s="147" t="s">
        <v>436</v>
      </c>
      <c r="E181" s="147"/>
      <c r="F181" s="147"/>
      <c r="G181" s="147"/>
      <c r="H181" s="129">
        <v>0</v>
      </c>
      <c r="I181" s="130">
        <v>0</v>
      </c>
      <c r="J181" s="129"/>
      <c r="K181" s="130"/>
      <c r="L181" s="130">
        <v>630</v>
      </c>
      <c r="M181" s="130">
        <v>630</v>
      </c>
      <c r="N181" s="130">
        <v>630</v>
      </c>
      <c r="O181" s="148">
        <v>715</v>
      </c>
      <c r="P181" s="149">
        <v>0</v>
      </c>
      <c r="Q181" s="149">
        <v>0</v>
      </c>
      <c r="R181" s="150">
        <v>6130</v>
      </c>
      <c r="S181" s="151">
        <v>3856608</v>
      </c>
      <c r="T181" s="150">
        <v>4529</v>
      </c>
      <c r="U181" s="151">
        <v>2969303</v>
      </c>
      <c r="V181" s="152">
        <v>6130</v>
      </c>
      <c r="W181" s="153">
        <f>V181*O181</f>
        <v>4382950</v>
      </c>
      <c r="X181" s="154">
        <v>6130</v>
      </c>
      <c r="Y181" s="155">
        <v>715</v>
      </c>
      <c r="Z181" s="138">
        <f>X181*Y181</f>
        <v>4382950</v>
      </c>
      <c r="AA181" s="156">
        <v>3640</v>
      </c>
      <c r="AB181" s="157">
        <v>2596675</v>
      </c>
      <c r="AC181" s="158">
        <v>5211</v>
      </c>
      <c r="AD181" s="448">
        <v>715</v>
      </c>
      <c r="AE181" s="159">
        <f t="shared" ref="AE181:AE182" si="161">AC181*AD181</f>
        <v>3725865</v>
      </c>
      <c r="AF181" s="158">
        <v>5211</v>
      </c>
      <c r="AG181" s="448">
        <v>715</v>
      </c>
      <c r="AH181" s="159">
        <f t="shared" si="140"/>
        <v>3725865</v>
      </c>
      <c r="AI181" s="437">
        <f t="shared" si="141"/>
        <v>0</v>
      </c>
      <c r="AJ181" s="23">
        <f>+AF181-X181</f>
        <v>-919</v>
      </c>
      <c r="AK181" s="24">
        <f>+AJ181/X181</f>
        <v>-0.14991843393148449</v>
      </c>
      <c r="AL181" s="23">
        <f>+AF181-AA181</f>
        <v>1571</v>
      </c>
      <c r="AM181" s="160">
        <f t="shared" si="142"/>
        <v>0</v>
      </c>
      <c r="AN181" s="24">
        <f>+AL181/AA181</f>
        <v>0.43159340659340661</v>
      </c>
      <c r="AO181" s="163">
        <f>+AG181-Y181</f>
        <v>0</v>
      </c>
      <c r="AP181" s="164">
        <f>+AO181/Y181</f>
        <v>0</v>
      </c>
      <c r="AQ181" s="487"/>
      <c r="AR181" s="409">
        <f t="shared" si="128"/>
        <v>0</v>
      </c>
      <c r="AS181" s="410">
        <f t="shared" si="129"/>
        <v>0</v>
      </c>
      <c r="AT181" s="409">
        <f t="shared" si="130"/>
        <v>0.43159340659340661</v>
      </c>
      <c r="AU181" s="410">
        <f t="shared" si="131"/>
        <v>0.43159340659340661</v>
      </c>
      <c r="AV181" s="64" t="b">
        <f t="shared" si="132"/>
        <v>0</v>
      </c>
      <c r="AW181" s="415" t="str">
        <f t="shared" si="133"/>
        <v/>
      </c>
      <c r="AX181" s="415">
        <f t="shared" si="134"/>
        <v>629.13670473083198</v>
      </c>
      <c r="AY181" s="415">
        <f t="shared" si="135"/>
        <v>655.62000441598582</v>
      </c>
      <c r="AZ181" s="415">
        <f t="shared" si="136"/>
        <v>715</v>
      </c>
      <c r="BA181" s="415">
        <f t="shared" si="137"/>
        <v>715</v>
      </c>
      <c r="BB181" s="416" t="str">
        <f t="shared" si="143"/>
        <v/>
      </c>
      <c r="BC181" s="416">
        <f t="shared" si="143"/>
        <v>4.2094666367438194E-2</v>
      </c>
      <c r="BD181" s="416">
        <f t="shared" si="143"/>
        <v>9.0570750105327891E-2</v>
      </c>
      <c r="BE181" s="416">
        <f t="shared" si="138"/>
        <v>0</v>
      </c>
      <c r="BF181" s="417">
        <f t="shared" si="124"/>
        <v>0</v>
      </c>
      <c r="BG181" s="417">
        <f t="shared" si="122"/>
        <v>6130</v>
      </c>
      <c r="BH181" s="417">
        <f t="shared" si="123"/>
        <v>4529</v>
      </c>
      <c r="BI181" s="417">
        <f t="shared" si="125"/>
        <v>3640</v>
      </c>
      <c r="BJ181" s="417">
        <f t="shared" si="126"/>
        <v>5211</v>
      </c>
      <c r="BK181" s="416" t="str">
        <f t="shared" si="144"/>
        <v/>
      </c>
      <c r="BL181" s="416">
        <f t="shared" si="144"/>
        <v>-0.26117455138662315</v>
      </c>
      <c r="BM181" s="416">
        <f t="shared" si="144"/>
        <v>-0.19629057187016996</v>
      </c>
      <c r="BN181" s="416">
        <f t="shared" si="139"/>
        <v>0.43159340659340661</v>
      </c>
      <c r="BO181" s="419"/>
      <c r="BP181" s="420" t="s">
        <v>1070</v>
      </c>
      <c r="BR181" s="104"/>
      <c r="BS181" s="103"/>
      <c r="BT181" s="161">
        <f t="shared" si="145"/>
        <v>3725865</v>
      </c>
      <c r="BU181" s="161">
        <f t="shared" si="146"/>
        <v>3725865</v>
      </c>
    </row>
    <row r="182" spans="1:73" ht="36" hidden="1">
      <c r="A182" s="145" t="s">
        <v>408</v>
      </c>
      <c r="B182" s="145" t="str">
        <f t="shared" si="156"/>
        <v>P082.2</v>
      </c>
      <c r="C182" s="146" t="s">
        <v>437</v>
      </c>
      <c r="D182" s="175" t="s">
        <v>438</v>
      </c>
      <c r="E182" s="175" t="s">
        <v>102</v>
      </c>
      <c r="F182" s="175"/>
      <c r="G182" s="175"/>
      <c r="H182" s="129">
        <v>0</v>
      </c>
      <c r="I182" s="130">
        <v>0</v>
      </c>
      <c r="J182" s="129"/>
      <c r="K182" s="130"/>
      <c r="L182" s="130">
        <v>819</v>
      </c>
      <c r="M182" s="130">
        <v>819</v>
      </c>
      <c r="N182" s="130">
        <v>819</v>
      </c>
      <c r="O182" s="148">
        <v>922.9</v>
      </c>
      <c r="P182" s="149">
        <v>0</v>
      </c>
      <c r="Q182" s="149">
        <v>0</v>
      </c>
      <c r="R182" s="150">
        <v>556</v>
      </c>
      <c r="S182" s="151">
        <v>397189.8</v>
      </c>
      <c r="T182" s="150">
        <v>494</v>
      </c>
      <c r="U182" s="151">
        <v>419734.45999999996</v>
      </c>
      <c r="V182" s="152">
        <v>556</v>
      </c>
      <c r="W182" s="153">
        <f>V182*O182</f>
        <v>513132.39999999997</v>
      </c>
      <c r="X182" s="154">
        <v>556</v>
      </c>
      <c r="Y182" s="155">
        <v>922.9</v>
      </c>
      <c r="Z182" s="138">
        <f>X182*Y182</f>
        <v>513132.39999999997</v>
      </c>
      <c r="AA182" s="156">
        <v>517</v>
      </c>
      <c r="AB182" s="157">
        <v>469202.36</v>
      </c>
      <c r="AC182" s="162">
        <f>AA182</f>
        <v>517</v>
      </c>
      <c r="AD182" s="456">
        <v>1000</v>
      </c>
      <c r="AE182" s="159">
        <f t="shared" si="161"/>
        <v>517000</v>
      </c>
      <c r="AF182" s="158">
        <v>473</v>
      </c>
      <c r="AG182" s="448">
        <v>1012</v>
      </c>
      <c r="AH182" s="159">
        <f t="shared" si="140"/>
        <v>478676</v>
      </c>
      <c r="AI182" s="437">
        <f t="shared" si="141"/>
        <v>-12</v>
      </c>
      <c r="AJ182" s="23">
        <f>+AF182-X182</f>
        <v>-83</v>
      </c>
      <c r="AK182" s="24">
        <f>+AJ182/X182</f>
        <v>-0.14928057553956833</v>
      </c>
      <c r="AL182" s="23">
        <f>+AF182-AA182</f>
        <v>-44</v>
      </c>
      <c r="AM182" s="160">
        <f t="shared" si="142"/>
        <v>38324</v>
      </c>
      <c r="AN182" s="24">
        <f>+AL182/AA182</f>
        <v>-8.5106382978723402E-2</v>
      </c>
      <c r="AO182" s="163">
        <f>+AG182-Y182</f>
        <v>89.100000000000023</v>
      </c>
      <c r="AP182" s="164">
        <f>+AO182/Y182</f>
        <v>9.6543504171632918E-2</v>
      </c>
      <c r="AQ182" s="487"/>
      <c r="AR182" s="409">
        <f t="shared" si="128"/>
        <v>9.6543504171632932E-2</v>
      </c>
      <c r="AS182" s="410">
        <f t="shared" si="129"/>
        <v>8.3541012027305239E-2</v>
      </c>
      <c r="AT182" s="409">
        <f t="shared" si="130"/>
        <v>-8.5106382978723416E-2</v>
      </c>
      <c r="AU182" s="410">
        <f t="shared" si="131"/>
        <v>0</v>
      </c>
      <c r="AV182" s="64" t="b">
        <f t="shared" si="132"/>
        <v>1</v>
      </c>
      <c r="AW182" s="415" t="str">
        <f t="shared" si="133"/>
        <v/>
      </c>
      <c r="AX182" s="415">
        <f t="shared" si="134"/>
        <v>714.37014388489206</v>
      </c>
      <c r="AY182" s="415">
        <f t="shared" si="135"/>
        <v>849.66489878542507</v>
      </c>
      <c r="AZ182" s="415">
        <f t="shared" si="136"/>
        <v>922.9</v>
      </c>
      <c r="BA182" s="415">
        <f t="shared" si="137"/>
        <v>1000</v>
      </c>
      <c r="BB182" s="416" t="str">
        <f t="shared" si="143"/>
        <v/>
      </c>
      <c r="BC182" s="416">
        <f t="shared" si="143"/>
        <v>0.18939027065825043</v>
      </c>
      <c r="BD182" s="416">
        <f t="shared" si="143"/>
        <v>8.6192923020902423E-2</v>
      </c>
      <c r="BE182" s="416">
        <f t="shared" si="138"/>
        <v>8.3541012027305239E-2</v>
      </c>
      <c r="BF182" s="417">
        <f t="shared" si="124"/>
        <v>0</v>
      </c>
      <c r="BG182" s="417">
        <f t="shared" si="122"/>
        <v>556</v>
      </c>
      <c r="BH182" s="417">
        <f t="shared" si="123"/>
        <v>494</v>
      </c>
      <c r="BI182" s="417">
        <f t="shared" si="125"/>
        <v>517</v>
      </c>
      <c r="BJ182" s="417">
        <f t="shared" si="126"/>
        <v>517</v>
      </c>
      <c r="BK182" s="416" t="str">
        <f t="shared" si="144"/>
        <v/>
      </c>
      <c r="BL182" s="416">
        <f t="shared" si="144"/>
        <v>-0.11151079136690645</v>
      </c>
      <c r="BM182" s="416">
        <f t="shared" si="144"/>
        <v>4.6558704453441235E-2</v>
      </c>
      <c r="BN182" s="416">
        <f t="shared" si="139"/>
        <v>0</v>
      </c>
      <c r="BO182" s="419"/>
      <c r="BP182" s="420"/>
      <c r="BR182" s="104"/>
      <c r="BS182" s="103"/>
      <c r="BT182" s="161">
        <f t="shared" si="145"/>
        <v>477139.3</v>
      </c>
      <c r="BU182" s="161">
        <f t="shared" si="146"/>
        <v>436531.7</v>
      </c>
    </row>
    <row r="183" spans="1:73" ht="13.2" hidden="1">
      <c r="A183" s="145" t="s">
        <v>408</v>
      </c>
      <c r="B183" s="145" t="str">
        <f t="shared" si="156"/>
        <v>P083</v>
      </c>
      <c r="C183" s="146" t="s">
        <v>439</v>
      </c>
      <c r="D183" s="165" t="s">
        <v>440</v>
      </c>
      <c r="E183" s="165"/>
      <c r="F183" s="165"/>
      <c r="G183" s="165"/>
      <c r="H183" s="129">
        <v>630</v>
      </c>
      <c r="I183" s="130">
        <v>630</v>
      </c>
      <c r="J183" s="129">
        <v>630</v>
      </c>
      <c r="K183" s="130">
        <v>630</v>
      </c>
      <c r="L183" s="130"/>
      <c r="M183" s="130"/>
      <c r="N183" s="130"/>
      <c r="O183" s="148" t="s">
        <v>88</v>
      </c>
      <c r="P183" s="149">
        <v>925</v>
      </c>
      <c r="Q183" s="149">
        <v>581742</v>
      </c>
      <c r="R183" s="150"/>
      <c r="S183" s="151"/>
      <c r="T183" s="150"/>
      <c r="U183" s="151"/>
      <c r="V183" s="152"/>
      <c r="W183" s="153"/>
      <c r="X183" s="166"/>
      <c r="Y183" s="155" t="s">
        <v>88</v>
      </c>
      <c r="Z183" s="167"/>
      <c r="AA183" s="168"/>
      <c r="AB183" s="169"/>
      <c r="AC183" s="170"/>
      <c r="AD183" s="449"/>
      <c r="AE183" s="171"/>
      <c r="AF183" s="170"/>
      <c r="AG183" s="449"/>
      <c r="AH183" s="159">
        <f t="shared" si="140"/>
        <v>0</v>
      </c>
      <c r="AI183" s="437">
        <f t="shared" si="141"/>
        <v>0</v>
      </c>
      <c r="AJ183" s="23"/>
      <c r="AK183" s="24"/>
      <c r="AL183" s="23"/>
      <c r="AM183" s="160">
        <f t="shared" si="142"/>
        <v>0</v>
      </c>
      <c r="AN183" s="24"/>
      <c r="AO183" s="163"/>
      <c r="AP183" s="164"/>
      <c r="AQ183" s="487"/>
      <c r="AR183" s="409" t="str">
        <f t="shared" si="128"/>
        <v/>
      </c>
      <c r="AS183" s="410" t="str">
        <f t="shared" si="129"/>
        <v/>
      </c>
      <c r="AT183" s="409" t="str">
        <f t="shared" si="130"/>
        <v/>
      </c>
      <c r="AU183" s="410" t="str">
        <f t="shared" si="131"/>
        <v/>
      </c>
      <c r="AV183" s="64" t="b">
        <f t="shared" si="132"/>
        <v>1</v>
      </c>
      <c r="AW183" s="415">
        <f t="shared" si="133"/>
        <v>628.9102702702703</v>
      </c>
      <c r="AX183" s="415" t="str">
        <f t="shared" si="134"/>
        <v/>
      </c>
      <c r="AY183" s="415" t="str">
        <f t="shared" si="135"/>
        <v/>
      </c>
      <c r="AZ183" s="415" t="str">
        <f t="shared" si="136"/>
        <v/>
      </c>
      <c r="BA183" s="415">
        <f t="shared" si="137"/>
        <v>0</v>
      </c>
      <c r="BB183" s="416" t="str">
        <f t="shared" si="143"/>
        <v/>
      </c>
      <c r="BC183" s="416" t="str">
        <f t="shared" si="143"/>
        <v/>
      </c>
      <c r="BD183" s="416" t="str">
        <f t="shared" si="143"/>
        <v/>
      </c>
      <c r="BE183" s="416" t="str">
        <f t="shared" si="138"/>
        <v/>
      </c>
      <c r="BF183" s="417">
        <f t="shared" si="124"/>
        <v>925</v>
      </c>
      <c r="BG183" s="417">
        <f t="shared" si="122"/>
        <v>0</v>
      </c>
      <c r="BH183" s="417">
        <f t="shared" si="123"/>
        <v>0</v>
      </c>
      <c r="BI183" s="417">
        <f t="shared" si="125"/>
        <v>0</v>
      </c>
      <c r="BJ183" s="417">
        <f t="shared" si="126"/>
        <v>0</v>
      </c>
      <c r="BK183" s="416">
        <f t="shared" si="144"/>
        <v>-1</v>
      </c>
      <c r="BL183" s="416" t="str">
        <f t="shared" si="144"/>
        <v/>
      </c>
      <c r="BM183" s="416" t="str">
        <f t="shared" si="144"/>
        <v/>
      </c>
      <c r="BN183" s="416" t="str">
        <f t="shared" si="139"/>
        <v/>
      </c>
      <c r="BO183" s="419"/>
      <c r="BP183" s="420"/>
      <c r="BR183" s="104"/>
      <c r="BS183" s="103"/>
      <c r="BT183" s="161"/>
      <c r="BU183" s="161"/>
    </row>
    <row r="184" spans="1:73" ht="24" hidden="1">
      <c r="A184" s="145" t="s">
        <v>408</v>
      </c>
      <c r="B184" s="145" t="str">
        <f t="shared" si="156"/>
        <v>P083.1</v>
      </c>
      <c r="C184" s="146" t="s">
        <v>441</v>
      </c>
      <c r="D184" s="147" t="s">
        <v>442</v>
      </c>
      <c r="E184" s="147"/>
      <c r="F184" s="147"/>
      <c r="G184" s="147"/>
      <c r="H184" s="129">
        <v>0</v>
      </c>
      <c r="I184" s="130">
        <v>0</v>
      </c>
      <c r="J184" s="129"/>
      <c r="K184" s="130"/>
      <c r="L184" s="130">
        <v>630</v>
      </c>
      <c r="M184" s="130">
        <v>630</v>
      </c>
      <c r="N184" s="130">
        <v>630</v>
      </c>
      <c r="O184" s="148">
        <v>715</v>
      </c>
      <c r="P184" s="149">
        <v>0</v>
      </c>
      <c r="Q184" s="149">
        <v>0</v>
      </c>
      <c r="R184" s="150">
        <v>433</v>
      </c>
      <c r="S184" s="151">
        <v>272412</v>
      </c>
      <c r="T184" s="150">
        <v>301</v>
      </c>
      <c r="U184" s="151">
        <v>196770</v>
      </c>
      <c r="V184" s="152">
        <v>422</v>
      </c>
      <c r="W184" s="153">
        <f>V184*O184</f>
        <v>301730</v>
      </c>
      <c r="X184" s="154">
        <v>422</v>
      </c>
      <c r="Y184" s="155">
        <v>715</v>
      </c>
      <c r="Z184" s="138">
        <f>X184*Y184</f>
        <v>301730</v>
      </c>
      <c r="AA184" s="156">
        <v>159</v>
      </c>
      <c r="AB184" s="157">
        <v>113685</v>
      </c>
      <c r="AC184" s="158">
        <v>359</v>
      </c>
      <c r="AD184" s="448">
        <v>715</v>
      </c>
      <c r="AE184" s="159">
        <f t="shared" ref="AE184:AE186" si="162">AC184*AD184</f>
        <v>256685</v>
      </c>
      <c r="AF184" s="158">
        <v>359</v>
      </c>
      <c r="AG184" s="448">
        <v>715</v>
      </c>
      <c r="AH184" s="159">
        <f t="shared" si="140"/>
        <v>256685</v>
      </c>
      <c r="AI184" s="437">
        <f t="shared" si="141"/>
        <v>0</v>
      </c>
      <c r="AJ184" s="23">
        <f>+AF184-X184</f>
        <v>-63</v>
      </c>
      <c r="AK184" s="24">
        <f>+AJ184/X184</f>
        <v>-0.14928909952606634</v>
      </c>
      <c r="AL184" s="23">
        <f>+AF184-AA184</f>
        <v>200</v>
      </c>
      <c r="AM184" s="160">
        <f t="shared" si="142"/>
        <v>0</v>
      </c>
      <c r="AN184" s="24">
        <f>+AL184/AA184</f>
        <v>1.2578616352201257</v>
      </c>
      <c r="AO184" s="163">
        <f>+AG184-Y184</f>
        <v>0</v>
      </c>
      <c r="AP184" s="164">
        <f>+AO184/Y184</f>
        <v>0</v>
      </c>
      <c r="AQ184" s="487"/>
      <c r="AR184" s="409">
        <f t="shared" si="128"/>
        <v>0</v>
      </c>
      <c r="AS184" s="410">
        <f t="shared" si="129"/>
        <v>0</v>
      </c>
      <c r="AT184" s="409">
        <f t="shared" si="130"/>
        <v>1.257861635220126</v>
      </c>
      <c r="AU184" s="410">
        <f t="shared" si="131"/>
        <v>1.257861635220126</v>
      </c>
      <c r="AV184" s="64" t="b">
        <f t="shared" si="132"/>
        <v>0</v>
      </c>
      <c r="AW184" s="415" t="str">
        <f t="shared" si="133"/>
        <v/>
      </c>
      <c r="AX184" s="415">
        <f t="shared" si="134"/>
        <v>629.12702078521943</v>
      </c>
      <c r="AY184" s="415">
        <f t="shared" si="135"/>
        <v>653.72093023255809</v>
      </c>
      <c r="AZ184" s="415">
        <f t="shared" si="136"/>
        <v>715</v>
      </c>
      <c r="BA184" s="415">
        <f t="shared" si="137"/>
        <v>715</v>
      </c>
      <c r="BB184" s="416" t="str">
        <f t="shared" si="143"/>
        <v/>
      </c>
      <c r="BC184" s="416">
        <f t="shared" si="143"/>
        <v>3.9092120724115054E-2</v>
      </c>
      <c r="BD184" s="416">
        <f t="shared" si="143"/>
        <v>9.3738882959800929E-2</v>
      </c>
      <c r="BE184" s="416">
        <f t="shared" si="138"/>
        <v>0</v>
      </c>
      <c r="BF184" s="417">
        <f t="shared" si="124"/>
        <v>0</v>
      </c>
      <c r="BG184" s="417">
        <f t="shared" si="122"/>
        <v>433</v>
      </c>
      <c r="BH184" s="417">
        <f t="shared" si="123"/>
        <v>301</v>
      </c>
      <c r="BI184" s="417">
        <f t="shared" si="125"/>
        <v>159</v>
      </c>
      <c r="BJ184" s="417">
        <f t="shared" si="126"/>
        <v>359</v>
      </c>
      <c r="BK184" s="416" t="str">
        <f t="shared" si="144"/>
        <v/>
      </c>
      <c r="BL184" s="416">
        <f t="shared" si="144"/>
        <v>-0.30484988452655892</v>
      </c>
      <c r="BM184" s="416">
        <f t="shared" si="144"/>
        <v>-0.47176079734219267</v>
      </c>
      <c r="BN184" s="416">
        <f t="shared" si="139"/>
        <v>1.257861635220126</v>
      </c>
      <c r="BO184" s="419"/>
      <c r="BP184" s="420" t="s">
        <v>1070</v>
      </c>
      <c r="BR184" s="104"/>
      <c r="BS184" s="103"/>
      <c r="BT184" s="161">
        <f t="shared" si="145"/>
        <v>256685</v>
      </c>
      <c r="BU184" s="161">
        <f t="shared" si="146"/>
        <v>256685</v>
      </c>
    </row>
    <row r="185" spans="1:73" ht="36" hidden="1">
      <c r="A185" s="145" t="s">
        <v>408</v>
      </c>
      <c r="B185" s="145" t="str">
        <f t="shared" si="156"/>
        <v>P083.2</v>
      </c>
      <c r="C185" s="146" t="s">
        <v>443</v>
      </c>
      <c r="D185" s="175" t="s">
        <v>444</v>
      </c>
      <c r="E185" s="175" t="s">
        <v>102</v>
      </c>
      <c r="F185" s="175"/>
      <c r="G185" s="175"/>
      <c r="H185" s="129">
        <v>0</v>
      </c>
      <c r="I185" s="130">
        <v>0</v>
      </c>
      <c r="J185" s="129"/>
      <c r="K185" s="130"/>
      <c r="L185" s="130">
        <v>819</v>
      </c>
      <c r="M185" s="130">
        <v>819</v>
      </c>
      <c r="N185" s="130">
        <v>819</v>
      </c>
      <c r="O185" s="148">
        <v>922.9</v>
      </c>
      <c r="P185" s="149">
        <v>0</v>
      </c>
      <c r="Q185" s="149">
        <v>0</v>
      </c>
      <c r="R185" s="150">
        <v>664</v>
      </c>
      <c r="S185" s="151">
        <v>486297</v>
      </c>
      <c r="T185" s="150">
        <v>417</v>
      </c>
      <c r="U185" s="151">
        <v>354674.22000000003</v>
      </c>
      <c r="V185" s="152">
        <v>675</v>
      </c>
      <c r="W185" s="153">
        <f>V185*O185</f>
        <v>622957.5</v>
      </c>
      <c r="X185" s="154">
        <v>675</v>
      </c>
      <c r="Y185" s="155">
        <v>922.9</v>
      </c>
      <c r="Z185" s="138">
        <f>X185*Y185</f>
        <v>622957.5</v>
      </c>
      <c r="AA185" s="156">
        <v>477</v>
      </c>
      <c r="AB185" s="157">
        <v>436716.28000000009</v>
      </c>
      <c r="AC185" s="158">
        <v>574</v>
      </c>
      <c r="AD185" s="448">
        <v>1012</v>
      </c>
      <c r="AE185" s="159">
        <f t="shared" si="162"/>
        <v>580888</v>
      </c>
      <c r="AF185" s="158">
        <v>574</v>
      </c>
      <c r="AG185" s="448">
        <v>1012</v>
      </c>
      <c r="AH185" s="159">
        <f t="shared" si="140"/>
        <v>580888</v>
      </c>
      <c r="AI185" s="437">
        <f t="shared" si="141"/>
        <v>0</v>
      </c>
      <c r="AJ185" s="23">
        <f>+AF185-X185</f>
        <v>-101</v>
      </c>
      <c r="AK185" s="24">
        <f>+AJ185/X185</f>
        <v>-0.14962962962962964</v>
      </c>
      <c r="AL185" s="23">
        <f>+AF185-AA185</f>
        <v>97</v>
      </c>
      <c r="AM185" s="160">
        <f t="shared" si="142"/>
        <v>0</v>
      </c>
      <c r="AN185" s="24">
        <f>+AL185/AA185</f>
        <v>0.20335429769392033</v>
      </c>
      <c r="AO185" s="163">
        <f>+AG185-Y185</f>
        <v>89.100000000000023</v>
      </c>
      <c r="AP185" s="164">
        <f>+AO185/Y185</f>
        <v>9.6543504171632918E-2</v>
      </c>
      <c r="AQ185" s="487"/>
      <c r="AR185" s="409">
        <f t="shared" si="128"/>
        <v>9.6543504171632932E-2</v>
      </c>
      <c r="AS185" s="410">
        <f t="shared" si="129"/>
        <v>9.6543504171632932E-2</v>
      </c>
      <c r="AT185" s="409">
        <f t="shared" si="130"/>
        <v>0.20335429769392044</v>
      </c>
      <c r="AU185" s="410">
        <f t="shared" si="131"/>
        <v>0.20335429769392044</v>
      </c>
      <c r="AV185" s="64" t="b">
        <f t="shared" si="132"/>
        <v>0</v>
      </c>
      <c r="AW185" s="415" t="str">
        <f t="shared" si="133"/>
        <v/>
      </c>
      <c r="AX185" s="415">
        <f t="shared" si="134"/>
        <v>732.375</v>
      </c>
      <c r="AY185" s="415">
        <f t="shared" si="135"/>
        <v>850.53769784172664</v>
      </c>
      <c r="AZ185" s="415">
        <f t="shared" si="136"/>
        <v>922.9</v>
      </c>
      <c r="BA185" s="415">
        <f t="shared" si="137"/>
        <v>1012</v>
      </c>
      <c r="BB185" s="416" t="str">
        <f t="shared" si="143"/>
        <v/>
      </c>
      <c r="BC185" s="416">
        <f t="shared" si="143"/>
        <v>0.16134179599484777</v>
      </c>
      <c r="BD185" s="416">
        <f t="shared" si="143"/>
        <v>8.5078300870020884E-2</v>
      </c>
      <c r="BE185" s="416">
        <f t="shared" si="138"/>
        <v>9.6543504171632932E-2</v>
      </c>
      <c r="BF185" s="417">
        <f t="shared" si="124"/>
        <v>0</v>
      </c>
      <c r="BG185" s="417">
        <f t="shared" si="122"/>
        <v>664</v>
      </c>
      <c r="BH185" s="417">
        <f t="shared" si="123"/>
        <v>417</v>
      </c>
      <c r="BI185" s="417">
        <f t="shared" si="125"/>
        <v>477</v>
      </c>
      <c r="BJ185" s="417">
        <f t="shared" si="126"/>
        <v>574</v>
      </c>
      <c r="BK185" s="416" t="str">
        <f t="shared" si="144"/>
        <v/>
      </c>
      <c r="BL185" s="416">
        <f t="shared" si="144"/>
        <v>-0.37198795180722888</v>
      </c>
      <c r="BM185" s="416">
        <f t="shared" si="144"/>
        <v>0.14388489208633093</v>
      </c>
      <c r="BN185" s="416">
        <f t="shared" si="139"/>
        <v>0.20335429769392044</v>
      </c>
      <c r="BO185" s="419"/>
      <c r="BP185" s="420" t="s">
        <v>1070</v>
      </c>
      <c r="BR185" s="104"/>
      <c r="BS185" s="103"/>
      <c r="BT185" s="161">
        <f t="shared" si="145"/>
        <v>529744.6</v>
      </c>
      <c r="BU185" s="161">
        <f t="shared" si="146"/>
        <v>529744.6</v>
      </c>
    </row>
    <row r="186" spans="1:73" ht="24" hidden="1">
      <c r="A186" s="145" t="s">
        <v>445</v>
      </c>
      <c r="B186" s="145" t="str">
        <f t="shared" si="156"/>
        <v>P084</v>
      </c>
      <c r="C186" s="146" t="s">
        <v>446</v>
      </c>
      <c r="D186" s="172" t="s">
        <v>447</v>
      </c>
      <c r="E186" s="178" t="s">
        <v>142</v>
      </c>
      <c r="F186" s="147" t="s">
        <v>81</v>
      </c>
      <c r="G186" s="178"/>
      <c r="H186" s="129">
        <v>420</v>
      </c>
      <c r="I186" s="130">
        <v>500</v>
      </c>
      <c r="J186" s="129">
        <v>500</v>
      </c>
      <c r="K186" s="130">
        <v>550</v>
      </c>
      <c r="L186" s="130">
        <v>550</v>
      </c>
      <c r="M186" s="130">
        <v>610</v>
      </c>
      <c r="N186" s="130">
        <v>610</v>
      </c>
      <c r="O186" s="148">
        <v>693</v>
      </c>
      <c r="P186" s="149">
        <v>32214</v>
      </c>
      <c r="Q186" s="149">
        <v>15243980</v>
      </c>
      <c r="R186" s="150">
        <v>31876</v>
      </c>
      <c r="S186" s="151">
        <v>16777760</v>
      </c>
      <c r="T186" s="150">
        <v>25299</v>
      </c>
      <c r="U186" s="151">
        <v>16228112.1</v>
      </c>
      <c r="V186" s="152">
        <v>31876</v>
      </c>
      <c r="W186" s="153">
        <f>V186*O186</f>
        <v>22090068</v>
      </c>
      <c r="X186" s="154">
        <v>31876</v>
      </c>
      <c r="Y186" s="155">
        <v>693</v>
      </c>
      <c r="Z186" s="138">
        <f>X186*Y186</f>
        <v>22090068</v>
      </c>
      <c r="AA186" s="156">
        <v>15716</v>
      </c>
      <c r="AB186" s="157">
        <v>11236553.899999997</v>
      </c>
      <c r="AC186" s="158">
        <v>25000</v>
      </c>
      <c r="AD186" s="456">
        <v>950</v>
      </c>
      <c r="AE186" s="159">
        <f t="shared" si="162"/>
        <v>23750000</v>
      </c>
      <c r="AF186" s="158">
        <v>25000</v>
      </c>
      <c r="AG186" s="448">
        <v>1033.96</v>
      </c>
      <c r="AH186" s="159">
        <f t="shared" si="140"/>
        <v>25849000</v>
      </c>
      <c r="AI186" s="437">
        <f t="shared" si="141"/>
        <v>-83.960000000000036</v>
      </c>
      <c r="AJ186" s="23">
        <f>+AF186-X186</f>
        <v>-6876</v>
      </c>
      <c r="AK186" s="24">
        <f>+AJ186/X186</f>
        <v>-0.21571087965867738</v>
      </c>
      <c r="AL186" s="23">
        <f>+AF186-AA186</f>
        <v>9284</v>
      </c>
      <c r="AM186" s="160">
        <f t="shared" si="142"/>
        <v>-2099000</v>
      </c>
      <c r="AN186" s="24">
        <f>+AL186/AA186</f>
        <v>0.59073555612115047</v>
      </c>
      <c r="AO186" s="163">
        <f>+AG186-Y186</f>
        <v>340.96000000000004</v>
      </c>
      <c r="AP186" s="164">
        <f>+AO186/Y186</f>
        <v>0.49200577200577206</v>
      </c>
      <c r="AQ186" s="487"/>
      <c r="AR186" s="409">
        <f t="shared" si="128"/>
        <v>0.492005772005772</v>
      </c>
      <c r="AS186" s="410">
        <f t="shared" si="129"/>
        <v>0.37085137085137077</v>
      </c>
      <c r="AT186" s="409">
        <f t="shared" si="130"/>
        <v>0.59073555612115047</v>
      </c>
      <c r="AU186" s="410">
        <f t="shared" si="131"/>
        <v>0.59073555612115047</v>
      </c>
      <c r="AV186" s="64" t="b">
        <f t="shared" si="132"/>
        <v>0</v>
      </c>
      <c r="AW186" s="415">
        <f t="shared" si="133"/>
        <v>473.20978456571675</v>
      </c>
      <c r="AX186" s="415">
        <f t="shared" si="134"/>
        <v>526.3445852679132</v>
      </c>
      <c r="AY186" s="415">
        <f t="shared" si="135"/>
        <v>641.45270959326456</v>
      </c>
      <c r="AZ186" s="415">
        <f t="shared" si="136"/>
        <v>693</v>
      </c>
      <c r="BA186" s="415">
        <f t="shared" si="137"/>
        <v>950</v>
      </c>
      <c r="BB186" s="416">
        <f t="shared" si="143"/>
        <v>0.11228592990941721</v>
      </c>
      <c r="BC186" s="416">
        <f t="shared" si="143"/>
        <v>0.21869347105900316</v>
      </c>
      <c r="BD186" s="416">
        <f t="shared" si="143"/>
        <v>8.0360234879077508E-2</v>
      </c>
      <c r="BE186" s="416">
        <f t="shared" si="138"/>
        <v>0.37085137085137077</v>
      </c>
      <c r="BF186" s="417">
        <f t="shared" si="124"/>
        <v>32214</v>
      </c>
      <c r="BG186" s="417">
        <f t="shared" si="122"/>
        <v>31876</v>
      </c>
      <c r="BH186" s="417">
        <f t="shared" si="123"/>
        <v>25299</v>
      </c>
      <c r="BI186" s="417">
        <f t="shared" si="125"/>
        <v>15716</v>
      </c>
      <c r="BJ186" s="417">
        <f t="shared" si="126"/>
        <v>25000</v>
      </c>
      <c r="BK186" s="416">
        <f t="shared" si="144"/>
        <v>-1.049233252623083E-2</v>
      </c>
      <c r="BL186" s="416">
        <f t="shared" si="144"/>
        <v>-0.20633078177939512</v>
      </c>
      <c r="BM186" s="416">
        <f t="shared" si="144"/>
        <v>-0.37878967548124431</v>
      </c>
      <c r="BN186" s="416">
        <f t="shared" si="139"/>
        <v>0.59073555612115047</v>
      </c>
      <c r="BO186" s="419"/>
      <c r="BP186" s="420"/>
      <c r="BR186" s="104"/>
      <c r="BS186" s="103"/>
      <c r="BT186" s="161">
        <f t="shared" si="145"/>
        <v>17325000</v>
      </c>
      <c r="BU186" s="161">
        <f t="shared" si="146"/>
        <v>17325000</v>
      </c>
    </row>
    <row r="187" spans="1:73" ht="13.2" hidden="1">
      <c r="A187" s="145" t="s">
        <v>445</v>
      </c>
      <c r="B187" s="145" t="str">
        <f t="shared" si="156"/>
        <v>P085</v>
      </c>
      <c r="C187" s="146" t="s">
        <v>448</v>
      </c>
      <c r="D187" s="185" t="s">
        <v>449</v>
      </c>
      <c r="E187" s="185"/>
      <c r="F187" s="185"/>
      <c r="G187" s="185"/>
      <c r="H187" s="129">
        <v>876</v>
      </c>
      <c r="I187" s="130">
        <v>950</v>
      </c>
      <c r="J187" s="129">
        <v>950</v>
      </c>
      <c r="K187" s="130">
        <v>950</v>
      </c>
      <c r="L187" s="130"/>
      <c r="M187" s="130"/>
      <c r="N187" s="130"/>
      <c r="O187" s="148"/>
      <c r="P187" s="149">
        <v>2012</v>
      </c>
      <c r="Q187" s="149">
        <v>1856640</v>
      </c>
      <c r="R187" s="150"/>
      <c r="S187" s="151"/>
      <c r="T187" s="150"/>
      <c r="U187" s="151"/>
      <c r="V187" s="152"/>
      <c r="W187" s="153"/>
      <c r="X187" s="166"/>
      <c r="Y187" s="155"/>
      <c r="Z187" s="167"/>
      <c r="AA187" s="168"/>
      <c r="AB187" s="169"/>
      <c r="AC187" s="170"/>
      <c r="AD187" s="449"/>
      <c r="AE187" s="171"/>
      <c r="AF187" s="170"/>
      <c r="AG187" s="449"/>
      <c r="AH187" s="159">
        <f t="shared" si="140"/>
        <v>0</v>
      </c>
      <c r="AI187" s="437">
        <f t="shared" si="141"/>
        <v>0</v>
      </c>
      <c r="AJ187" s="23"/>
      <c r="AK187" s="24"/>
      <c r="AL187" s="23"/>
      <c r="AM187" s="160">
        <f t="shared" si="142"/>
        <v>0</v>
      </c>
      <c r="AN187" s="24"/>
      <c r="AO187" s="163"/>
      <c r="AP187" s="164"/>
      <c r="AQ187" s="487"/>
      <c r="AR187" s="409" t="str">
        <f t="shared" si="128"/>
        <v/>
      </c>
      <c r="AS187" s="410" t="str">
        <f t="shared" si="129"/>
        <v/>
      </c>
      <c r="AT187" s="409" t="str">
        <f t="shared" si="130"/>
        <v/>
      </c>
      <c r="AU187" s="410" t="str">
        <f t="shared" si="131"/>
        <v/>
      </c>
      <c r="AV187" s="64" t="b">
        <f t="shared" si="132"/>
        <v>1</v>
      </c>
      <c r="AW187" s="415">
        <f t="shared" si="133"/>
        <v>922.78330019880718</v>
      </c>
      <c r="AX187" s="415" t="str">
        <f t="shared" si="134"/>
        <v/>
      </c>
      <c r="AY187" s="415" t="str">
        <f t="shared" si="135"/>
        <v/>
      </c>
      <c r="AZ187" s="415">
        <f t="shared" si="136"/>
        <v>0</v>
      </c>
      <c r="BA187" s="415">
        <f t="shared" si="137"/>
        <v>0</v>
      </c>
      <c r="BB187" s="416" t="str">
        <f t="shared" si="143"/>
        <v/>
      </c>
      <c r="BC187" s="416" t="str">
        <f t="shared" si="143"/>
        <v/>
      </c>
      <c r="BD187" s="416" t="str">
        <f t="shared" si="143"/>
        <v/>
      </c>
      <c r="BE187" s="416" t="str">
        <f t="shared" si="138"/>
        <v/>
      </c>
      <c r="BF187" s="417">
        <f t="shared" si="124"/>
        <v>2012</v>
      </c>
      <c r="BG187" s="417">
        <f t="shared" si="122"/>
        <v>0</v>
      </c>
      <c r="BH187" s="417">
        <f t="shared" si="123"/>
        <v>0</v>
      </c>
      <c r="BI187" s="417">
        <f t="shared" si="125"/>
        <v>0</v>
      </c>
      <c r="BJ187" s="417">
        <f t="shared" si="126"/>
        <v>0</v>
      </c>
      <c r="BK187" s="416">
        <f t="shared" si="144"/>
        <v>-1</v>
      </c>
      <c r="BL187" s="416" t="str">
        <f t="shared" si="144"/>
        <v/>
      </c>
      <c r="BM187" s="416" t="str">
        <f t="shared" si="144"/>
        <v/>
      </c>
      <c r="BN187" s="416" t="str">
        <f t="shared" si="139"/>
        <v/>
      </c>
      <c r="BO187" s="419"/>
      <c r="BP187" s="420"/>
      <c r="BR187" s="104"/>
      <c r="BS187" s="103"/>
      <c r="BT187" s="161">
        <f t="shared" si="145"/>
        <v>0</v>
      </c>
      <c r="BU187" s="161">
        <f t="shared" si="146"/>
        <v>0</v>
      </c>
    </row>
    <row r="188" spans="1:73" ht="36" hidden="1">
      <c r="A188" s="145" t="s">
        <v>445</v>
      </c>
      <c r="B188" s="145" t="str">
        <f t="shared" si="156"/>
        <v>P085.1</v>
      </c>
      <c r="C188" s="146" t="s">
        <v>450</v>
      </c>
      <c r="D188" s="186" t="s">
        <v>451</v>
      </c>
      <c r="E188" s="186"/>
      <c r="F188" s="186"/>
      <c r="G188" s="186"/>
      <c r="H188" s="129">
        <v>0</v>
      </c>
      <c r="I188" s="130">
        <v>0</v>
      </c>
      <c r="J188" s="129"/>
      <c r="K188" s="130"/>
      <c r="L188" s="130">
        <v>950</v>
      </c>
      <c r="M188" s="130">
        <v>1040</v>
      </c>
      <c r="N188" s="130">
        <v>1040</v>
      </c>
      <c r="O188" s="148">
        <v>1166</v>
      </c>
      <c r="P188" s="149">
        <v>0</v>
      </c>
      <c r="Q188" s="149">
        <v>0</v>
      </c>
      <c r="R188" s="150">
        <v>1978</v>
      </c>
      <c r="S188" s="151">
        <v>1879100</v>
      </c>
      <c r="T188" s="150">
        <v>1536</v>
      </c>
      <c r="U188" s="151">
        <v>1645076</v>
      </c>
      <c r="V188" s="152">
        <v>1960</v>
      </c>
      <c r="W188" s="153">
        <f>V188*O188</f>
        <v>2285360</v>
      </c>
      <c r="X188" s="154">
        <v>1960</v>
      </c>
      <c r="Y188" s="155">
        <v>1166</v>
      </c>
      <c r="Z188" s="138">
        <f>X188*Y188</f>
        <v>2285360</v>
      </c>
      <c r="AA188" s="156">
        <v>1284</v>
      </c>
      <c r="AB188" s="157">
        <v>1497144</v>
      </c>
      <c r="AC188" s="158">
        <v>1666</v>
      </c>
      <c r="AD188" s="456">
        <f>Y188*1.15</f>
        <v>1340.8999999999999</v>
      </c>
      <c r="AE188" s="159">
        <f t="shared" ref="AE188:AE189" si="163">AC188*AD188</f>
        <v>2233939.4</v>
      </c>
      <c r="AF188" s="158">
        <v>1666</v>
      </c>
      <c r="AG188" s="448">
        <v>1570</v>
      </c>
      <c r="AH188" s="159">
        <f t="shared" si="140"/>
        <v>2615620</v>
      </c>
      <c r="AI188" s="437">
        <f t="shared" si="141"/>
        <v>-229.10000000000014</v>
      </c>
      <c r="AJ188" s="23">
        <f>+AF188-X188</f>
        <v>-294</v>
      </c>
      <c r="AK188" s="24">
        <f>+AJ188/X188</f>
        <v>-0.15</v>
      </c>
      <c r="AL188" s="23">
        <f>+AF188-AA188</f>
        <v>382</v>
      </c>
      <c r="AM188" s="160">
        <f t="shared" si="142"/>
        <v>-381680.60000000009</v>
      </c>
      <c r="AN188" s="24">
        <f>+AL188/AA188</f>
        <v>0.29750778816199375</v>
      </c>
      <c r="AO188" s="163">
        <f>+AG188-Y188</f>
        <v>404</v>
      </c>
      <c r="AP188" s="164">
        <f>+AO188/Y188</f>
        <v>0.346483704974271</v>
      </c>
      <c r="AQ188" s="487"/>
      <c r="AR188" s="409">
        <f t="shared" si="128"/>
        <v>0.34648370497427106</v>
      </c>
      <c r="AS188" s="410">
        <f t="shared" si="129"/>
        <v>0.14999999999999991</v>
      </c>
      <c r="AT188" s="409">
        <f t="shared" si="130"/>
        <v>0.29750778816199386</v>
      </c>
      <c r="AU188" s="410">
        <f t="shared" si="131"/>
        <v>0.29750778816199386</v>
      </c>
      <c r="AV188" s="64" t="b">
        <f t="shared" si="132"/>
        <v>0</v>
      </c>
      <c r="AW188" s="415" t="str">
        <f t="shared" si="133"/>
        <v/>
      </c>
      <c r="AX188" s="415">
        <f t="shared" si="134"/>
        <v>950</v>
      </c>
      <c r="AY188" s="415">
        <f t="shared" si="135"/>
        <v>1071.0130208333333</v>
      </c>
      <c r="AZ188" s="415">
        <f t="shared" si="136"/>
        <v>1166</v>
      </c>
      <c r="BA188" s="415">
        <f t="shared" si="137"/>
        <v>1340.8999999999999</v>
      </c>
      <c r="BB188" s="416" t="str">
        <f t="shared" si="143"/>
        <v/>
      </c>
      <c r="BC188" s="416">
        <f t="shared" si="143"/>
        <v>0.12738212719298247</v>
      </c>
      <c r="BD188" s="416">
        <f t="shared" si="143"/>
        <v>8.8688911636909173E-2</v>
      </c>
      <c r="BE188" s="416">
        <f t="shared" si="138"/>
        <v>0.14999999999999991</v>
      </c>
      <c r="BF188" s="417">
        <f t="shared" si="124"/>
        <v>0</v>
      </c>
      <c r="BG188" s="417">
        <f t="shared" si="122"/>
        <v>1978</v>
      </c>
      <c r="BH188" s="417">
        <f t="shared" si="123"/>
        <v>1536</v>
      </c>
      <c r="BI188" s="417">
        <f t="shared" si="125"/>
        <v>1284</v>
      </c>
      <c r="BJ188" s="417">
        <f t="shared" si="126"/>
        <v>1666</v>
      </c>
      <c r="BK188" s="416" t="str">
        <f t="shared" si="144"/>
        <v/>
      </c>
      <c r="BL188" s="416">
        <f t="shared" si="144"/>
        <v>-0.22345803842264911</v>
      </c>
      <c r="BM188" s="416">
        <f t="shared" si="144"/>
        <v>-0.1640625</v>
      </c>
      <c r="BN188" s="416">
        <f t="shared" si="139"/>
        <v>0.29750778816199386</v>
      </c>
      <c r="BO188" s="419"/>
      <c r="BP188" s="420"/>
      <c r="BR188" s="104"/>
      <c r="BS188" s="103"/>
      <c r="BT188" s="161">
        <f t="shared" si="145"/>
        <v>1942556</v>
      </c>
      <c r="BU188" s="161">
        <f t="shared" si="146"/>
        <v>1942556</v>
      </c>
    </row>
    <row r="189" spans="1:73" ht="36" hidden="1">
      <c r="A189" s="145" t="s">
        <v>445</v>
      </c>
      <c r="B189" s="145" t="str">
        <f t="shared" si="156"/>
        <v>P085.2</v>
      </c>
      <c r="C189" s="146" t="s">
        <v>452</v>
      </c>
      <c r="D189" s="187" t="s">
        <v>453</v>
      </c>
      <c r="E189" s="175" t="s">
        <v>102</v>
      </c>
      <c r="F189" s="175"/>
      <c r="G189" s="175"/>
      <c r="H189" s="129">
        <v>0</v>
      </c>
      <c r="I189" s="130">
        <v>0</v>
      </c>
      <c r="J189" s="129"/>
      <c r="K189" s="130"/>
      <c r="L189" s="130">
        <v>1140</v>
      </c>
      <c r="M189" s="130">
        <v>1248</v>
      </c>
      <c r="N189" s="130">
        <v>1248</v>
      </c>
      <c r="O189" s="148">
        <v>1394.8</v>
      </c>
      <c r="P189" s="149">
        <v>0</v>
      </c>
      <c r="Q189" s="149">
        <v>0</v>
      </c>
      <c r="R189" s="150">
        <v>136</v>
      </c>
      <c r="S189" s="151">
        <v>143640</v>
      </c>
      <c r="T189" s="150">
        <v>112</v>
      </c>
      <c r="U189" s="151">
        <v>144313.20000000001</v>
      </c>
      <c r="V189" s="152">
        <v>136</v>
      </c>
      <c r="W189" s="153">
        <f>V189*O189</f>
        <v>189692.79999999999</v>
      </c>
      <c r="X189" s="154">
        <v>136</v>
      </c>
      <c r="Y189" s="155">
        <v>1394.8</v>
      </c>
      <c r="Z189" s="138">
        <f>X189*Y189</f>
        <v>189692.79999999999</v>
      </c>
      <c r="AA189" s="156">
        <v>110</v>
      </c>
      <c r="AB189" s="157">
        <v>153428</v>
      </c>
      <c r="AC189" s="158">
        <v>116</v>
      </c>
      <c r="AD189" s="456">
        <f>Y189*1.15</f>
        <v>1604.0199999999998</v>
      </c>
      <c r="AE189" s="159">
        <f t="shared" si="163"/>
        <v>186066.31999999998</v>
      </c>
      <c r="AF189" s="158">
        <v>116</v>
      </c>
      <c r="AG189" s="448">
        <v>1798.8</v>
      </c>
      <c r="AH189" s="159">
        <f t="shared" si="140"/>
        <v>208660.8</v>
      </c>
      <c r="AI189" s="437">
        <f t="shared" si="141"/>
        <v>-194.7800000000002</v>
      </c>
      <c r="AJ189" s="23">
        <f>+AF189-X189</f>
        <v>-20</v>
      </c>
      <c r="AK189" s="24">
        <f>+AJ189/X189</f>
        <v>-0.14705882352941177</v>
      </c>
      <c r="AL189" s="23">
        <f>+AF189-AA189</f>
        <v>6</v>
      </c>
      <c r="AM189" s="160">
        <f t="shared" si="142"/>
        <v>-22594.48000000001</v>
      </c>
      <c r="AN189" s="24">
        <f>+AL189/AA189</f>
        <v>5.4545454545454543E-2</v>
      </c>
      <c r="AO189" s="163">
        <f>+AG189-Y189</f>
        <v>404</v>
      </c>
      <c r="AP189" s="164">
        <f>+AO189/Y189</f>
        <v>0.28964726125609408</v>
      </c>
      <c r="AQ189" s="487"/>
      <c r="AR189" s="409">
        <f t="shared" si="128"/>
        <v>0.28964726125609408</v>
      </c>
      <c r="AS189" s="410">
        <f t="shared" si="129"/>
        <v>0.14999999999999991</v>
      </c>
      <c r="AT189" s="409">
        <f t="shared" si="130"/>
        <v>5.4545454545454453E-2</v>
      </c>
      <c r="AU189" s="410">
        <f t="shared" si="131"/>
        <v>5.4545454545454453E-2</v>
      </c>
      <c r="AV189" s="64" t="b">
        <f t="shared" si="132"/>
        <v>0</v>
      </c>
      <c r="AW189" s="415" t="str">
        <f t="shared" si="133"/>
        <v/>
      </c>
      <c r="AX189" s="415">
        <f t="shared" si="134"/>
        <v>1056.1764705882354</v>
      </c>
      <c r="AY189" s="415">
        <f t="shared" si="135"/>
        <v>1288.5107142857144</v>
      </c>
      <c r="AZ189" s="415">
        <f t="shared" si="136"/>
        <v>1394.8</v>
      </c>
      <c r="BA189" s="415">
        <f t="shared" si="137"/>
        <v>1604.0199999999998</v>
      </c>
      <c r="BB189" s="416" t="str">
        <f t="shared" si="143"/>
        <v/>
      </c>
      <c r="BC189" s="416">
        <f t="shared" si="143"/>
        <v>0.21997672753311859</v>
      </c>
      <c r="BD189" s="416">
        <f t="shared" si="143"/>
        <v>8.2490028632169476E-2</v>
      </c>
      <c r="BE189" s="416">
        <f t="shared" si="138"/>
        <v>0.14999999999999991</v>
      </c>
      <c r="BF189" s="417">
        <f t="shared" si="124"/>
        <v>0</v>
      </c>
      <c r="BG189" s="417">
        <f t="shared" si="122"/>
        <v>136</v>
      </c>
      <c r="BH189" s="417">
        <f t="shared" si="123"/>
        <v>112</v>
      </c>
      <c r="BI189" s="417">
        <f t="shared" si="125"/>
        <v>110</v>
      </c>
      <c r="BJ189" s="417">
        <f t="shared" si="126"/>
        <v>116</v>
      </c>
      <c r="BK189" s="416" t="str">
        <f t="shared" si="144"/>
        <v/>
      </c>
      <c r="BL189" s="416">
        <f t="shared" si="144"/>
        <v>-0.17647058823529416</v>
      </c>
      <c r="BM189" s="416">
        <f t="shared" si="144"/>
        <v>-1.7857142857142905E-2</v>
      </c>
      <c r="BN189" s="416">
        <f t="shared" si="139"/>
        <v>5.4545454545454453E-2</v>
      </c>
      <c r="BO189" s="419"/>
      <c r="BP189" s="420"/>
      <c r="BR189" s="104"/>
      <c r="BS189" s="103"/>
      <c r="BT189" s="161">
        <f t="shared" si="145"/>
        <v>161796.79999999999</v>
      </c>
      <c r="BU189" s="161">
        <f t="shared" si="146"/>
        <v>161796.79999999999</v>
      </c>
    </row>
    <row r="190" spans="1:73" ht="13.2" hidden="1">
      <c r="A190" s="145" t="s">
        <v>445</v>
      </c>
      <c r="B190" s="145" t="str">
        <f t="shared" si="156"/>
        <v>P086</v>
      </c>
      <c r="C190" s="146" t="s">
        <v>454</v>
      </c>
      <c r="D190" s="185" t="s">
        <v>455</v>
      </c>
      <c r="E190" s="185"/>
      <c r="F190" s="185"/>
      <c r="G190" s="185"/>
      <c r="H190" s="129">
        <v>0</v>
      </c>
      <c r="I190" s="130">
        <v>0</v>
      </c>
      <c r="J190" s="129"/>
      <c r="K190" s="130"/>
      <c r="L190" s="130"/>
      <c r="M190" s="130"/>
      <c r="N190" s="130"/>
      <c r="O190" s="148"/>
      <c r="P190" s="149">
        <v>0</v>
      </c>
      <c r="Q190" s="149">
        <v>0</v>
      </c>
      <c r="R190" s="150"/>
      <c r="S190" s="151"/>
      <c r="T190" s="150"/>
      <c r="U190" s="151"/>
      <c r="V190" s="152"/>
      <c r="W190" s="153"/>
      <c r="X190" s="166"/>
      <c r="Y190" s="155"/>
      <c r="Z190" s="167"/>
      <c r="AA190" s="168"/>
      <c r="AB190" s="169"/>
      <c r="AC190" s="170"/>
      <c r="AD190" s="449"/>
      <c r="AE190" s="171"/>
      <c r="AF190" s="170"/>
      <c r="AG190" s="449"/>
      <c r="AH190" s="159">
        <f t="shared" si="140"/>
        <v>0</v>
      </c>
      <c r="AI190" s="437">
        <f t="shared" si="141"/>
        <v>0</v>
      </c>
      <c r="AJ190" s="23"/>
      <c r="AK190" s="24"/>
      <c r="AL190" s="23"/>
      <c r="AM190" s="160">
        <f t="shared" si="142"/>
        <v>0</v>
      </c>
      <c r="AN190" s="24"/>
      <c r="AO190" s="163"/>
      <c r="AP190" s="164"/>
      <c r="AQ190" s="487"/>
      <c r="AR190" s="409" t="str">
        <f t="shared" si="128"/>
        <v/>
      </c>
      <c r="AS190" s="410" t="str">
        <f t="shared" si="129"/>
        <v/>
      </c>
      <c r="AT190" s="409" t="str">
        <f t="shared" si="130"/>
        <v/>
      </c>
      <c r="AU190" s="410" t="str">
        <f t="shared" si="131"/>
        <v/>
      </c>
      <c r="AV190" s="64" t="b">
        <f t="shared" si="132"/>
        <v>1</v>
      </c>
      <c r="AW190" s="415" t="str">
        <f t="shared" si="133"/>
        <v/>
      </c>
      <c r="AX190" s="415" t="str">
        <f t="shared" si="134"/>
        <v/>
      </c>
      <c r="AY190" s="415" t="str">
        <f t="shared" si="135"/>
        <v/>
      </c>
      <c r="AZ190" s="415">
        <f t="shared" si="136"/>
        <v>0</v>
      </c>
      <c r="BA190" s="415">
        <f t="shared" si="137"/>
        <v>0</v>
      </c>
      <c r="BB190" s="416" t="str">
        <f t="shared" si="143"/>
        <v/>
      </c>
      <c r="BC190" s="416" t="str">
        <f t="shared" si="143"/>
        <v/>
      </c>
      <c r="BD190" s="416" t="str">
        <f t="shared" si="143"/>
        <v/>
      </c>
      <c r="BE190" s="416" t="str">
        <f t="shared" si="138"/>
        <v/>
      </c>
      <c r="BF190" s="417">
        <f t="shared" si="124"/>
        <v>0</v>
      </c>
      <c r="BG190" s="417">
        <f t="shared" si="122"/>
        <v>0</v>
      </c>
      <c r="BH190" s="417">
        <f t="shared" si="123"/>
        <v>0</v>
      </c>
      <c r="BI190" s="417">
        <f t="shared" si="125"/>
        <v>0</v>
      </c>
      <c r="BJ190" s="417">
        <f t="shared" si="126"/>
        <v>0</v>
      </c>
      <c r="BK190" s="416" t="str">
        <f t="shared" si="144"/>
        <v/>
      </c>
      <c r="BL190" s="416" t="str">
        <f t="shared" si="144"/>
        <v/>
      </c>
      <c r="BM190" s="416" t="str">
        <f t="shared" si="144"/>
        <v/>
      </c>
      <c r="BN190" s="416" t="str">
        <f t="shared" si="139"/>
        <v/>
      </c>
      <c r="BO190" s="419"/>
      <c r="BP190" s="420"/>
      <c r="BR190" s="104"/>
      <c r="BS190" s="103"/>
      <c r="BT190" s="161">
        <f t="shared" si="145"/>
        <v>0</v>
      </c>
      <c r="BU190" s="161">
        <f t="shared" si="146"/>
        <v>0</v>
      </c>
    </row>
    <row r="191" spans="1:73" ht="36" hidden="1">
      <c r="A191" s="145" t="s">
        <v>445</v>
      </c>
      <c r="B191" s="145" t="str">
        <f t="shared" si="156"/>
        <v>P086.1</v>
      </c>
      <c r="C191" s="146" t="s">
        <v>456</v>
      </c>
      <c r="D191" s="186" t="s">
        <v>457</v>
      </c>
      <c r="E191" s="186"/>
      <c r="F191" s="186"/>
      <c r="G191" s="186"/>
      <c r="H191" s="129">
        <v>876</v>
      </c>
      <c r="I191" s="130">
        <v>950</v>
      </c>
      <c r="J191" s="129">
        <v>950</v>
      </c>
      <c r="K191" s="130">
        <v>950</v>
      </c>
      <c r="L191" s="130">
        <v>950</v>
      </c>
      <c r="M191" s="130">
        <v>1040</v>
      </c>
      <c r="N191" s="130">
        <v>1040</v>
      </c>
      <c r="O191" s="148">
        <v>1166</v>
      </c>
      <c r="P191" s="149">
        <v>9921</v>
      </c>
      <c r="Q191" s="149">
        <v>9164556.8000000007</v>
      </c>
      <c r="R191" s="150">
        <v>10548</v>
      </c>
      <c r="S191" s="151">
        <v>10020800</v>
      </c>
      <c r="T191" s="150">
        <v>7609</v>
      </c>
      <c r="U191" s="151">
        <v>8121325.5999999996</v>
      </c>
      <c r="V191" s="152">
        <v>10548</v>
      </c>
      <c r="W191" s="153">
        <f>V191*O191</f>
        <v>12298968</v>
      </c>
      <c r="X191" s="154">
        <v>10548</v>
      </c>
      <c r="Y191" s="155">
        <v>1166</v>
      </c>
      <c r="Z191" s="138">
        <f>X191*Y191</f>
        <v>12298968</v>
      </c>
      <c r="AA191" s="156">
        <v>5845</v>
      </c>
      <c r="AB191" s="157">
        <v>6802164.7999999989</v>
      </c>
      <c r="AC191" s="158">
        <v>8966</v>
      </c>
      <c r="AD191" s="456">
        <f>Y191*1.15</f>
        <v>1340.8999999999999</v>
      </c>
      <c r="AE191" s="159">
        <f t="shared" ref="AE191:AE192" si="164">AC191*AD191</f>
        <v>12022509.399999999</v>
      </c>
      <c r="AF191" s="158">
        <v>8966</v>
      </c>
      <c r="AG191" s="448">
        <v>1570</v>
      </c>
      <c r="AH191" s="159">
        <f t="shared" si="140"/>
        <v>14076620</v>
      </c>
      <c r="AI191" s="437">
        <f t="shared" si="141"/>
        <v>-229.10000000000014</v>
      </c>
      <c r="AJ191" s="23">
        <f>+AF191-X191</f>
        <v>-1582</v>
      </c>
      <c r="AK191" s="24">
        <f>+AJ191/X191</f>
        <v>-0.14998103905953736</v>
      </c>
      <c r="AL191" s="23">
        <f>+AF191-AA191</f>
        <v>3121</v>
      </c>
      <c r="AM191" s="160">
        <f t="shared" si="142"/>
        <v>-2054110.6000000015</v>
      </c>
      <c r="AN191" s="24">
        <f>+AL191/AA191</f>
        <v>0.53396065012831484</v>
      </c>
      <c r="AO191" s="163">
        <f>+AG191-Y191</f>
        <v>404</v>
      </c>
      <c r="AP191" s="164">
        <f>+AO191/Y191</f>
        <v>0.346483704974271</v>
      </c>
      <c r="AQ191" s="487"/>
      <c r="AR191" s="409">
        <f t="shared" si="128"/>
        <v>0.34648370497427106</v>
      </c>
      <c r="AS191" s="410">
        <f t="shared" si="129"/>
        <v>0.14999999999999991</v>
      </c>
      <c r="AT191" s="409">
        <f t="shared" si="130"/>
        <v>0.53396065012831473</v>
      </c>
      <c r="AU191" s="410">
        <f t="shared" si="131"/>
        <v>0.53396065012831473</v>
      </c>
      <c r="AV191" s="64" t="b">
        <f t="shared" si="132"/>
        <v>0</v>
      </c>
      <c r="AW191" s="415">
        <f t="shared" si="133"/>
        <v>923.75333131740763</v>
      </c>
      <c r="AX191" s="415">
        <f t="shared" si="134"/>
        <v>950.01896094046265</v>
      </c>
      <c r="AY191" s="415">
        <f t="shared" si="135"/>
        <v>1067.3315284531475</v>
      </c>
      <c r="AZ191" s="415">
        <f t="shared" si="136"/>
        <v>1166</v>
      </c>
      <c r="BA191" s="415">
        <f t="shared" si="137"/>
        <v>1340.8999999999999</v>
      </c>
      <c r="BB191" s="416">
        <f t="shared" si="143"/>
        <v>2.8433596645975223E-2</v>
      </c>
      <c r="BC191" s="416">
        <f t="shared" si="143"/>
        <v>0.12348444855937646</v>
      </c>
      <c r="BD191" s="416">
        <f t="shared" si="143"/>
        <v>9.2444070953145996E-2</v>
      </c>
      <c r="BE191" s="416">
        <f t="shared" si="138"/>
        <v>0.14999999999999991</v>
      </c>
      <c r="BF191" s="417">
        <f t="shared" si="124"/>
        <v>9921</v>
      </c>
      <c r="BG191" s="417">
        <f t="shared" si="122"/>
        <v>10548</v>
      </c>
      <c r="BH191" s="417">
        <f t="shared" si="123"/>
        <v>7609</v>
      </c>
      <c r="BI191" s="417">
        <f t="shared" si="125"/>
        <v>5845</v>
      </c>
      <c r="BJ191" s="417">
        <f t="shared" si="126"/>
        <v>8966</v>
      </c>
      <c r="BK191" s="416">
        <f t="shared" si="144"/>
        <v>6.3199274266706906E-2</v>
      </c>
      <c r="BL191" s="416">
        <f t="shared" si="144"/>
        <v>-0.27863102009859686</v>
      </c>
      <c r="BM191" s="416">
        <f t="shared" si="144"/>
        <v>-0.2318307267709292</v>
      </c>
      <c r="BN191" s="416">
        <f t="shared" si="139"/>
        <v>0.53396065012831473</v>
      </c>
      <c r="BO191" s="419"/>
      <c r="BP191" s="420"/>
      <c r="BR191" s="104"/>
      <c r="BS191" s="103"/>
      <c r="BT191" s="161">
        <f t="shared" si="145"/>
        <v>10454356</v>
      </c>
      <c r="BU191" s="161">
        <f t="shared" si="146"/>
        <v>10454356</v>
      </c>
    </row>
    <row r="192" spans="1:73" ht="36" hidden="1">
      <c r="A192" s="145" t="s">
        <v>445</v>
      </c>
      <c r="B192" s="145" t="str">
        <f t="shared" si="156"/>
        <v>P086.2</v>
      </c>
      <c r="C192" s="146" t="s">
        <v>458</v>
      </c>
      <c r="D192" s="187" t="s">
        <v>459</v>
      </c>
      <c r="E192" s="175" t="s">
        <v>102</v>
      </c>
      <c r="F192" s="175"/>
      <c r="G192" s="175"/>
      <c r="H192" s="129">
        <v>950</v>
      </c>
      <c r="I192" s="130">
        <v>1050</v>
      </c>
      <c r="J192" s="129">
        <v>1050</v>
      </c>
      <c r="K192" s="130">
        <v>1365</v>
      </c>
      <c r="L192" s="130">
        <v>1365</v>
      </c>
      <c r="M192" s="130">
        <v>1495</v>
      </c>
      <c r="N192" s="130">
        <v>1495</v>
      </c>
      <c r="O192" s="148">
        <v>1666.5</v>
      </c>
      <c r="P192" s="149">
        <v>341</v>
      </c>
      <c r="Q192" s="149">
        <v>347320</v>
      </c>
      <c r="R192" s="150">
        <v>408</v>
      </c>
      <c r="S192" s="151">
        <v>492429</v>
      </c>
      <c r="T192" s="150">
        <v>399</v>
      </c>
      <c r="U192" s="151">
        <v>612359.69999999995</v>
      </c>
      <c r="V192" s="152">
        <v>424</v>
      </c>
      <c r="W192" s="153">
        <f>V192*O192</f>
        <v>706596</v>
      </c>
      <c r="X192" s="154">
        <v>424</v>
      </c>
      <c r="Y192" s="155">
        <v>1666.5</v>
      </c>
      <c r="Z192" s="138">
        <f>X192*Y192</f>
        <v>706596</v>
      </c>
      <c r="AA192" s="156">
        <v>350</v>
      </c>
      <c r="AB192" s="157">
        <v>573276</v>
      </c>
      <c r="AC192" s="158">
        <v>361</v>
      </c>
      <c r="AD192" s="456">
        <f>Y192*1.15</f>
        <v>1916.4749999999999</v>
      </c>
      <c r="AE192" s="159">
        <f t="shared" si="164"/>
        <v>691847.47499999998</v>
      </c>
      <c r="AF192" s="158">
        <v>361</v>
      </c>
      <c r="AG192" s="448">
        <v>2070.5</v>
      </c>
      <c r="AH192" s="159">
        <f t="shared" si="140"/>
        <v>747450.5</v>
      </c>
      <c r="AI192" s="437">
        <f t="shared" si="141"/>
        <v>-154.02500000000009</v>
      </c>
      <c r="AJ192" s="23">
        <f>+AF192-X192</f>
        <v>-63</v>
      </c>
      <c r="AK192" s="24">
        <f>+AJ192/X192</f>
        <v>-0.14858490566037735</v>
      </c>
      <c r="AL192" s="23">
        <f>+AF192-AA192</f>
        <v>11</v>
      </c>
      <c r="AM192" s="160">
        <f t="shared" si="142"/>
        <v>-55603.025000000023</v>
      </c>
      <c r="AN192" s="24">
        <f>+AL192/AA192</f>
        <v>3.1428571428571431E-2</v>
      </c>
      <c r="AO192" s="163">
        <f>+AG192-Y192</f>
        <v>404</v>
      </c>
      <c r="AP192" s="164">
        <f>+AO192/Y192</f>
        <v>0.24242424242424243</v>
      </c>
      <c r="AQ192" s="487"/>
      <c r="AR192" s="409">
        <f t="shared" si="128"/>
        <v>0.24242424242424243</v>
      </c>
      <c r="AS192" s="410">
        <f t="shared" si="129"/>
        <v>0.14999999999999991</v>
      </c>
      <c r="AT192" s="409">
        <f t="shared" si="130"/>
        <v>3.1428571428571361E-2</v>
      </c>
      <c r="AU192" s="410">
        <f t="shared" si="131"/>
        <v>3.1428571428571361E-2</v>
      </c>
      <c r="AV192" s="64" t="b">
        <f t="shared" si="132"/>
        <v>0</v>
      </c>
      <c r="AW192" s="415">
        <f t="shared" si="133"/>
        <v>1018.5337243401759</v>
      </c>
      <c r="AX192" s="415">
        <f t="shared" si="134"/>
        <v>1206.9338235294117</v>
      </c>
      <c r="AY192" s="415">
        <f t="shared" si="135"/>
        <v>1534.7360902255639</v>
      </c>
      <c r="AZ192" s="415">
        <f t="shared" si="136"/>
        <v>1666.5</v>
      </c>
      <c r="BA192" s="415">
        <f t="shared" si="137"/>
        <v>1916.4749999999999</v>
      </c>
      <c r="BB192" s="416">
        <f t="shared" si="143"/>
        <v>0.1849718813299821</v>
      </c>
      <c r="BC192" s="416">
        <f t="shared" si="143"/>
        <v>0.27159920478288258</v>
      </c>
      <c r="BD192" s="416">
        <f t="shared" si="143"/>
        <v>8.5854441433686812E-2</v>
      </c>
      <c r="BE192" s="416">
        <f t="shared" si="138"/>
        <v>0.14999999999999991</v>
      </c>
      <c r="BF192" s="417">
        <f t="shared" si="124"/>
        <v>341</v>
      </c>
      <c r="BG192" s="417">
        <f t="shared" si="122"/>
        <v>408</v>
      </c>
      <c r="BH192" s="417">
        <f t="shared" si="123"/>
        <v>399</v>
      </c>
      <c r="BI192" s="417">
        <f t="shared" si="125"/>
        <v>350</v>
      </c>
      <c r="BJ192" s="417">
        <f t="shared" si="126"/>
        <v>361</v>
      </c>
      <c r="BK192" s="416">
        <f t="shared" si="144"/>
        <v>0.19648093841642233</v>
      </c>
      <c r="BL192" s="416">
        <f t="shared" si="144"/>
        <v>-2.2058823529411797E-2</v>
      </c>
      <c r="BM192" s="416">
        <f t="shared" si="144"/>
        <v>-0.1228070175438597</v>
      </c>
      <c r="BN192" s="416">
        <f t="shared" si="139"/>
        <v>3.1428571428571361E-2</v>
      </c>
      <c r="BO192" s="419"/>
      <c r="BP192" s="420"/>
      <c r="BR192" s="104"/>
      <c r="BS192" s="103"/>
      <c r="BT192" s="161">
        <f t="shared" si="145"/>
        <v>601606.5</v>
      </c>
      <c r="BU192" s="161">
        <f t="shared" si="146"/>
        <v>601606.5</v>
      </c>
    </row>
    <row r="193" spans="1:73" ht="13.2" hidden="1">
      <c r="A193" s="145" t="s">
        <v>445</v>
      </c>
      <c r="B193" s="145" t="str">
        <f t="shared" si="156"/>
        <v>P087</v>
      </c>
      <c r="C193" s="146" t="s">
        <v>460</v>
      </c>
      <c r="D193" s="185" t="s">
        <v>461</v>
      </c>
      <c r="E193" s="185"/>
      <c r="F193" s="185"/>
      <c r="G193" s="185"/>
      <c r="H193" s="129">
        <v>0</v>
      </c>
      <c r="I193" s="130">
        <v>0</v>
      </c>
      <c r="J193" s="129"/>
      <c r="K193" s="130"/>
      <c r="L193" s="130"/>
      <c r="M193" s="130"/>
      <c r="N193" s="130"/>
      <c r="O193" s="148" t="s">
        <v>88</v>
      </c>
      <c r="P193" s="149">
        <v>0</v>
      </c>
      <c r="Q193" s="149">
        <v>0</v>
      </c>
      <c r="R193" s="150"/>
      <c r="S193" s="151"/>
      <c r="T193" s="150"/>
      <c r="U193" s="151"/>
      <c r="V193" s="152"/>
      <c r="W193" s="153"/>
      <c r="X193" s="166"/>
      <c r="Y193" s="155" t="s">
        <v>88</v>
      </c>
      <c r="Z193" s="167"/>
      <c r="AA193" s="168"/>
      <c r="AB193" s="169"/>
      <c r="AC193" s="170"/>
      <c r="AD193" s="449"/>
      <c r="AE193" s="171"/>
      <c r="AF193" s="170"/>
      <c r="AG193" s="449"/>
      <c r="AH193" s="159">
        <f t="shared" si="140"/>
        <v>0</v>
      </c>
      <c r="AI193" s="437">
        <f t="shared" si="141"/>
        <v>0</v>
      </c>
      <c r="AJ193" s="23"/>
      <c r="AK193" s="24"/>
      <c r="AL193" s="23"/>
      <c r="AM193" s="160">
        <f t="shared" si="142"/>
        <v>0</v>
      </c>
      <c r="AN193" s="24"/>
      <c r="AO193" s="163"/>
      <c r="AP193" s="164"/>
      <c r="AQ193" s="487"/>
      <c r="AR193" s="409" t="str">
        <f t="shared" si="128"/>
        <v/>
      </c>
      <c r="AS193" s="410" t="str">
        <f t="shared" si="129"/>
        <v/>
      </c>
      <c r="AT193" s="409" t="str">
        <f t="shared" si="130"/>
        <v/>
      </c>
      <c r="AU193" s="410" t="str">
        <f t="shared" si="131"/>
        <v/>
      </c>
      <c r="AV193" s="64" t="b">
        <f t="shared" si="132"/>
        <v>1</v>
      </c>
      <c r="AW193" s="415" t="str">
        <f t="shared" si="133"/>
        <v/>
      </c>
      <c r="AX193" s="415" t="str">
        <f t="shared" si="134"/>
        <v/>
      </c>
      <c r="AY193" s="415" t="str">
        <f t="shared" si="135"/>
        <v/>
      </c>
      <c r="AZ193" s="415" t="str">
        <f t="shared" si="136"/>
        <v/>
      </c>
      <c r="BA193" s="415">
        <f t="shared" si="137"/>
        <v>0</v>
      </c>
      <c r="BB193" s="416" t="str">
        <f t="shared" si="143"/>
        <v/>
      </c>
      <c r="BC193" s="416" t="str">
        <f t="shared" si="143"/>
        <v/>
      </c>
      <c r="BD193" s="416" t="str">
        <f t="shared" si="143"/>
        <v/>
      </c>
      <c r="BE193" s="416" t="str">
        <f t="shared" si="138"/>
        <v/>
      </c>
      <c r="BF193" s="417">
        <f t="shared" si="124"/>
        <v>0</v>
      </c>
      <c r="BG193" s="417">
        <f t="shared" si="122"/>
        <v>0</v>
      </c>
      <c r="BH193" s="417">
        <f t="shared" si="123"/>
        <v>0</v>
      </c>
      <c r="BI193" s="417">
        <f t="shared" si="125"/>
        <v>0</v>
      </c>
      <c r="BJ193" s="417">
        <f t="shared" si="126"/>
        <v>0</v>
      </c>
      <c r="BK193" s="416" t="str">
        <f t="shared" si="144"/>
        <v/>
      </c>
      <c r="BL193" s="416" t="str">
        <f t="shared" si="144"/>
        <v/>
      </c>
      <c r="BM193" s="416" t="str">
        <f t="shared" si="144"/>
        <v/>
      </c>
      <c r="BN193" s="416" t="str">
        <f t="shared" si="139"/>
        <v/>
      </c>
      <c r="BO193" s="419"/>
      <c r="BP193" s="420"/>
      <c r="BR193" s="104"/>
      <c r="BS193" s="103"/>
      <c r="BT193" s="161"/>
      <c r="BU193" s="161"/>
    </row>
    <row r="194" spans="1:73" ht="24" hidden="1">
      <c r="A194" s="145" t="s">
        <v>445</v>
      </c>
      <c r="B194" s="145" t="str">
        <f t="shared" si="156"/>
        <v>P087.1</v>
      </c>
      <c r="C194" s="146" t="s">
        <v>462</v>
      </c>
      <c r="D194" s="186" t="s">
        <v>463</v>
      </c>
      <c r="E194" s="186"/>
      <c r="F194" s="186"/>
      <c r="G194" s="186"/>
      <c r="H194" s="129">
        <v>883</v>
      </c>
      <c r="I194" s="130">
        <v>900</v>
      </c>
      <c r="J194" s="129">
        <v>900</v>
      </c>
      <c r="K194" s="130">
        <v>900</v>
      </c>
      <c r="L194" s="130">
        <v>900</v>
      </c>
      <c r="M194" s="130">
        <v>990</v>
      </c>
      <c r="N194" s="130">
        <v>990</v>
      </c>
      <c r="O194" s="148">
        <v>1111</v>
      </c>
      <c r="P194" s="149">
        <v>2976</v>
      </c>
      <c r="Q194" s="149">
        <v>2660397</v>
      </c>
      <c r="R194" s="150">
        <v>3616</v>
      </c>
      <c r="S194" s="151">
        <v>3253551</v>
      </c>
      <c r="T194" s="150">
        <v>3422.5</v>
      </c>
      <c r="U194" s="151">
        <v>3485727.8</v>
      </c>
      <c r="V194" s="152">
        <v>3616</v>
      </c>
      <c r="W194" s="153">
        <f>V194*O194</f>
        <v>4017376</v>
      </c>
      <c r="X194" s="154">
        <v>3616</v>
      </c>
      <c r="Y194" s="155">
        <v>1111</v>
      </c>
      <c r="Z194" s="138">
        <f>X194*Y194</f>
        <v>4017376</v>
      </c>
      <c r="AA194" s="156">
        <v>2840</v>
      </c>
      <c r="AB194" s="157">
        <v>3150684.9</v>
      </c>
      <c r="AC194" s="158">
        <v>3074</v>
      </c>
      <c r="AD194" s="456">
        <f>Y194*1.15</f>
        <v>1277.6499999999999</v>
      </c>
      <c r="AE194" s="159">
        <f t="shared" ref="AE194:AE195" si="165">AC194*AD194</f>
        <v>3927496.0999999996</v>
      </c>
      <c r="AF194" s="158">
        <v>3074</v>
      </c>
      <c r="AG194" s="448">
        <v>1537.35</v>
      </c>
      <c r="AH194" s="159">
        <f t="shared" si="140"/>
        <v>4725813.8999999994</v>
      </c>
      <c r="AI194" s="437">
        <f t="shared" si="141"/>
        <v>-259.70000000000005</v>
      </c>
      <c r="AJ194" s="23">
        <f>+AF194-X194</f>
        <v>-542</v>
      </c>
      <c r="AK194" s="24">
        <f>+AJ194/X194</f>
        <v>-0.14988938053097345</v>
      </c>
      <c r="AL194" s="23">
        <f>+AF194-AA194</f>
        <v>234</v>
      </c>
      <c r="AM194" s="160">
        <f t="shared" si="142"/>
        <v>-798317.79999999981</v>
      </c>
      <c r="AN194" s="24">
        <f>+AL194/AA194</f>
        <v>8.23943661971831E-2</v>
      </c>
      <c r="AO194" s="163">
        <f>+AG194-Y194</f>
        <v>426.34999999999991</v>
      </c>
      <c r="AP194" s="164">
        <f>+AO194/Y194</f>
        <v>0.38375337533753368</v>
      </c>
      <c r="AQ194" s="487"/>
      <c r="AR194" s="409">
        <f t="shared" si="128"/>
        <v>0.38375337533753373</v>
      </c>
      <c r="AS194" s="410">
        <f t="shared" si="129"/>
        <v>0.14999999999999991</v>
      </c>
      <c r="AT194" s="409">
        <f t="shared" si="130"/>
        <v>8.23943661971831E-2</v>
      </c>
      <c r="AU194" s="410">
        <f t="shared" si="131"/>
        <v>8.23943661971831E-2</v>
      </c>
      <c r="AV194" s="64" t="b">
        <f t="shared" si="132"/>
        <v>0</v>
      </c>
      <c r="AW194" s="415">
        <f t="shared" si="133"/>
        <v>893.95060483870964</v>
      </c>
      <c r="AX194" s="415">
        <f t="shared" si="134"/>
        <v>899.7652101769911</v>
      </c>
      <c r="AY194" s="415">
        <f t="shared" si="135"/>
        <v>1018.4741563184806</v>
      </c>
      <c r="AZ194" s="415">
        <f t="shared" si="136"/>
        <v>1111</v>
      </c>
      <c r="BA194" s="415">
        <f t="shared" si="137"/>
        <v>1277.6499999999999</v>
      </c>
      <c r="BB194" s="416">
        <f t="shared" si="143"/>
        <v>6.5043921966254636E-3</v>
      </c>
      <c r="BC194" s="416">
        <f t="shared" si="143"/>
        <v>0.13193324747256963</v>
      </c>
      <c r="BD194" s="416">
        <f t="shared" si="143"/>
        <v>9.0847512533824393E-2</v>
      </c>
      <c r="BE194" s="416">
        <f t="shared" si="138"/>
        <v>0.14999999999999991</v>
      </c>
      <c r="BF194" s="417">
        <f t="shared" si="124"/>
        <v>2976</v>
      </c>
      <c r="BG194" s="417">
        <f t="shared" si="122"/>
        <v>3616</v>
      </c>
      <c r="BH194" s="417">
        <f t="shared" si="123"/>
        <v>3422.5</v>
      </c>
      <c r="BI194" s="417">
        <f t="shared" si="125"/>
        <v>2840</v>
      </c>
      <c r="BJ194" s="417">
        <f t="shared" si="126"/>
        <v>3074</v>
      </c>
      <c r="BK194" s="416">
        <f t="shared" si="144"/>
        <v>0.21505376344086025</v>
      </c>
      <c r="BL194" s="416">
        <f t="shared" si="144"/>
        <v>-5.3512168141592875E-2</v>
      </c>
      <c r="BM194" s="416">
        <f t="shared" si="144"/>
        <v>-0.17019722425127826</v>
      </c>
      <c r="BN194" s="416">
        <f t="shared" si="139"/>
        <v>8.23943661971831E-2</v>
      </c>
      <c r="BO194" s="419"/>
      <c r="BP194" s="420"/>
      <c r="BR194" s="104"/>
      <c r="BS194" s="103"/>
      <c r="BT194" s="161">
        <f t="shared" si="145"/>
        <v>3415214</v>
      </c>
      <c r="BU194" s="161">
        <f t="shared" si="146"/>
        <v>3415214</v>
      </c>
    </row>
    <row r="195" spans="1:73" ht="36" hidden="1">
      <c r="A195" s="145" t="s">
        <v>445</v>
      </c>
      <c r="B195" s="145" t="str">
        <f t="shared" si="156"/>
        <v>P087.2</v>
      </c>
      <c r="C195" s="146" t="s">
        <v>464</v>
      </c>
      <c r="D195" s="187" t="s">
        <v>465</v>
      </c>
      <c r="E195" s="175" t="s">
        <v>102</v>
      </c>
      <c r="F195" s="175"/>
      <c r="G195" s="175"/>
      <c r="H195" s="129">
        <v>950</v>
      </c>
      <c r="I195" s="130">
        <v>1050</v>
      </c>
      <c r="J195" s="129">
        <v>1050</v>
      </c>
      <c r="K195" s="130">
        <v>1260</v>
      </c>
      <c r="L195" s="130">
        <v>1260</v>
      </c>
      <c r="M195" s="130">
        <v>1386</v>
      </c>
      <c r="N195" s="130">
        <v>1386</v>
      </c>
      <c r="O195" s="148">
        <v>1546.6</v>
      </c>
      <c r="P195" s="149">
        <v>56</v>
      </c>
      <c r="Q195" s="149">
        <v>57400</v>
      </c>
      <c r="R195" s="150">
        <v>56</v>
      </c>
      <c r="S195" s="151">
        <v>63840</v>
      </c>
      <c r="T195" s="150">
        <v>51</v>
      </c>
      <c r="U195" s="151">
        <v>73324.799999999988</v>
      </c>
      <c r="V195" s="152">
        <v>55</v>
      </c>
      <c r="W195" s="153">
        <f>V195*O195</f>
        <v>85063</v>
      </c>
      <c r="X195" s="154">
        <v>55</v>
      </c>
      <c r="Y195" s="155">
        <v>1546.6</v>
      </c>
      <c r="Z195" s="138">
        <f>X195*Y195</f>
        <v>85063</v>
      </c>
      <c r="AA195" s="156">
        <v>43</v>
      </c>
      <c r="AB195" s="157">
        <v>66503.799999999988</v>
      </c>
      <c r="AC195" s="158">
        <v>47</v>
      </c>
      <c r="AD195" s="456">
        <f>Y195*1.15</f>
        <v>1778.5899999999997</v>
      </c>
      <c r="AE195" s="159">
        <f t="shared" si="165"/>
        <v>83593.729999999981</v>
      </c>
      <c r="AF195" s="158">
        <v>47</v>
      </c>
      <c r="AG195" s="448">
        <v>1972.95</v>
      </c>
      <c r="AH195" s="159">
        <f t="shared" si="140"/>
        <v>92728.650000000009</v>
      </c>
      <c r="AI195" s="437">
        <f t="shared" si="141"/>
        <v>-194.36000000000035</v>
      </c>
      <c r="AJ195" s="23">
        <f>+AF195-X195</f>
        <v>-8</v>
      </c>
      <c r="AK195" s="24">
        <f>+AJ195/X195</f>
        <v>-0.14545454545454545</v>
      </c>
      <c r="AL195" s="23">
        <f>+AF195-AA195</f>
        <v>4</v>
      </c>
      <c r="AM195" s="160">
        <f t="shared" si="142"/>
        <v>-9134.9200000000274</v>
      </c>
      <c r="AN195" s="24">
        <f>+AL195/AA195</f>
        <v>9.3023255813953487E-2</v>
      </c>
      <c r="AO195" s="163">
        <f>+AG195-Y195</f>
        <v>426.35000000000014</v>
      </c>
      <c r="AP195" s="164">
        <f>+AO195/Y195</f>
        <v>0.27566920987973631</v>
      </c>
      <c r="AQ195" s="487"/>
      <c r="AR195" s="409">
        <f t="shared" si="128"/>
        <v>0.2756692098797362</v>
      </c>
      <c r="AS195" s="410">
        <f t="shared" si="129"/>
        <v>0.14999999999999991</v>
      </c>
      <c r="AT195" s="409">
        <f t="shared" si="130"/>
        <v>9.3023255813953432E-2</v>
      </c>
      <c r="AU195" s="410">
        <f t="shared" si="131"/>
        <v>9.3023255813953432E-2</v>
      </c>
      <c r="AV195" s="64" t="b">
        <f t="shared" si="132"/>
        <v>0</v>
      </c>
      <c r="AW195" s="415">
        <f t="shared" si="133"/>
        <v>1025</v>
      </c>
      <c r="AX195" s="415">
        <f t="shared" si="134"/>
        <v>1140</v>
      </c>
      <c r="AY195" s="415">
        <f t="shared" si="135"/>
        <v>1437.741176470588</v>
      </c>
      <c r="AZ195" s="415">
        <f t="shared" si="136"/>
        <v>1546.6</v>
      </c>
      <c r="BA195" s="415">
        <f t="shared" si="137"/>
        <v>1778.5899999999997</v>
      </c>
      <c r="BB195" s="416">
        <f t="shared" si="143"/>
        <v>0.11219512195121961</v>
      </c>
      <c r="BC195" s="416">
        <f t="shared" si="143"/>
        <v>0.26117647058823512</v>
      </c>
      <c r="BD195" s="416">
        <f t="shared" si="143"/>
        <v>7.5715174129353358E-2</v>
      </c>
      <c r="BE195" s="416">
        <f t="shared" si="138"/>
        <v>0.14999999999999991</v>
      </c>
      <c r="BF195" s="417">
        <f t="shared" si="124"/>
        <v>56</v>
      </c>
      <c r="BG195" s="417">
        <f t="shared" si="122"/>
        <v>56</v>
      </c>
      <c r="BH195" s="417">
        <f t="shared" si="123"/>
        <v>51</v>
      </c>
      <c r="BI195" s="417">
        <f t="shared" si="125"/>
        <v>43</v>
      </c>
      <c r="BJ195" s="417">
        <f t="shared" si="126"/>
        <v>47</v>
      </c>
      <c r="BK195" s="416">
        <f t="shared" si="144"/>
        <v>0</v>
      </c>
      <c r="BL195" s="416">
        <f t="shared" si="144"/>
        <v>-8.9285714285714302E-2</v>
      </c>
      <c r="BM195" s="416">
        <f t="shared" si="144"/>
        <v>-0.15686274509803921</v>
      </c>
      <c r="BN195" s="416">
        <f t="shared" si="139"/>
        <v>9.3023255813953432E-2</v>
      </c>
      <c r="BO195" s="419"/>
      <c r="BP195" s="420"/>
      <c r="BR195" s="104"/>
      <c r="BS195" s="103"/>
      <c r="BT195" s="161">
        <f t="shared" si="145"/>
        <v>72690.2</v>
      </c>
      <c r="BU195" s="161">
        <f t="shared" si="146"/>
        <v>72690.2</v>
      </c>
    </row>
    <row r="196" spans="1:73" ht="13.2" hidden="1">
      <c r="A196" s="145" t="s">
        <v>445</v>
      </c>
      <c r="B196" s="145" t="str">
        <f t="shared" si="156"/>
        <v>P088</v>
      </c>
      <c r="C196" s="146" t="s">
        <v>466</v>
      </c>
      <c r="D196" s="185" t="s">
        <v>467</v>
      </c>
      <c r="E196" s="185"/>
      <c r="F196" s="185"/>
      <c r="G196" s="185"/>
      <c r="H196" s="129">
        <v>0</v>
      </c>
      <c r="I196" s="130">
        <v>0</v>
      </c>
      <c r="J196" s="129"/>
      <c r="K196" s="130"/>
      <c r="L196" s="130"/>
      <c r="M196" s="130"/>
      <c r="N196" s="130"/>
      <c r="O196" s="148" t="s">
        <v>88</v>
      </c>
      <c r="P196" s="149">
        <v>0</v>
      </c>
      <c r="Q196" s="149">
        <v>0</v>
      </c>
      <c r="R196" s="150"/>
      <c r="S196" s="151"/>
      <c r="T196" s="150"/>
      <c r="U196" s="151"/>
      <c r="V196" s="152"/>
      <c r="W196" s="153"/>
      <c r="X196" s="166"/>
      <c r="Y196" s="155" t="s">
        <v>88</v>
      </c>
      <c r="Z196" s="167"/>
      <c r="AA196" s="168"/>
      <c r="AB196" s="169"/>
      <c r="AC196" s="170"/>
      <c r="AD196" s="449"/>
      <c r="AE196" s="171"/>
      <c r="AF196" s="170"/>
      <c r="AG196" s="449"/>
      <c r="AH196" s="159">
        <f t="shared" si="140"/>
        <v>0</v>
      </c>
      <c r="AI196" s="437">
        <f t="shared" si="141"/>
        <v>0</v>
      </c>
      <c r="AJ196" s="23"/>
      <c r="AK196" s="24"/>
      <c r="AL196" s="23"/>
      <c r="AM196" s="160">
        <f t="shared" si="142"/>
        <v>0</v>
      </c>
      <c r="AN196" s="24"/>
      <c r="AO196" s="163"/>
      <c r="AP196" s="164"/>
      <c r="AQ196" s="487"/>
      <c r="AR196" s="409" t="str">
        <f t="shared" si="128"/>
        <v/>
      </c>
      <c r="AS196" s="410" t="str">
        <f t="shared" si="129"/>
        <v/>
      </c>
      <c r="AT196" s="409" t="str">
        <f t="shared" si="130"/>
        <v/>
      </c>
      <c r="AU196" s="410" t="str">
        <f t="shared" si="131"/>
        <v/>
      </c>
      <c r="AV196" s="64" t="b">
        <f t="shared" si="132"/>
        <v>1</v>
      </c>
      <c r="AW196" s="415" t="str">
        <f t="shared" si="133"/>
        <v/>
      </c>
      <c r="AX196" s="415" t="str">
        <f t="shared" si="134"/>
        <v/>
      </c>
      <c r="AY196" s="415" t="str">
        <f t="shared" si="135"/>
        <v/>
      </c>
      <c r="AZ196" s="415" t="str">
        <f t="shared" si="136"/>
        <v/>
      </c>
      <c r="BA196" s="415">
        <f t="shared" si="137"/>
        <v>0</v>
      </c>
      <c r="BB196" s="416" t="str">
        <f t="shared" si="143"/>
        <v/>
      </c>
      <c r="BC196" s="416" t="str">
        <f t="shared" si="143"/>
        <v/>
      </c>
      <c r="BD196" s="416" t="str">
        <f t="shared" si="143"/>
        <v/>
      </c>
      <c r="BE196" s="416" t="str">
        <f t="shared" si="138"/>
        <v/>
      </c>
      <c r="BF196" s="417">
        <f t="shared" si="124"/>
        <v>0</v>
      </c>
      <c r="BG196" s="417">
        <f t="shared" si="122"/>
        <v>0</v>
      </c>
      <c r="BH196" s="417">
        <f t="shared" si="123"/>
        <v>0</v>
      </c>
      <c r="BI196" s="417">
        <f t="shared" si="125"/>
        <v>0</v>
      </c>
      <c r="BJ196" s="417">
        <f t="shared" si="126"/>
        <v>0</v>
      </c>
      <c r="BK196" s="416" t="str">
        <f t="shared" si="144"/>
        <v/>
      </c>
      <c r="BL196" s="416" t="str">
        <f t="shared" si="144"/>
        <v/>
      </c>
      <c r="BM196" s="416" t="str">
        <f t="shared" si="144"/>
        <v/>
      </c>
      <c r="BN196" s="416" t="str">
        <f t="shared" si="139"/>
        <v/>
      </c>
      <c r="BO196" s="419"/>
      <c r="BP196" s="420"/>
      <c r="BR196" s="104"/>
      <c r="BS196" s="103"/>
      <c r="BT196" s="161"/>
      <c r="BU196" s="161"/>
    </row>
    <row r="197" spans="1:73" ht="24" hidden="1">
      <c r="A197" s="145" t="s">
        <v>445</v>
      </c>
      <c r="B197" s="145" t="str">
        <f t="shared" si="156"/>
        <v>P088.1</v>
      </c>
      <c r="C197" s="146" t="s">
        <v>468</v>
      </c>
      <c r="D197" s="186" t="s">
        <v>469</v>
      </c>
      <c r="E197" s="186"/>
      <c r="F197" s="186"/>
      <c r="G197" s="186"/>
      <c r="H197" s="129">
        <v>330</v>
      </c>
      <c r="I197" s="130">
        <v>400</v>
      </c>
      <c r="J197" s="129">
        <v>400</v>
      </c>
      <c r="K197" s="130">
        <v>400</v>
      </c>
      <c r="L197" s="130">
        <v>400</v>
      </c>
      <c r="M197" s="130">
        <v>460</v>
      </c>
      <c r="N197" s="130">
        <v>460</v>
      </c>
      <c r="O197" s="148">
        <v>528</v>
      </c>
      <c r="P197" s="149">
        <v>4556</v>
      </c>
      <c r="Q197" s="149">
        <v>1710868</v>
      </c>
      <c r="R197" s="150">
        <v>4550</v>
      </c>
      <c r="S197" s="151">
        <v>1818870</v>
      </c>
      <c r="T197" s="150">
        <v>3356.5</v>
      </c>
      <c r="U197" s="151">
        <v>1583764.4</v>
      </c>
      <c r="V197" s="152">
        <v>4550</v>
      </c>
      <c r="W197" s="153">
        <f>V197*O197</f>
        <v>2402400</v>
      </c>
      <c r="X197" s="154">
        <v>4550</v>
      </c>
      <c r="Y197" s="155">
        <v>528</v>
      </c>
      <c r="Z197" s="138">
        <f>X197*Y197</f>
        <v>2402400</v>
      </c>
      <c r="AA197" s="156">
        <v>2307</v>
      </c>
      <c r="AB197" s="157">
        <v>1215840.7999999998</v>
      </c>
      <c r="AC197" s="158">
        <v>3868</v>
      </c>
      <c r="AD197" s="456">
        <f>Y197*1.15</f>
        <v>607.19999999999993</v>
      </c>
      <c r="AE197" s="159">
        <f t="shared" ref="AE197:AE198" si="166">AC197*AD197</f>
        <v>2348649.5999999996</v>
      </c>
      <c r="AF197" s="158">
        <v>3868</v>
      </c>
      <c r="AG197" s="448">
        <v>832.48</v>
      </c>
      <c r="AH197" s="159">
        <f t="shared" si="140"/>
        <v>3220032.64</v>
      </c>
      <c r="AI197" s="437">
        <f t="shared" si="141"/>
        <v>-225.28000000000009</v>
      </c>
      <c r="AJ197" s="23">
        <f>+AF197-X197</f>
        <v>-682</v>
      </c>
      <c r="AK197" s="24">
        <f>+AJ197/X197</f>
        <v>-0.1498901098901099</v>
      </c>
      <c r="AL197" s="23">
        <f>+AF197-AA197</f>
        <v>1561</v>
      </c>
      <c r="AM197" s="160">
        <f t="shared" si="142"/>
        <v>-871383.0400000005</v>
      </c>
      <c r="AN197" s="24">
        <f>+AL197/AA197</f>
        <v>0.67663632423060249</v>
      </c>
      <c r="AO197" s="163">
        <f>+AG197-Y197</f>
        <v>304.48</v>
      </c>
      <c r="AP197" s="164">
        <f>+AO197/Y197</f>
        <v>0.57666666666666666</v>
      </c>
      <c r="AQ197" s="487"/>
      <c r="AR197" s="409">
        <f t="shared" si="128"/>
        <v>0.57666666666666666</v>
      </c>
      <c r="AS197" s="410">
        <f t="shared" si="129"/>
        <v>0.14999999999999991</v>
      </c>
      <c r="AT197" s="409">
        <f t="shared" si="130"/>
        <v>0.6766363242306026</v>
      </c>
      <c r="AU197" s="410">
        <f t="shared" si="131"/>
        <v>0.6766363242306026</v>
      </c>
      <c r="AV197" s="64" t="b">
        <f t="shared" si="132"/>
        <v>0</v>
      </c>
      <c r="AW197" s="415">
        <f t="shared" si="133"/>
        <v>375.51975417032486</v>
      </c>
      <c r="AX197" s="415">
        <f t="shared" si="134"/>
        <v>399.75164835164833</v>
      </c>
      <c r="AY197" s="415">
        <f t="shared" si="135"/>
        <v>471.84996275882611</v>
      </c>
      <c r="AZ197" s="415">
        <f t="shared" si="136"/>
        <v>528</v>
      </c>
      <c r="BA197" s="415">
        <f t="shared" si="137"/>
        <v>607.19999999999993</v>
      </c>
      <c r="BB197" s="416">
        <f t="shared" si="143"/>
        <v>6.4528946645860286E-2</v>
      </c>
      <c r="BC197" s="416">
        <f t="shared" si="143"/>
        <v>0.18035776638938406</v>
      </c>
      <c r="BD197" s="416">
        <f t="shared" si="143"/>
        <v>0.11899977042039844</v>
      </c>
      <c r="BE197" s="416">
        <f t="shared" si="138"/>
        <v>0.14999999999999991</v>
      </c>
      <c r="BF197" s="417">
        <f t="shared" si="124"/>
        <v>4556</v>
      </c>
      <c r="BG197" s="417">
        <f t="shared" si="122"/>
        <v>4550</v>
      </c>
      <c r="BH197" s="417">
        <f t="shared" si="123"/>
        <v>3356.5</v>
      </c>
      <c r="BI197" s="417">
        <f t="shared" si="125"/>
        <v>2307</v>
      </c>
      <c r="BJ197" s="417">
        <f t="shared" si="126"/>
        <v>3868</v>
      </c>
      <c r="BK197" s="416">
        <f t="shared" si="144"/>
        <v>-1.3169446883231073E-3</v>
      </c>
      <c r="BL197" s="416">
        <f t="shared" si="144"/>
        <v>-0.26230769230769235</v>
      </c>
      <c r="BM197" s="416">
        <f t="shared" si="144"/>
        <v>-0.31267689557574851</v>
      </c>
      <c r="BN197" s="416">
        <f t="shared" si="139"/>
        <v>0.6766363242306026</v>
      </c>
      <c r="BO197" s="419"/>
      <c r="BP197" s="420"/>
      <c r="BR197" s="104"/>
      <c r="BS197" s="103"/>
      <c r="BT197" s="161">
        <f t="shared" si="145"/>
        <v>2042304</v>
      </c>
      <c r="BU197" s="161">
        <f t="shared" si="146"/>
        <v>2042304</v>
      </c>
    </row>
    <row r="198" spans="1:73" ht="36" hidden="1">
      <c r="A198" s="145" t="s">
        <v>445</v>
      </c>
      <c r="B198" s="145" t="str">
        <f t="shared" si="156"/>
        <v>P088.2</v>
      </c>
      <c r="C198" s="146" t="s">
        <v>470</v>
      </c>
      <c r="D198" s="187" t="s">
        <v>471</v>
      </c>
      <c r="E198" s="175" t="s">
        <v>102</v>
      </c>
      <c r="F198" s="175"/>
      <c r="G198" s="175"/>
      <c r="H198" s="129">
        <v>350</v>
      </c>
      <c r="I198" s="130">
        <v>400</v>
      </c>
      <c r="J198" s="129">
        <v>400</v>
      </c>
      <c r="K198" s="130">
        <v>480</v>
      </c>
      <c r="L198" s="130">
        <v>480</v>
      </c>
      <c r="M198" s="130">
        <v>552</v>
      </c>
      <c r="N198" s="130">
        <v>552</v>
      </c>
      <c r="O198" s="148">
        <v>629.20000000000005</v>
      </c>
      <c r="P198" s="149">
        <v>143</v>
      </c>
      <c r="Q198" s="149">
        <v>54650</v>
      </c>
      <c r="R198" s="150">
        <v>159</v>
      </c>
      <c r="S198" s="151">
        <v>70320</v>
      </c>
      <c r="T198" s="150">
        <v>136</v>
      </c>
      <c r="U198" s="151">
        <v>77252.399999999994</v>
      </c>
      <c r="V198" s="152">
        <v>159</v>
      </c>
      <c r="W198" s="153">
        <f>V198*O198</f>
        <v>100042.8</v>
      </c>
      <c r="X198" s="154">
        <v>159</v>
      </c>
      <c r="Y198" s="155">
        <v>629.20000000000005</v>
      </c>
      <c r="Z198" s="138">
        <f>X198*Y198</f>
        <v>100042.8</v>
      </c>
      <c r="AA198" s="156">
        <v>159</v>
      </c>
      <c r="AB198" s="157">
        <v>98658.560000000012</v>
      </c>
      <c r="AC198" s="162">
        <f>AA198</f>
        <v>159</v>
      </c>
      <c r="AD198" s="456">
        <v>750</v>
      </c>
      <c r="AE198" s="159">
        <f t="shared" si="166"/>
        <v>119250</v>
      </c>
      <c r="AF198" s="158">
        <v>136</v>
      </c>
      <c r="AG198" s="448">
        <v>933.68</v>
      </c>
      <c r="AH198" s="159">
        <f t="shared" si="140"/>
        <v>126980.48</v>
      </c>
      <c r="AI198" s="437">
        <f t="shared" si="141"/>
        <v>-183.67999999999995</v>
      </c>
      <c r="AJ198" s="23">
        <f>+AF198-X198</f>
        <v>-23</v>
      </c>
      <c r="AK198" s="24">
        <f>+AJ198/X198</f>
        <v>-0.14465408805031446</v>
      </c>
      <c r="AL198" s="23">
        <f>+AF198-AA198</f>
        <v>-23</v>
      </c>
      <c r="AM198" s="160">
        <f t="shared" si="142"/>
        <v>-7730.4799999999959</v>
      </c>
      <c r="AN198" s="24">
        <f>+AL198/AA198</f>
        <v>-0.14465408805031446</v>
      </c>
      <c r="AO198" s="163">
        <f>+AG198-Y198</f>
        <v>304.4799999999999</v>
      </c>
      <c r="AP198" s="164">
        <f>+AO198/Y198</f>
        <v>0.48391608391608371</v>
      </c>
      <c r="AQ198" s="487"/>
      <c r="AR198" s="409">
        <f t="shared" si="128"/>
        <v>0.48391608391608365</v>
      </c>
      <c r="AS198" s="410">
        <f t="shared" si="129"/>
        <v>0.19198982835346468</v>
      </c>
      <c r="AT198" s="409">
        <f t="shared" si="130"/>
        <v>-0.14465408805031443</v>
      </c>
      <c r="AU198" s="410">
        <f t="shared" si="131"/>
        <v>0</v>
      </c>
      <c r="AV198" s="64" t="b">
        <f t="shared" si="132"/>
        <v>1</v>
      </c>
      <c r="AW198" s="415">
        <f t="shared" si="133"/>
        <v>382.16783216783216</v>
      </c>
      <c r="AX198" s="415">
        <f t="shared" si="134"/>
        <v>442.2641509433962</v>
      </c>
      <c r="AY198" s="415">
        <f t="shared" si="135"/>
        <v>568.03235294117644</v>
      </c>
      <c r="AZ198" s="415">
        <f t="shared" si="136"/>
        <v>629.20000000000005</v>
      </c>
      <c r="BA198" s="415">
        <f t="shared" si="137"/>
        <v>750</v>
      </c>
      <c r="BB198" s="416">
        <f t="shared" si="143"/>
        <v>0.15725111774758749</v>
      </c>
      <c r="BC198" s="416">
        <f t="shared" si="143"/>
        <v>0.28437349427825742</v>
      </c>
      <c r="BD198" s="416">
        <f t="shared" si="143"/>
        <v>0.10768338588833504</v>
      </c>
      <c r="BE198" s="416">
        <f t="shared" si="138"/>
        <v>0.19198982835346468</v>
      </c>
      <c r="BF198" s="417">
        <f t="shared" si="124"/>
        <v>143</v>
      </c>
      <c r="BG198" s="417">
        <f t="shared" ref="BG198:BG261" si="167">R198</f>
        <v>159</v>
      </c>
      <c r="BH198" s="417">
        <f t="shared" ref="BH198:BH261" si="168">T198</f>
        <v>136</v>
      </c>
      <c r="BI198" s="417">
        <f t="shared" si="125"/>
        <v>159</v>
      </c>
      <c r="BJ198" s="417">
        <f t="shared" si="126"/>
        <v>159</v>
      </c>
      <c r="BK198" s="416">
        <f t="shared" si="144"/>
        <v>0.11188811188811187</v>
      </c>
      <c r="BL198" s="416">
        <f t="shared" si="144"/>
        <v>-0.14465408805031443</v>
      </c>
      <c r="BM198" s="416">
        <f t="shared" si="144"/>
        <v>0.16911764705882359</v>
      </c>
      <c r="BN198" s="416">
        <f t="shared" si="139"/>
        <v>0</v>
      </c>
      <c r="BO198" s="419"/>
      <c r="BP198" s="420"/>
      <c r="BR198" s="104"/>
      <c r="BS198" s="103"/>
      <c r="BT198" s="161">
        <f t="shared" si="145"/>
        <v>100042.8</v>
      </c>
      <c r="BU198" s="161">
        <f t="shared" si="146"/>
        <v>85571.200000000012</v>
      </c>
    </row>
    <row r="199" spans="1:73" ht="13.2" hidden="1">
      <c r="A199" s="145" t="s">
        <v>472</v>
      </c>
      <c r="B199" s="145" t="str">
        <f t="shared" si="156"/>
        <v>P089</v>
      </c>
      <c r="C199" s="146" t="s">
        <v>473</v>
      </c>
      <c r="D199" s="165" t="s">
        <v>474</v>
      </c>
      <c r="E199" s="165"/>
      <c r="F199" s="165"/>
      <c r="G199" s="165"/>
      <c r="H199" s="129">
        <v>0</v>
      </c>
      <c r="I199" s="130">
        <v>0</v>
      </c>
      <c r="J199" s="129"/>
      <c r="K199" s="130"/>
      <c r="L199" s="130"/>
      <c r="M199" s="130"/>
      <c r="N199" s="130"/>
      <c r="O199" s="148" t="s">
        <v>88</v>
      </c>
      <c r="P199" s="149">
        <v>0</v>
      </c>
      <c r="Q199" s="149">
        <v>0</v>
      </c>
      <c r="R199" s="150"/>
      <c r="S199" s="151"/>
      <c r="T199" s="150"/>
      <c r="U199" s="151"/>
      <c r="V199" s="152"/>
      <c r="W199" s="153"/>
      <c r="X199" s="166"/>
      <c r="Y199" s="155" t="s">
        <v>88</v>
      </c>
      <c r="Z199" s="167"/>
      <c r="AA199" s="168"/>
      <c r="AB199" s="169"/>
      <c r="AC199" s="170"/>
      <c r="AD199" s="449"/>
      <c r="AE199" s="171"/>
      <c r="AF199" s="170"/>
      <c r="AG199" s="449"/>
      <c r="AH199" s="159">
        <f t="shared" si="140"/>
        <v>0</v>
      </c>
      <c r="AI199" s="437">
        <f t="shared" si="141"/>
        <v>0</v>
      </c>
      <c r="AJ199" s="23"/>
      <c r="AK199" s="24"/>
      <c r="AL199" s="23"/>
      <c r="AM199" s="160">
        <f t="shared" si="142"/>
        <v>0</v>
      </c>
      <c r="AN199" s="24"/>
      <c r="AO199" s="163"/>
      <c r="AP199" s="164"/>
      <c r="AQ199" s="487"/>
      <c r="AR199" s="409" t="str">
        <f t="shared" si="128"/>
        <v/>
      </c>
      <c r="AS199" s="410" t="str">
        <f t="shared" si="129"/>
        <v/>
      </c>
      <c r="AT199" s="409" t="str">
        <f t="shared" si="130"/>
        <v/>
      </c>
      <c r="AU199" s="410" t="str">
        <f t="shared" si="131"/>
        <v/>
      </c>
      <c r="AV199" s="64" t="b">
        <f t="shared" si="132"/>
        <v>1</v>
      </c>
      <c r="AW199" s="415" t="str">
        <f t="shared" si="133"/>
        <v/>
      </c>
      <c r="AX199" s="415" t="str">
        <f t="shared" si="134"/>
        <v/>
      </c>
      <c r="AY199" s="415" t="str">
        <f t="shared" si="135"/>
        <v/>
      </c>
      <c r="AZ199" s="415" t="str">
        <f t="shared" si="136"/>
        <v/>
      </c>
      <c r="BA199" s="415">
        <f t="shared" si="137"/>
        <v>0</v>
      </c>
      <c r="BB199" s="416" t="str">
        <f t="shared" si="143"/>
        <v/>
      </c>
      <c r="BC199" s="416" t="str">
        <f t="shared" si="143"/>
        <v/>
      </c>
      <c r="BD199" s="416" t="str">
        <f t="shared" si="143"/>
        <v/>
      </c>
      <c r="BE199" s="416" t="str">
        <f t="shared" si="138"/>
        <v/>
      </c>
      <c r="BF199" s="417">
        <f t="shared" ref="BF199:BF262" si="169">P199</f>
        <v>0</v>
      </c>
      <c r="BG199" s="417">
        <f t="shared" si="167"/>
        <v>0</v>
      </c>
      <c r="BH199" s="417">
        <f t="shared" si="168"/>
        <v>0</v>
      </c>
      <c r="BI199" s="417">
        <f t="shared" ref="BI199:BI262" si="170">AA199</f>
        <v>0</v>
      </c>
      <c r="BJ199" s="417">
        <f t="shared" ref="BJ199:BJ262" si="171">AC199</f>
        <v>0</v>
      </c>
      <c r="BK199" s="416" t="str">
        <f t="shared" si="144"/>
        <v/>
      </c>
      <c r="BL199" s="416" t="str">
        <f t="shared" si="144"/>
        <v/>
      </c>
      <c r="BM199" s="416" t="str">
        <f t="shared" si="144"/>
        <v/>
      </c>
      <c r="BN199" s="416" t="str">
        <f t="shared" si="139"/>
        <v/>
      </c>
      <c r="BO199" s="419"/>
      <c r="BP199" s="420"/>
      <c r="BR199" s="104"/>
      <c r="BS199" s="103"/>
      <c r="BT199" s="161"/>
      <c r="BU199" s="161"/>
    </row>
    <row r="200" spans="1:73" ht="24" hidden="1">
      <c r="A200" s="145" t="s">
        <v>472</v>
      </c>
      <c r="B200" s="145" t="str">
        <f t="shared" si="156"/>
        <v>P089.1</v>
      </c>
      <c r="C200" s="146" t="s">
        <v>475</v>
      </c>
      <c r="D200" s="147" t="s">
        <v>476</v>
      </c>
      <c r="E200" s="147"/>
      <c r="F200" s="147"/>
      <c r="G200" s="147"/>
      <c r="H200" s="129">
        <v>466</v>
      </c>
      <c r="I200" s="130">
        <v>500</v>
      </c>
      <c r="J200" s="129">
        <v>500</v>
      </c>
      <c r="K200" s="130">
        <v>500</v>
      </c>
      <c r="L200" s="130">
        <v>500</v>
      </c>
      <c r="M200" s="130">
        <v>560</v>
      </c>
      <c r="N200" s="130">
        <v>560</v>
      </c>
      <c r="O200" s="148">
        <v>638</v>
      </c>
      <c r="P200" s="149">
        <v>4771</v>
      </c>
      <c r="Q200" s="149">
        <v>2323238</v>
      </c>
      <c r="R200" s="150">
        <v>4794</v>
      </c>
      <c r="S200" s="151">
        <v>2387000</v>
      </c>
      <c r="T200" s="150">
        <v>3900</v>
      </c>
      <c r="U200" s="151">
        <v>2251250.4</v>
      </c>
      <c r="V200" s="152">
        <v>4794</v>
      </c>
      <c r="W200" s="153">
        <f>V200*O200</f>
        <v>3058572</v>
      </c>
      <c r="X200" s="154">
        <v>4794</v>
      </c>
      <c r="Y200" s="155">
        <v>638</v>
      </c>
      <c r="Z200" s="138">
        <f>X200*Y200</f>
        <v>3058572</v>
      </c>
      <c r="AA200" s="156">
        <v>3763</v>
      </c>
      <c r="AB200" s="157">
        <v>2389437.6</v>
      </c>
      <c r="AC200" s="158">
        <v>4075</v>
      </c>
      <c r="AD200" s="456">
        <f>Y200*1.15</f>
        <v>733.69999999999993</v>
      </c>
      <c r="AE200" s="159">
        <f t="shared" ref="AE200:AE202" si="172">AC200*AD200</f>
        <v>2989827.4999999995</v>
      </c>
      <c r="AF200" s="158">
        <v>4075</v>
      </c>
      <c r="AG200" s="448">
        <v>769.9</v>
      </c>
      <c r="AH200" s="159">
        <f t="shared" si="140"/>
        <v>3137342.5</v>
      </c>
      <c r="AI200" s="437">
        <f t="shared" si="141"/>
        <v>-36.200000000000045</v>
      </c>
      <c r="AJ200" s="23">
        <f>+AF200-X200</f>
        <v>-719</v>
      </c>
      <c r="AK200" s="24">
        <f>+AJ200/X200</f>
        <v>-0.14997914059240716</v>
      </c>
      <c r="AL200" s="23">
        <f>+AF200-AA200</f>
        <v>312</v>
      </c>
      <c r="AM200" s="160">
        <f t="shared" si="142"/>
        <v>-147515.00000000047</v>
      </c>
      <c r="AN200" s="24">
        <f>+AL200/AA200</f>
        <v>8.291256975817167E-2</v>
      </c>
      <c r="AO200" s="163">
        <f>+AG200-Y200</f>
        <v>131.89999999999998</v>
      </c>
      <c r="AP200" s="164">
        <f>+AO200/Y200</f>
        <v>0.20673981191222568</v>
      </c>
      <c r="AQ200" s="487"/>
      <c r="AR200" s="409">
        <f t="shared" si="128"/>
        <v>0.20673981191222568</v>
      </c>
      <c r="AS200" s="410">
        <f t="shared" si="129"/>
        <v>0.14999999999999991</v>
      </c>
      <c r="AT200" s="409">
        <f t="shared" si="130"/>
        <v>8.2912569758171628E-2</v>
      </c>
      <c r="AU200" s="410">
        <f t="shared" si="131"/>
        <v>8.2912569758171628E-2</v>
      </c>
      <c r="AV200" s="64" t="b">
        <f t="shared" si="132"/>
        <v>0</v>
      </c>
      <c r="AW200" s="415">
        <f t="shared" si="133"/>
        <v>486.94990568015089</v>
      </c>
      <c r="AX200" s="415">
        <f t="shared" si="134"/>
        <v>497.91405924071756</v>
      </c>
      <c r="AY200" s="415">
        <f t="shared" si="135"/>
        <v>577.2436923076923</v>
      </c>
      <c r="AZ200" s="415">
        <f t="shared" si="136"/>
        <v>638</v>
      </c>
      <c r="BA200" s="415">
        <f t="shared" si="137"/>
        <v>733.69999999999993</v>
      </c>
      <c r="BB200" s="416">
        <f t="shared" si="143"/>
        <v>2.2515978404908932E-2</v>
      </c>
      <c r="BC200" s="416">
        <f t="shared" si="143"/>
        <v>0.15932394676291439</v>
      </c>
      <c r="BD200" s="416">
        <f t="shared" si="143"/>
        <v>0.10525244104343079</v>
      </c>
      <c r="BE200" s="416">
        <f t="shared" si="138"/>
        <v>0.14999999999999991</v>
      </c>
      <c r="BF200" s="417">
        <f t="shared" si="169"/>
        <v>4771</v>
      </c>
      <c r="BG200" s="417">
        <f t="shared" si="167"/>
        <v>4794</v>
      </c>
      <c r="BH200" s="417">
        <f t="shared" si="168"/>
        <v>3900</v>
      </c>
      <c r="BI200" s="417">
        <f t="shared" si="170"/>
        <v>3763</v>
      </c>
      <c r="BJ200" s="417">
        <f t="shared" si="171"/>
        <v>4075</v>
      </c>
      <c r="BK200" s="416">
        <f t="shared" si="144"/>
        <v>4.8207922867322672E-3</v>
      </c>
      <c r="BL200" s="416">
        <f t="shared" si="144"/>
        <v>-0.18648310387984979</v>
      </c>
      <c r="BM200" s="416">
        <f t="shared" si="144"/>
        <v>-3.5128205128205137E-2</v>
      </c>
      <c r="BN200" s="416">
        <f t="shared" si="139"/>
        <v>8.2912569758171628E-2</v>
      </c>
      <c r="BO200" s="419"/>
      <c r="BP200" s="420"/>
      <c r="BR200" s="104"/>
      <c r="BS200" s="103"/>
      <c r="BT200" s="161">
        <f t="shared" si="145"/>
        <v>2599850</v>
      </c>
      <c r="BU200" s="161">
        <f t="shared" si="146"/>
        <v>2599850</v>
      </c>
    </row>
    <row r="201" spans="1:73" ht="36" hidden="1">
      <c r="A201" s="145" t="s">
        <v>472</v>
      </c>
      <c r="B201" s="145" t="str">
        <f t="shared" si="156"/>
        <v>P089.2</v>
      </c>
      <c r="C201" s="146" t="s">
        <v>477</v>
      </c>
      <c r="D201" s="175" t="s">
        <v>478</v>
      </c>
      <c r="E201" s="175" t="s">
        <v>102</v>
      </c>
      <c r="F201" s="175"/>
      <c r="G201" s="175"/>
      <c r="H201" s="129">
        <v>515</v>
      </c>
      <c r="I201" s="130">
        <v>580</v>
      </c>
      <c r="J201" s="129">
        <v>580</v>
      </c>
      <c r="K201" s="130">
        <v>754</v>
      </c>
      <c r="L201" s="130">
        <v>754</v>
      </c>
      <c r="M201" s="130">
        <v>772</v>
      </c>
      <c r="N201" s="130">
        <v>772</v>
      </c>
      <c r="O201" s="148">
        <v>871.2</v>
      </c>
      <c r="P201" s="149">
        <v>221</v>
      </c>
      <c r="Q201" s="149">
        <v>122395</v>
      </c>
      <c r="R201" s="150">
        <v>248</v>
      </c>
      <c r="S201" s="151">
        <v>162655.20000000001</v>
      </c>
      <c r="T201" s="150">
        <v>253</v>
      </c>
      <c r="U201" s="151">
        <v>201183.75999999998</v>
      </c>
      <c r="V201" s="152">
        <v>256</v>
      </c>
      <c r="W201" s="153">
        <f>V201*O201</f>
        <v>223027.20000000001</v>
      </c>
      <c r="X201" s="154">
        <v>256</v>
      </c>
      <c r="Y201" s="155">
        <v>871.2</v>
      </c>
      <c r="Z201" s="138">
        <f>X201*Y201</f>
        <v>223027.20000000001</v>
      </c>
      <c r="AA201" s="156">
        <v>290</v>
      </c>
      <c r="AB201" s="157">
        <v>252473.75999999998</v>
      </c>
      <c r="AC201" s="162">
        <f>AA201</f>
        <v>290</v>
      </c>
      <c r="AD201" s="456">
        <v>1000</v>
      </c>
      <c r="AE201" s="159">
        <f t="shared" si="172"/>
        <v>290000</v>
      </c>
      <c r="AF201" s="158">
        <v>218</v>
      </c>
      <c r="AG201" s="448">
        <v>1003.1</v>
      </c>
      <c r="AH201" s="159">
        <f t="shared" si="140"/>
        <v>218675.80000000002</v>
      </c>
      <c r="AI201" s="437">
        <f t="shared" si="141"/>
        <v>-3.1000000000000227</v>
      </c>
      <c r="AJ201" s="23">
        <f>+AF201-X201</f>
        <v>-38</v>
      </c>
      <c r="AK201" s="24">
        <f>+AJ201/X201</f>
        <v>-0.1484375</v>
      </c>
      <c r="AL201" s="23">
        <f>+AF201-AA201</f>
        <v>-72</v>
      </c>
      <c r="AM201" s="160">
        <f t="shared" si="142"/>
        <v>71324.199999999983</v>
      </c>
      <c r="AN201" s="24">
        <f>+AL201/AA201</f>
        <v>-0.24827586206896551</v>
      </c>
      <c r="AO201" s="163">
        <f>+AG201-Y201</f>
        <v>131.89999999999998</v>
      </c>
      <c r="AP201" s="164">
        <f>+AO201/Y201</f>
        <v>0.15140036730945819</v>
      </c>
      <c r="AQ201" s="487"/>
      <c r="AR201" s="409">
        <f t="shared" ref="AR201:AR264" si="173">IFERROR(AG201/Y201-1,"")</f>
        <v>0.15140036730945816</v>
      </c>
      <c r="AS201" s="410">
        <f t="shared" ref="AS201:AS264" si="174">IFERROR(AD201/Y201-1,"")</f>
        <v>0.14784205693296593</v>
      </c>
      <c r="AT201" s="409">
        <f t="shared" ref="AT201:AT264" si="175">IFERROR(AF201/AA201-1,"")</f>
        <v>-0.24827586206896557</v>
      </c>
      <c r="AU201" s="410">
        <f t="shared" ref="AU201:AU264" si="176">IFERROR(AC201/AA201-1,"")</f>
        <v>0</v>
      </c>
      <c r="AV201" s="64" t="b">
        <f t="shared" ref="AV201:AV264" si="177">AC201=AA201</f>
        <v>1</v>
      </c>
      <c r="AW201" s="415">
        <f t="shared" ref="AW201:AW264" si="178">IFERROR(Q201/P201,"")</f>
        <v>553.82352941176475</v>
      </c>
      <c r="AX201" s="415">
        <f t="shared" ref="AX201:AX264" si="179">IFERROR(S201/R201,"")</f>
        <v>655.86774193548388</v>
      </c>
      <c r="AY201" s="415">
        <f t="shared" ref="AY201:AY264" si="180">IFERROR(U201/T201,"")</f>
        <v>795.19272727272721</v>
      </c>
      <c r="AZ201" s="415">
        <f t="shared" ref="AZ201:AZ264" si="181">Y201</f>
        <v>871.2</v>
      </c>
      <c r="BA201" s="415">
        <f t="shared" ref="BA201:BA264" si="182">AD201</f>
        <v>1000</v>
      </c>
      <c r="BB201" s="416">
        <f t="shared" si="143"/>
        <v>0.18425402155105952</v>
      </c>
      <c r="BC201" s="416">
        <f t="shared" si="143"/>
        <v>0.21242847670185983</v>
      </c>
      <c r="BD201" s="416">
        <f t="shared" si="143"/>
        <v>9.5583460613321902E-2</v>
      </c>
      <c r="BE201" s="416">
        <f t="shared" si="143"/>
        <v>0.14784205693296593</v>
      </c>
      <c r="BF201" s="417">
        <f t="shared" si="169"/>
        <v>221</v>
      </c>
      <c r="BG201" s="417">
        <f t="shared" si="167"/>
        <v>248</v>
      </c>
      <c r="BH201" s="417">
        <f t="shared" si="168"/>
        <v>253</v>
      </c>
      <c r="BI201" s="417">
        <f t="shared" si="170"/>
        <v>290</v>
      </c>
      <c r="BJ201" s="417">
        <f t="shared" si="171"/>
        <v>290</v>
      </c>
      <c r="BK201" s="416">
        <f t="shared" si="144"/>
        <v>0.12217194570135748</v>
      </c>
      <c r="BL201" s="416">
        <f t="shared" si="144"/>
        <v>2.0161290322580738E-2</v>
      </c>
      <c r="BM201" s="416">
        <f t="shared" si="144"/>
        <v>0.14624505928853759</v>
      </c>
      <c r="BN201" s="416">
        <f t="shared" si="144"/>
        <v>0</v>
      </c>
      <c r="BO201" s="419"/>
      <c r="BP201" s="420"/>
      <c r="BR201" s="104"/>
      <c r="BS201" s="103"/>
      <c r="BT201" s="161">
        <f t="shared" si="145"/>
        <v>252648</v>
      </c>
      <c r="BU201" s="161">
        <f t="shared" si="146"/>
        <v>189921.6</v>
      </c>
    </row>
    <row r="202" spans="1:73" ht="24" hidden="1">
      <c r="A202" s="145" t="s">
        <v>472</v>
      </c>
      <c r="B202" s="145" t="str">
        <f t="shared" si="156"/>
        <v>P089.3</v>
      </c>
      <c r="C202" s="146" t="s">
        <v>479</v>
      </c>
      <c r="D202" s="147" t="s">
        <v>480</v>
      </c>
      <c r="E202" s="147"/>
      <c r="F202" s="147"/>
      <c r="G202" s="147"/>
      <c r="H202" s="129">
        <v>0</v>
      </c>
      <c r="I202" s="130">
        <v>0</v>
      </c>
      <c r="J202" s="129"/>
      <c r="K202" s="130"/>
      <c r="L202" s="130"/>
      <c r="M202" s="130">
        <v>700</v>
      </c>
      <c r="N202" s="130">
        <v>700</v>
      </c>
      <c r="O202" s="148">
        <v>792</v>
      </c>
      <c r="P202" s="149">
        <v>0</v>
      </c>
      <c r="Q202" s="149">
        <v>0</v>
      </c>
      <c r="R202" s="150"/>
      <c r="S202" s="151"/>
      <c r="T202" s="150">
        <v>13</v>
      </c>
      <c r="U202" s="151">
        <v>9284</v>
      </c>
      <c r="V202" s="152">
        <v>30</v>
      </c>
      <c r="W202" s="153">
        <f>V202*O202</f>
        <v>23760</v>
      </c>
      <c r="X202" s="154">
        <v>30</v>
      </c>
      <c r="Y202" s="155">
        <v>792</v>
      </c>
      <c r="Z202" s="138">
        <f>X202*Y202</f>
        <v>23760</v>
      </c>
      <c r="AA202" s="156">
        <v>16</v>
      </c>
      <c r="AB202" s="157">
        <v>12672</v>
      </c>
      <c r="AC202" s="158">
        <v>26</v>
      </c>
      <c r="AD202" s="456">
        <f>Y202*1.15</f>
        <v>910.8</v>
      </c>
      <c r="AE202" s="159">
        <f t="shared" si="172"/>
        <v>23680.799999999999</v>
      </c>
      <c r="AF202" s="158">
        <v>26</v>
      </c>
      <c r="AG202" s="448">
        <v>923.9</v>
      </c>
      <c r="AH202" s="159">
        <f t="shared" ref="AH202:AH265" si="183">AF202*AG202</f>
        <v>24021.399999999998</v>
      </c>
      <c r="AI202" s="437">
        <f t="shared" ref="AI202:AI265" si="184">AD202-AG202</f>
        <v>-13.100000000000023</v>
      </c>
      <c r="AJ202" s="23">
        <f>+AF202-X202</f>
        <v>-4</v>
      </c>
      <c r="AK202" s="24">
        <f>+AJ202/X202</f>
        <v>-0.13333333333333333</v>
      </c>
      <c r="AL202" s="23">
        <f>+AF202-AA202</f>
        <v>10</v>
      </c>
      <c r="AM202" s="160">
        <f t="shared" ref="AM202:AM265" si="185">AE202-AH202</f>
        <v>-340.59999999999854</v>
      </c>
      <c r="AN202" s="24">
        <f>+AL202/AA202</f>
        <v>0.625</v>
      </c>
      <c r="AO202" s="163">
        <f>+AG202-Y202</f>
        <v>131.89999999999998</v>
      </c>
      <c r="AP202" s="164">
        <f>+AO202/Y202</f>
        <v>0.16654040404040402</v>
      </c>
      <c r="AQ202" s="487"/>
      <c r="AR202" s="409">
        <f t="shared" si="173"/>
        <v>0.16654040404040393</v>
      </c>
      <c r="AS202" s="410">
        <f t="shared" si="174"/>
        <v>0.14999999999999991</v>
      </c>
      <c r="AT202" s="409">
        <f t="shared" si="175"/>
        <v>0.625</v>
      </c>
      <c r="AU202" s="410">
        <f t="shared" si="176"/>
        <v>0.625</v>
      </c>
      <c r="AV202" s="64" t="b">
        <f t="shared" si="177"/>
        <v>0</v>
      </c>
      <c r="AW202" s="415" t="str">
        <f t="shared" si="178"/>
        <v/>
      </c>
      <c r="AX202" s="415" t="str">
        <f t="shared" si="179"/>
        <v/>
      </c>
      <c r="AY202" s="415">
        <f t="shared" si="180"/>
        <v>714.15384615384619</v>
      </c>
      <c r="AZ202" s="415">
        <f t="shared" si="181"/>
        <v>792</v>
      </c>
      <c r="BA202" s="415">
        <f t="shared" si="182"/>
        <v>910.8</v>
      </c>
      <c r="BB202" s="416" t="str">
        <f t="shared" ref="BB202:BE265" si="186">IFERROR(AX202/AW202-1,"")</f>
        <v/>
      </c>
      <c r="BC202" s="416" t="str">
        <f t="shared" si="186"/>
        <v/>
      </c>
      <c r="BD202" s="416">
        <f t="shared" si="186"/>
        <v>0.1090047393364928</v>
      </c>
      <c r="BE202" s="416">
        <f t="shared" si="186"/>
        <v>0.14999999999999991</v>
      </c>
      <c r="BF202" s="417">
        <f t="shared" si="169"/>
        <v>0</v>
      </c>
      <c r="BG202" s="417">
        <f t="shared" si="167"/>
        <v>0</v>
      </c>
      <c r="BH202" s="417">
        <f t="shared" si="168"/>
        <v>13</v>
      </c>
      <c r="BI202" s="417">
        <f t="shared" si="170"/>
        <v>16</v>
      </c>
      <c r="BJ202" s="417">
        <f t="shared" si="171"/>
        <v>26</v>
      </c>
      <c r="BK202" s="416" t="str">
        <f t="shared" ref="BK202:BN265" si="187">IFERROR(BG202/BF202-1,"")</f>
        <v/>
      </c>
      <c r="BL202" s="416" t="str">
        <f t="shared" si="187"/>
        <v/>
      </c>
      <c r="BM202" s="416">
        <f t="shared" si="187"/>
        <v>0.23076923076923084</v>
      </c>
      <c r="BN202" s="416">
        <f t="shared" si="187"/>
        <v>0.625</v>
      </c>
      <c r="BO202" s="419"/>
      <c r="BP202" s="420"/>
      <c r="BR202" s="104"/>
      <c r="BS202" s="103"/>
      <c r="BT202" s="161">
        <f t="shared" ref="BT202:BT265" si="188">AC202*Y202</f>
        <v>20592</v>
      </c>
      <c r="BU202" s="161">
        <f t="shared" ref="BU202:BU265" si="189">AF202*Y202</f>
        <v>20592</v>
      </c>
    </row>
    <row r="203" spans="1:73" ht="13.2" hidden="1">
      <c r="A203" s="145" t="s">
        <v>472</v>
      </c>
      <c r="B203" s="145" t="str">
        <f t="shared" si="156"/>
        <v>P090</v>
      </c>
      <c r="C203" s="146" t="s">
        <v>481</v>
      </c>
      <c r="D203" s="165" t="s">
        <v>482</v>
      </c>
      <c r="E203" s="165"/>
      <c r="F203" s="165"/>
      <c r="G203" s="165"/>
      <c r="H203" s="129">
        <v>0</v>
      </c>
      <c r="I203" s="130">
        <v>0</v>
      </c>
      <c r="J203" s="129"/>
      <c r="K203" s="130"/>
      <c r="L203" s="130"/>
      <c r="M203" s="130"/>
      <c r="N203" s="130"/>
      <c r="O203" s="148" t="s">
        <v>88</v>
      </c>
      <c r="P203" s="149">
        <v>0</v>
      </c>
      <c r="Q203" s="149">
        <v>0</v>
      </c>
      <c r="R203" s="150"/>
      <c r="S203" s="151"/>
      <c r="T203" s="150"/>
      <c r="U203" s="151"/>
      <c r="V203" s="152"/>
      <c r="W203" s="153"/>
      <c r="X203" s="166"/>
      <c r="Y203" s="155" t="s">
        <v>88</v>
      </c>
      <c r="Z203" s="167"/>
      <c r="AA203" s="168"/>
      <c r="AB203" s="169"/>
      <c r="AC203" s="170"/>
      <c r="AD203" s="449"/>
      <c r="AE203" s="171"/>
      <c r="AF203" s="170"/>
      <c r="AG203" s="449"/>
      <c r="AH203" s="159">
        <f t="shared" si="183"/>
        <v>0</v>
      </c>
      <c r="AI203" s="437">
        <f t="shared" si="184"/>
        <v>0</v>
      </c>
      <c r="AJ203" s="23"/>
      <c r="AK203" s="24"/>
      <c r="AL203" s="23"/>
      <c r="AM203" s="160">
        <f t="shared" si="185"/>
        <v>0</v>
      </c>
      <c r="AN203" s="24"/>
      <c r="AO203" s="163"/>
      <c r="AP203" s="164"/>
      <c r="AQ203" s="487"/>
      <c r="AR203" s="409" t="str">
        <f t="shared" si="173"/>
        <v/>
      </c>
      <c r="AS203" s="410" t="str">
        <f t="shared" si="174"/>
        <v/>
      </c>
      <c r="AT203" s="409" t="str">
        <f t="shared" si="175"/>
        <v/>
      </c>
      <c r="AU203" s="410" t="str">
        <f t="shared" si="176"/>
        <v/>
      </c>
      <c r="AV203" s="64" t="b">
        <f t="shared" si="177"/>
        <v>1</v>
      </c>
      <c r="AW203" s="415" t="str">
        <f t="shared" si="178"/>
        <v/>
      </c>
      <c r="AX203" s="415" t="str">
        <f t="shared" si="179"/>
        <v/>
      </c>
      <c r="AY203" s="415" t="str">
        <f t="shared" si="180"/>
        <v/>
      </c>
      <c r="AZ203" s="415" t="str">
        <f t="shared" si="181"/>
        <v/>
      </c>
      <c r="BA203" s="415">
        <f t="shared" si="182"/>
        <v>0</v>
      </c>
      <c r="BB203" s="416" t="str">
        <f t="shared" si="186"/>
        <v/>
      </c>
      <c r="BC203" s="416" t="str">
        <f t="shared" si="186"/>
        <v/>
      </c>
      <c r="BD203" s="416" t="str">
        <f t="shared" si="186"/>
        <v/>
      </c>
      <c r="BE203" s="416" t="str">
        <f t="shared" si="186"/>
        <v/>
      </c>
      <c r="BF203" s="417">
        <f t="shared" si="169"/>
        <v>0</v>
      </c>
      <c r="BG203" s="417">
        <f t="shared" si="167"/>
        <v>0</v>
      </c>
      <c r="BH203" s="417">
        <f t="shared" si="168"/>
        <v>0</v>
      </c>
      <c r="BI203" s="417">
        <f t="shared" si="170"/>
        <v>0</v>
      </c>
      <c r="BJ203" s="417">
        <f t="shared" si="171"/>
        <v>0</v>
      </c>
      <c r="BK203" s="416" t="str">
        <f t="shared" si="187"/>
        <v/>
      </c>
      <c r="BL203" s="416" t="str">
        <f t="shared" si="187"/>
        <v/>
      </c>
      <c r="BM203" s="416" t="str">
        <f t="shared" si="187"/>
        <v/>
      </c>
      <c r="BN203" s="416" t="str">
        <f t="shared" si="187"/>
        <v/>
      </c>
      <c r="BO203" s="419"/>
      <c r="BP203" s="420"/>
      <c r="BR203" s="104"/>
      <c r="BS203" s="103"/>
      <c r="BT203" s="161"/>
      <c r="BU203" s="161"/>
    </row>
    <row r="204" spans="1:73" ht="24" hidden="1">
      <c r="A204" s="145" t="s">
        <v>472</v>
      </c>
      <c r="B204" s="145" t="str">
        <f t="shared" si="156"/>
        <v>P090.1</v>
      </c>
      <c r="C204" s="146" t="s">
        <v>483</v>
      </c>
      <c r="D204" s="147" t="s">
        <v>484</v>
      </c>
      <c r="E204" s="147"/>
      <c r="F204" s="147" t="s">
        <v>81</v>
      </c>
      <c r="G204" s="147"/>
      <c r="H204" s="129">
        <v>689</v>
      </c>
      <c r="I204" s="130">
        <v>750</v>
      </c>
      <c r="J204" s="129">
        <v>750</v>
      </c>
      <c r="K204" s="130">
        <v>750</v>
      </c>
      <c r="L204" s="130">
        <v>750</v>
      </c>
      <c r="M204" s="130">
        <v>750</v>
      </c>
      <c r="N204" s="130">
        <v>750</v>
      </c>
      <c r="O204" s="148">
        <v>847</v>
      </c>
      <c r="P204" s="149">
        <v>24578</v>
      </c>
      <c r="Q204" s="149">
        <v>17919052</v>
      </c>
      <c r="R204" s="150">
        <v>27295</v>
      </c>
      <c r="S204" s="151">
        <v>20456611</v>
      </c>
      <c r="T204" s="150">
        <v>23533</v>
      </c>
      <c r="U204" s="151">
        <v>18346404.5</v>
      </c>
      <c r="V204" s="152">
        <v>27295</v>
      </c>
      <c r="W204" s="153">
        <f t="shared" ref="W204:W221" si="190">V204*O204</f>
        <v>23118865</v>
      </c>
      <c r="X204" s="154">
        <v>27295</v>
      </c>
      <c r="Y204" s="155">
        <v>847</v>
      </c>
      <c r="Z204" s="138">
        <f t="shared" ref="Z204:Z219" si="191">X204*Y204</f>
        <v>23118865</v>
      </c>
      <c r="AA204" s="156">
        <v>22032</v>
      </c>
      <c r="AB204" s="157">
        <v>18648328</v>
      </c>
      <c r="AC204" s="162">
        <v>23000</v>
      </c>
      <c r="AD204" s="456">
        <f>Y204*1.15</f>
        <v>974.05</v>
      </c>
      <c r="AE204" s="159">
        <f t="shared" ref="AE204:AE221" si="192">AC204*AD204</f>
        <v>22403150</v>
      </c>
      <c r="AF204" s="158">
        <v>22000</v>
      </c>
      <c r="AG204" s="448">
        <v>978.9</v>
      </c>
      <c r="AH204" s="159">
        <f t="shared" si="183"/>
        <v>21535800</v>
      </c>
      <c r="AI204" s="437">
        <f t="shared" si="184"/>
        <v>-4.8500000000000227</v>
      </c>
      <c r="AJ204" s="23">
        <f t="shared" ref="AJ204:AJ221" si="193">+AF204-X204</f>
        <v>-5295</v>
      </c>
      <c r="AK204" s="24">
        <f t="shared" ref="AK204:AK221" si="194">+AJ204/X204</f>
        <v>-0.1939915735482689</v>
      </c>
      <c r="AL204" s="23">
        <f t="shared" ref="AL204:AL221" si="195">+AF204-AA204</f>
        <v>-32</v>
      </c>
      <c r="AM204" s="160">
        <f t="shared" si="185"/>
        <v>867350</v>
      </c>
      <c r="AN204" s="24">
        <f t="shared" ref="AN204:AN221" si="196">+AL204/AA204</f>
        <v>-1.4524328249818446E-3</v>
      </c>
      <c r="AO204" s="163">
        <f t="shared" ref="AO204:AO221" si="197">+AG204-Y204</f>
        <v>131.89999999999998</v>
      </c>
      <c r="AP204" s="164">
        <f t="shared" ref="AP204:AP221" si="198">+AO204/Y204</f>
        <v>0.15572609208972843</v>
      </c>
      <c r="AQ204" s="487"/>
      <c r="AR204" s="409">
        <f t="shared" si="173"/>
        <v>0.15572609208972832</v>
      </c>
      <c r="AS204" s="410">
        <f t="shared" si="174"/>
        <v>0.14999999999999991</v>
      </c>
      <c r="AT204" s="409">
        <f t="shared" si="175"/>
        <v>-1.4524328249818641E-3</v>
      </c>
      <c r="AU204" s="410">
        <f t="shared" si="176"/>
        <v>4.3936092955700889E-2</v>
      </c>
      <c r="AV204" s="64" t="b">
        <f t="shared" si="177"/>
        <v>0</v>
      </c>
      <c r="AW204" s="415">
        <f t="shared" si="178"/>
        <v>729.06876068028316</v>
      </c>
      <c r="AX204" s="415">
        <f t="shared" si="179"/>
        <v>749.46367466568972</v>
      </c>
      <c r="AY204" s="415">
        <f t="shared" si="180"/>
        <v>779.60330174648368</v>
      </c>
      <c r="AZ204" s="415">
        <f t="shared" si="181"/>
        <v>847</v>
      </c>
      <c r="BA204" s="415">
        <f t="shared" si="182"/>
        <v>974.05</v>
      </c>
      <c r="BB204" s="416">
        <f t="shared" si="186"/>
        <v>2.7973923840018067E-2</v>
      </c>
      <c r="BC204" s="416">
        <f t="shared" si="186"/>
        <v>4.0214927153391589E-2</v>
      </c>
      <c r="BD204" s="416">
        <f t="shared" si="186"/>
        <v>8.644999078702309E-2</v>
      </c>
      <c r="BE204" s="416">
        <f t="shared" si="186"/>
        <v>0.14999999999999991</v>
      </c>
      <c r="BF204" s="417">
        <f t="shared" si="169"/>
        <v>24578</v>
      </c>
      <c r="BG204" s="417">
        <f t="shared" si="167"/>
        <v>27295</v>
      </c>
      <c r="BH204" s="417">
        <f t="shared" si="168"/>
        <v>23533</v>
      </c>
      <c r="BI204" s="417">
        <f t="shared" si="170"/>
        <v>22032</v>
      </c>
      <c r="BJ204" s="417">
        <f t="shared" si="171"/>
        <v>23000</v>
      </c>
      <c r="BK204" s="416">
        <f t="shared" si="187"/>
        <v>0.11054601676295883</v>
      </c>
      <c r="BL204" s="416">
        <f t="shared" si="187"/>
        <v>-0.13782744092324606</v>
      </c>
      <c r="BM204" s="416">
        <f t="shared" si="187"/>
        <v>-6.3782773127098125E-2</v>
      </c>
      <c r="BN204" s="416">
        <f t="shared" si="187"/>
        <v>4.3936092955700889E-2</v>
      </c>
      <c r="BO204" s="419"/>
      <c r="BP204" s="420"/>
      <c r="BR204" s="104"/>
      <c r="BS204" s="103"/>
      <c r="BT204" s="161">
        <f t="shared" si="188"/>
        <v>19481000</v>
      </c>
      <c r="BU204" s="161">
        <f t="shared" si="189"/>
        <v>18634000</v>
      </c>
    </row>
    <row r="205" spans="1:73" ht="36" hidden="1">
      <c r="A205" s="145" t="s">
        <v>472</v>
      </c>
      <c r="B205" s="145" t="str">
        <f t="shared" si="156"/>
        <v>P090.2</v>
      </c>
      <c r="C205" s="146" t="s">
        <v>485</v>
      </c>
      <c r="D205" s="175" t="s">
        <v>486</v>
      </c>
      <c r="E205" s="175" t="s">
        <v>102</v>
      </c>
      <c r="F205" s="175"/>
      <c r="G205" s="175"/>
      <c r="H205" s="129">
        <v>730</v>
      </c>
      <c r="I205" s="130">
        <v>770</v>
      </c>
      <c r="J205" s="129">
        <v>770</v>
      </c>
      <c r="K205" s="130">
        <v>1001</v>
      </c>
      <c r="L205" s="130">
        <v>1001</v>
      </c>
      <c r="M205" s="130">
        <v>1001</v>
      </c>
      <c r="N205" s="130">
        <v>1001</v>
      </c>
      <c r="O205" s="148">
        <v>1123.0999999999999</v>
      </c>
      <c r="P205" s="149">
        <v>1239</v>
      </c>
      <c r="Q205" s="149">
        <v>936796</v>
      </c>
      <c r="R205" s="150">
        <v>1250</v>
      </c>
      <c r="S205" s="151">
        <v>1107922.2000000002</v>
      </c>
      <c r="T205" s="150">
        <v>857</v>
      </c>
      <c r="U205" s="151">
        <v>890242.9800000001</v>
      </c>
      <c r="V205" s="152">
        <v>1250</v>
      </c>
      <c r="W205" s="153">
        <f t="shared" si="190"/>
        <v>1403875</v>
      </c>
      <c r="X205" s="154">
        <v>1250</v>
      </c>
      <c r="Y205" s="155">
        <v>1123.0999999999999</v>
      </c>
      <c r="Z205" s="138">
        <f t="shared" si="191"/>
        <v>1403875</v>
      </c>
      <c r="AA205" s="156">
        <v>874</v>
      </c>
      <c r="AB205" s="157">
        <v>981364.7799999998</v>
      </c>
      <c r="AC205" s="158">
        <v>1063</v>
      </c>
      <c r="AD205" s="448">
        <v>1255</v>
      </c>
      <c r="AE205" s="159">
        <f t="shared" si="192"/>
        <v>1334065</v>
      </c>
      <c r="AF205" s="158">
        <v>1063</v>
      </c>
      <c r="AG205" s="448">
        <v>1255</v>
      </c>
      <c r="AH205" s="159">
        <f t="shared" si="183"/>
        <v>1334065</v>
      </c>
      <c r="AI205" s="437">
        <f t="shared" si="184"/>
        <v>0</v>
      </c>
      <c r="AJ205" s="23">
        <f t="shared" si="193"/>
        <v>-187</v>
      </c>
      <c r="AK205" s="24">
        <f t="shared" si="194"/>
        <v>-0.14960000000000001</v>
      </c>
      <c r="AL205" s="23">
        <f t="shared" si="195"/>
        <v>189</v>
      </c>
      <c r="AM205" s="160">
        <f t="shared" si="185"/>
        <v>0</v>
      </c>
      <c r="AN205" s="24">
        <f t="shared" si="196"/>
        <v>0.21624713958810068</v>
      </c>
      <c r="AO205" s="163">
        <f t="shared" si="197"/>
        <v>131.90000000000009</v>
      </c>
      <c r="AP205" s="164">
        <f t="shared" si="198"/>
        <v>0.11744279227139177</v>
      </c>
      <c r="AQ205" s="487"/>
      <c r="AR205" s="409">
        <f t="shared" si="173"/>
        <v>0.11744279227139187</v>
      </c>
      <c r="AS205" s="410">
        <f t="shared" si="174"/>
        <v>0.11744279227139187</v>
      </c>
      <c r="AT205" s="409">
        <f t="shared" si="175"/>
        <v>0.21624713958810071</v>
      </c>
      <c r="AU205" s="410">
        <f t="shared" si="176"/>
        <v>0.21624713958810071</v>
      </c>
      <c r="AV205" s="64" t="b">
        <f t="shared" si="177"/>
        <v>0</v>
      </c>
      <c r="AW205" s="415">
        <f t="shared" si="178"/>
        <v>756.09039548022599</v>
      </c>
      <c r="AX205" s="415">
        <f t="shared" si="179"/>
        <v>886.33776000000012</v>
      </c>
      <c r="AY205" s="415">
        <f t="shared" si="180"/>
        <v>1038.789941656943</v>
      </c>
      <c r="AZ205" s="415">
        <f t="shared" si="181"/>
        <v>1123.0999999999999</v>
      </c>
      <c r="BA205" s="415">
        <f t="shared" si="182"/>
        <v>1255</v>
      </c>
      <c r="BB205" s="416">
        <f t="shared" si="186"/>
        <v>0.17226427593627647</v>
      </c>
      <c r="BC205" s="416">
        <f t="shared" si="186"/>
        <v>0.17200235456169999</v>
      </c>
      <c r="BD205" s="416">
        <f t="shared" si="186"/>
        <v>8.1161796973675315E-2</v>
      </c>
      <c r="BE205" s="416">
        <f t="shared" si="186"/>
        <v>0.11744279227139187</v>
      </c>
      <c r="BF205" s="417">
        <f t="shared" si="169"/>
        <v>1239</v>
      </c>
      <c r="BG205" s="417">
        <f t="shared" si="167"/>
        <v>1250</v>
      </c>
      <c r="BH205" s="417">
        <f t="shared" si="168"/>
        <v>857</v>
      </c>
      <c r="BI205" s="417">
        <f t="shared" si="170"/>
        <v>874</v>
      </c>
      <c r="BJ205" s="417">
        <f t="shared" si="171"/>
        <v>1063</v>
      </c>
      <c r="BK205" s="416">
        <f t="shared" si="187"/>
        <v>8.8781275221954115E-3</v>
      </c>
      <c r="BL205" s="416">
        <f t="shared" si="187"/>
        <v>-0.31440000000000001</v>
      </c>
      <c r="BM205" s="416">
        <f t="shared" si="187"/>
        <v>1.9836639439906545E-2</v>
      </c>
      <c r="BN205" s="416">
        <f t="shared" si="187"/>
        <v>0.21624713958810071</v>
      </c>
      <c r="BO205" s="419"/>
      <c r="BP205" s="420" t="s">
        <v>1070</v>
      </c>
      <c r="BR205" s="104"/>
      <c r="BS205" s="103"/>
      <c r="BT205" s="161">
        <f t="shared" si="188"/>
        <v>1193855.2999999998</v>
      </c>
      <c r="BU205" s="161">
        <f t="shared" si="189"/>
        <v>1193855.2999999998</v>
      </c>
    </row>
    <row r="206" spans="1:73" ht="24" hidden="1">
      <c r="A206" s="145" t="s">
        <v>472</v>
      </c>
      <c r="B206" s="145" t="str">
        <f t="shared" si="156"/>
        <v>P091</v>
      </c>
      <c r="C206" s="146" t="s">
        <v>487</v>
      </c>
      <c r="D206" s="147" t="s">
        <v>488</v>
      </c>
      <c r="E206" s="147"/>
      <c r="F206" s="147"/>
      <c r="G206" s="147"/>
      <c r="H206" s="129">
        <v>472</v>
      </c>
      <c r="I206" s="130">
        <v>500</v>
      </c>
      <c r="J206" s="129">
        <v>500</v>
      </c>
      <c r="K206" s="130">
        <v>500</v>
      </c>
      <c r="L206" s="130">
        <v>500</v>
      </c>
      <c r="M206" s="130">
        <v>530</v>
      </c>
      <c r="N206" s="130">
        <v>530</v>
      </c>
      <c r="O206" s="148">
        <v>605</v>
      </c>
      <c r="P206" s="149">
        <v>7547</v>
      </c>
      <c r="Q206" s="149">
        <v>3694779.2</v>
      </c>
      <c r="R206" s="150">
        <v>5933</v>
      </c>
      <c r="S206" s="151">
        <v>2959400</v>
      </c>
      <c r="T206" s="150">
        <v>4013</v>
      </c>
      <c r="U206" s="151">
        <v>2201380.7999999998</v>
      </c>
      <c r="V206" s="152">
        <v>5933</v>
      </c>
      <c r="W206" s="153">
        <f t="shared" si="190"/>
        <v>3589465</v>
      </c>
      <c r="X206" s="154">
        <v>5933</v>
      </c>
      <c r="Y206" s="155">
        <v>605</v>
      </c>
      <c r="Z206" s="138">
        <f t="shared" si="191"/>
        <v>3589465</v>
      </c>
      <c r="AA206" s="156">
        <v>2826</v>
      </c>
      <c r="AB206" s="157">
        <v>1704890</v>
      </c>
      <c r="AC206" s="158">
        <v>5044</v>
      </c>
      <c r="AD206" s="456">
        <f>Y206*1.15</f>
        <v>695.75</v>
      </c>
      <c r="AE206" s="159">
        <f t="shared" si="192"/>
        <v>3509363</v>
      </c>
      <c r="AF206" s="158">
        <v>5044</v>
      </c>
      <c r="AG206" s="448">
        <v>776.17</v>
      </c>
      <c r="AH206" s="159">
        <f t="shared" si="183"/>
        <v>3915001.48</v>
      </c>
      <c r="AI206" s="437">
        <f t="shared" si="184"/>
        <v>-80.419999999999959</v>
      </c>
      <c r="AJ206" s="23">
        <f t="shared" si="193"/>
        <v>-889</v>
      </c>
      <c r="AK206" s="24">
        <f t="shared" si="194"/>
        <v>-0.1498398786448677</v>
      </c>
      <c r="AL206" s="23">
        <f t="shared" si="195"/>
        <v>2218</v>
      </c>
      <c r="AM206" s="160">
        <f t="shared" si="185"/>
        <v>-405638.48</v>
      </c>
      <c r="AN206" s="24">
        <f t="shared" si="196"/>
        <v>0.78485491861288037</v>
      </c>
      <c r="AO206" s="163">
        <f t="shared" si="197"/>
        <v>171.16999999999996</v>
      </c>
      <c r="AP206" s="164">
        <f t="shared" si="198"/>
        <v>0.28292561983471065</v>
      </c>
      <c r="AQ206" s="487"/>
      <c r="AR206" s="409">
        <f t="shared" si="173"/>
        <v>0.28292561983471076</v>
      </c>
      <c r="AS206" s="410">
        <f t="shared" si="174"/>
        <v>0.14999999999999991</v>
      </c>
      <c r="AT206" s="409">
        <f t="shared" si="175"/>
        <v>0.78485491861288037</v>
      </c>
      <c r="AU206" s="410">
        <f t="shared" si="176"/>
        <v>0.78485491861288037</v>
      </c>
      <c r="AV206" s="64" t="b">
        <f t="shared" si="177"/>
        <v>0</v>
      </c>
      <c r="AW206" s="415">
        <f t="shared" si="178"/>
        <v>489.56925930833444</v>
      </c>
      <c r="AX206" s="415">
        <f t="shared" si="179"/>
        <v>498.80330355637955</v>
      </c>
      <c r="AY206" s="415">
        <f t="shared" si="180"/>
        <v>548.56237229005728</v>
      </c>
      <c r="AZ206" s="415">
        <f t="shared" si="181"/>
        <v>605</v>
      </c>
      <c r="BA206" s="415">
        <f t="shared" si="182"/>
        <v>695.75</v>
      </c>
      <c r="BB206" s="416">
        <f t="shared" si="186"/>
        <v>1.8861568761672221E-2</v>
      </c>
      <c r="BC206" s="416">
        <f t="shared" si="186"/>
        <v>9.9756894910086436E-2</v>
      </c>
      <c r="BD206" s="416">
        <f t="shared" si="186"/>
        <v>0.10288279065575567</v>
      </c>
      <c r="BE206" s="416">
        <f t="shared" si="186"/>
        <v>0.14999999999999991</v>
      </c>
      <c r="BF206" s="417">
        <f t="shared" si="169"/>
        <v>7547</v>
      </c>
      <c r="BG206" s="417">
        <f t="shared" si="167"/>
        <v>5933</v>
      </c>
      <c r="BH206" s="417">
        <f t="shared" si="168"/>
        <v>4013</v>
      </c>
      <c r="BI206" s="417">
        <f t="shared" si="170"/>
        <v>2826</v>
      </c>
      <c r="BJ206" s="417">
        <f t="shared" si="171"/>
        <v>5044</v>
      </c>
      <c r="BK206" s="416">
        <f t="shared" si="187"/>
        <v>-0.21385981184576652</v>
      </c>
      <c r="BL206" s="416">
        <f t="shared" si="187"/>
        <v>-0.32361368616214392</v>
      </c>
      <c r="BM206" s="416">
        <f t="shared" si="187"/>
        <v>-0.29578868676800396</v>
      </c>
      <c r="BN206" s="416">
        <f t="shared" si="187"/>
        <v>0.78485491861288037</v>
      </c>
      <c r="BO206" s="419"/>
      <c r="BP206" s="420"/>
      <c r="BR206" s="104"/>
      <c r="BS206" s="103"/>
      <c r="BT206" s="161">
        <f t="shared" si="188"/>
        <v>3051620</v>
      </c>
      <c r="BU206" s="161">
        <f t="shared" si="189"/>
        <v>3051620</v>
      </c>
    </row>
    <row r="207" spans="1:73" ht="13.2" hidden="1">
      <c r="A207" s="145" t="s">
        <v>489</v>
      </c>
      <c r="B207" s="145" t="str">
        <f t="shared" si="156"/>
        <v>P092</v>
      </c>
      <c r="C207" s="146" t="s">
        <v>490</v>
      </c>
      <c r="D207" s="147" t="s">
        <v>491</v>
      </c>
      <c r="E207" s="147"/>
      <c r="F207" s="147"/>
      <c r="G207" s="147"/>
      <c r="H207" s="129">
        <v>770</v>
      </c>
      <c r="I207" s="130">
        <v>770</v>
      </c>
      <c r="J207" s="129">
        <v>770</v>
      </c>
      <c r="K207" s="130">
        <v>770</v>
      </c>
      <c r="L207" s="130">
        <v>770</v>
      </c>
      <c r="M207" s="130">
        <v>770</v>
      </c>
      <c r="N207" s="130">
        <v>770</v>
      </c>
      <c r="O207" s="148">
        <v>869</v>
      </c>
      <c r="P207" s="149">
        <v>321</v>
      </c>
      <c r="Q207" s="149">
        <v>247170</v>
      </c>
      <c r="R207" s="150">
        <v>390</v>
      </c>
      <c r="S207" s="151">
        <v>299530</v>
      </c>
      <c r="T207" s="150">
        <v>303</v>
      </c>
      <c r="U207" s="151">
        <v>243304.60000000003</v>
      </c>
      <c r="V207" s="152">
        <v>390</v>
      </c>
      <c r="W207" s="153">
        <f t="shared" si="190"/>
        <v>338910</v>
      </c>
      <c r="X207" s="154">
        <v>390</v>
      </c>
      <c r="Y207" s="155">
        <v>869</v>
      </c>
      <c r="Z207" s="138">
        <f t="shared" si="191"/>
        <v>338910</v>
      </c>
      <c r="AA207" s="156">
        <v>283</v>
      </c>
      <c r="AB207" s="157">
        <v>244710.40000000002</v>
      </c>
      <c r="AC207" s="158">
        <v>332</v>
      </c>
      <c r="AD207" s="459">
        <v>995.86</v>
      </c>
      <c r="AE207" s="159">
        <f t="shared" si="192"/>
        <v>330625.52</v>
      </c>
      <c r="AF207" s="158">
        <v>332</v>
      </c>
      <c r="AG207" s="448">
        <v>995.86</v>
      </c>
      <c r="AH207" s="159">
        <f t="shared" si="183"/>
        <v>330625.52</v>
      </c>
      <c r="AI207" s="437">
        <f t="shared" si="184"/>
        <v>0</v>
      </c>
      <c r="AJ207" s="23">
        <f t="shared" si="193"/>
        <v>-58</v>
      </c>
      <c r="AK207" s="24">
        <f t="shared" si="194"/>
        <v>-0.14871794871794872</v>
      </c>
      <c r="AL207" s="23">
        <f t="shared" si="195"/>
        <v>49</v>
      </c>
      <c r="AM207" s="160">
        <f t="shared" si="185"/>
        <v>0</v>
      </c>
      <c r="AN207" s="24">
        <f t="shared" si="196"/>
        <v>0.17314487632508835</v>
      </c>
      <c r="AO207" s="163">
        <f t="shared" si="197"/>
        <v>126.86000000000001</v>
      </c>
      <c r="AP207" s="164">
        <f t="shared" si="198"/>
        <v>0.14598388952819333</v>
      </c>
      <c r="AQ207" s="487"/>
      <c r="AR207" s="409">
        <f t="shared" si="173"/>
        <v>0.1459838895281933</v>
      </c>
      <c r="AS207" s="410">
        <f t="shared" si="174"/>
        <v>0.1459838895281933</v>
      </c>
      <c r="AT207" s="409">
        <f t="shared" si="175"/>
        <v>0.17314487632508824</v>
      </c>
      <c r="AU207" s="410">
        <f t="shared" si="176"/>
        <v>0.17314487632508824</v>
      </c>
      <c r="AV207" s="64" t="b">
        <f t="shared" si="177"/>
        <v>0</v>
      </c>
      <c r="AW207" s="415">
        <f t="shared" si="178"/>
        <v>770</v>
      </c>
      <c r="AX207" s="415">
        <f t="shared" si="179"/>
        <v>768.02564102564099</v>
      </c>
      <c r="AY207" s="415">
        <f t="shared" si="180"/>
        <v>802.98547854785488</v>
      </c>
      <c r="AZ207" s="415">
        <f t="shared" si="181"/>
        <v>869</v>
      </c>
      <c r="BA207" s="415">
        <f t="shared" si="182"/>
        <v>995.86</v>
      </c>
      <c r="BB207" s="416">
        <f t="shared" si="186"/>
        <v>-2.564102564102555E-3</v>
      </c>
      <c r="BC207" s="416">
        <f t="shared" si="186"/>
        <v>4.5519102038738657E-2</v>
      </c>
      <c r="BD207" s="416">
        <f t="shared" si="186"/>
        <v>8.2211351532194499E-2</v>
      </c>
      <c r="BE207" s="416">
        <f t="shared" si="186"/>
        <v>0.1459838895281933</v>
      </c>
      <c r="BF207" s="417">
        <f t="shared" si="169"/>
        <v>321</v>
      </c>
      <c r="BG207" s="417">
        <f t="shared" si="167"/>
        <v>390</v>
      </c>
      <c r="BH207" s="417">
        <f t="shared" si="168"/>
        <v>303</v>
      </c>
      <c r="BI207" s="417">
        <f t="shared" si="170"/>
        <v>283</v>
      </c>
      <c r="BJ207" s="417">
        <f t="shared" si="171"/>
        <v>332</v>
      </c>
      <c r="BK207" s="416">
        <f t="shared" si="187"/>
        <v>0.2149532710280373</v>
      </c>
      <c r="BL207" s="416">
        <f t="shared" si="187"/>
        <v>-0.22307692307692306</v>
      </c>
      <c r="BM207" s="416">
        <f t="shared" si="187"/>
        <v>-6.6006600660066028E-2</v>
      </c>
      <c r="BN207" s="416">
        <f t="shared" si="187"/>
        <v>0.17314487632508824</v>
      </c>
      <c r="BO207" s="419"/>
      <c r="BP207" s="420"/>
      <c r="BR207" s="104"/>
      <c r="BS207" s="103"/>
      <c r="BT207" s="161">
        <f t="shared" si="188"/>
        <v>288508</v>
      </c>
      <c r="BU207" s="161">
        <f t="shared" si="189"/>
        <v>288508</v>
      </c>
    </row>
    <row r="208" spans="1:73" ht="24" hidden="1">
      <c r="A208" s="145" t="s">
        <v>489</v>
      </c>
      <c r="B208" s="145" t="str">
        <f t="shared" si="156"/>
        <v>P093</v>
      </c>
      <c r="C208" s="146" t="s">
        <v>492</v>
      </c>
      <c r="D208" s="147" t="s">
        <v>493</v>
      </c>
      <c r="E208" s="147"/>
      <c r="F208" s="147"/>
      <c r="G208" s="147"/>
      <c r="H208" s="129">
        <v>470</v>
      </c>
      <c r="I208" s="130">
        <v>500</v>
      </c>
      <c r="J208" s="129">
        <v>500</v>
      </c>
      <c r="K208" s="130">
        <v>500</v>
      </c>
      <c r="L208" s="130">
        <v>500</v>
      </c>
      <c r="M208" s="130">
        <v>511</v>
      </c>
      <c r="N208" s="130">
        <v>511</v>
      </c>
      <c r="O208" s="148">
        <v>584.1</v>
      </c>
      <c r="P208" s="149">
        <v>6668</v>
      </c>
      <c r="Q208" s="149">
        <v>3261970</v>
      </c>
      <c r="R208" s="150">
        <v>6204</v>
      </c>
      <c r="S208" s="151">
        <v>3083560</v>
      </c>
      <c r="T208" s="150">
        <v>5121</v>
      </c>
      <c r="U208" s="151">
        <v>2697140.4200000004</v>
      </c>
      <c r="V208" s="152">
        <v>6204</v>
      </c>
      <c r="W208" s="153">
        <f t="shared" si="190"/>
        <v>3623756.4000000004</v>
      </c>
      <c r="X208" s="154">
        <v>6204</v>
      </c>
      <c r="Y208" s="155">
        <v>584.1</v>
      </c>
      <c r="Z208" s="138">
        <f t="shared" si="191"/>
        <v>3623756.4000000004</v>
      </c>
      <c r="AA208" s="156">
        <v>3909</v>
      </c>
      <c r="AB208" s="157">
        <v>2238388.02</v>
      </c>
      <c r="AC208" s="158">
        <v>5274</v>
      </c>
      <c r="AD208" s="459">
        <v>710.96</v>
      </c>
      <c r="AE208" s="159">
        <f t="shared" si="192"/>
        <v>3749603.04</v>
      </c>
      <c r="AF208" s="158">
        <v>5274</v>
      </c>
      <c r="AG208" s="448">
        <v>710.96</v>
      </c>
      <c r="AH208" s="159">
        <f t="shared" si="183"/>
        <v>3749603.04</v>
      </c>
      <c r="AI208" s="437">
        <f t="shared" si="184"/>
        <v>0</v>
      </c>
      <c r="AJ208" s="23">
        <f t="shared" si="193"/>
        <v>-930</v>
      </c>
      <c r="AK208" s="24">
        <f t="shared" si="194"/>
        <v>-0.14990328820116053</v>
      </c>
      <c r="AL208" s="23">
        <f t="shared" si="195"/>
        <v>1365</v>
      </c>
      <c r="AM208" s="160">
        <f t="shared" si="185"/>
        <v>0</v>
      </c>
      <c r="AN208" s="24">
        <f t="shared" si="196"/>
        <v>0.34919416730621644</v>
      </c>
      <c r="AO208" s="163">
        <f t="shared" si="197"/>
        <v>126.86000000000001</v>
      </c>
      <c r="AP208" s="164">
        <f t="shared" si="198"/>
        <v>0.21718883752782059</v>
      </c>
      <c r="AQ208" s="487"/>
      <c r="AR208" s="409">
        <f t="shared" si="173"/>
        <v>0.21718883752782059</v>
      </c>
      <c r="AS208" s="410">
        <f t="shared" si="174"/>
        <v>0.21718883752782059</v>
      </c>
      <c r="AT208" s="409">
        <f t="shared" si="175"/>
        <v>0.34919416730621644</v>
      </c>
      <c r="AU208" s="410">
        <f t="shared" si="176"/>
        <v>0.34919416730621644</v>
      </c>
      <c r="AV208" s="64" t="b">
        <f t="shared" si="177"/>
        <v>0</v>
      </c>
      <c r="AW208" s="415">
        <f t="shared" si="178"/>
        <v>489.19766046790642</v>
      </c>
      <c r="AX208" s="415">
        <f t="shared" si="179"/>
        <v>497.02772404900065</v>
      </c>
      <c r="AY208" s="415">
        <f t="shared" si="180"/>
        <v>526.68237063073627</v>
      </c>
      <c r="AZ208" s="415">
        <f t="shared" si="181"/>
        <v>584.1</v>
      </c>
      <c r="BA208" s="415">
        <f t="shared" si="182"/>
        <v>710.96</v>
      </c>
      <c r="BB208" s="416">
        <f t="shared" si="186"/>
        <v>1.6005930146119285E-2</v>
      </c>
      <c r="BC208" s="416">
        <f t="shared" si="186"/>
        <v>5.9663968722219796E-2</v>
      </c>
      <c r="BD208" s="416">
        <f t="shared" si="186"/>
        <v>0.109017564610151</v>
      </c>
      <c r="BE208" s="416">
        <f t="shared" si="186"/>
        <v>0.21718883752782059</v>
      </c>
      <c r="BF208" s="417">
        <f t="shared" si="169"/>
        <v>6668</v>
      </c>
      <c r="BG208" s="417">
        <f t="shared" si="167"/>
        <v>6204</v>
      </c>
      <c r="BH208" s="417">
        <f t="shared" si="168"/>
        <v>5121</v>
      </c>
      <c r="BI208" s="417">
        <f t="shared" si="170"/>
        <v>3909</v>
      </c>
      <c r="BJ208" s="417">
        <f t="shared" si="171"/>
        <v>5274</v>
      </c>
      <c r="BK208" s="416">
        <f t="shared" si="187"/>
        <v>-6.9586082783443359E-2</v>
      </c>
      <c r="BL208" s="416">
        <f t="shared" si="187"/>
        <v>-0.17456479690522242</v>
      </c>
      <c r="BM208" s="416">
        <f t="shared" si="187"/>
        <v>-0.23667252489748092</v>
      </c>
      <c r="BN208" s="416">
        <f t="shared" si="187"/>
        <v>0.34919416730621644</v>
      </c>
      <c r="BO208" s="419"/>
      <c r="BP208" s="420"/>
      <c r="BR208" s="104"/>
      <c r="BS208" s="103"/>
      <c r="BT208" s="161">
        <f t="shared" si="188"/>
        <v>3080543.4</v>
      </c>
      <c r="BU208" s="161">
        <f t="shared" si="189"/>
        <v>3080543.4</v>
      </c>
    </row>
    <row r="209" spans="1:73" ht="24" hidden="1">
      <c r="A209" s="145" t="s">
        <v>489</v>
      </c>
      <c r="B209" s="145" t="str">
        <f t="shared" si="156"/>
        <v>P094</v>
      </c>
      <c r="C209" s="146" t="s">
        <v>494</v>
      </c>
      <c r="D209" s="147" t="s">
        <v>495</v>
      </c>
      <c r="E209" s="147"/>
      <c r="F209" s="147"/>
      <c r="G209" s="147"/>
      <c r="H209" s="129">
        <v>480</v>
      </c>
      <c r="I209" s="130">
        <v>550</v>
      </c>
      <c r="J209" s="129">
        <v>550</v>
      </c>
      <c r="K209" s="130">
        <v>550</v>
      </c>
      <c r="L209" s="130">
        <v>550</v>
      </c>
      <c r="M209" s="130">
        <v>550</v>
      </c>
      <c r="N209" s="130">
        <v>550</v>
      </c>
      <c r="O209" s="148">
        <v>627</v>
      </c>
      <c r="P209" s="149">
        <v>1577</v>
      </c>
      <c r="Q209" s="149">
        <v>822690</v>
      </c>
      <c r="R209" s="150">
        <v>1395</v>
      </c>
      <c r="S209" s="151">
        <v>761310</v>
      </c>
      <c r="T209" s="150">
        <v>1080</v>
      </c>
      <c r="U209" s="151">
        <v>612282</v>
      </c>
      <c r="V209" s="152">
        <v>1394</v>
      </c>
      <c r="W209" s="153">
        <f t="shared" si="190"/>
        <v>874038</v>
      </c>
      <c r="X209" s="154">
        <v>1394</v>
      </c>
      <c r="Y209" s="155">
        <v>627</v>
      </c>
      <c r="Z209" s="138">
        <f t="shared" si="191"/>
        <v>874038</v>
      </c>
      <c r="AA209" s="156">
        <v>783</v>
      </c>
      <c r="AB209" s="157">
        <v>482915.39999999997</v>
      </c>
      <c r="AC209" s="158">
        <v>1185</v>
      </c>
      <c r="AD209" s="456">
        <v>740</v>
      </c>
      <c r="AE209" s="159">
        <f t="shared" si="192"/>
        <v>876900</v>
      </c>
      <c r="AF209" s="158">
        <v>1185</v>
      </c>
      <c r="AG209" s="448">
        <v>753.86</v>
      </c>
      <c r="AH209" s="159">
        <f t="shared" si="183"/>
        <v>893324.1</v>
      </c>
      <c r="AI209" s="437">
        <f t="shared" si="184"/>
        <v>-13.860000000000014</v>
      </c>
      <c r="AJ209" s="23">
        <f t="shared" si="193"/>
        <v>-209</v>
      </c>
      <c r="AK209" s="24">
        <f t="shared" si="194"/>
        <v>-0.14992826398852224</v>
      </c>
      <c r="AL209" s="23">
        <f t="shared" si="195"/>
        <v>402</v>
      </c>
      <c r="AM209" s="160">
        <f t="shared" si="185"/>
        <v>-16424.099999999977</v>
      </c>
      <c r="AN209" s="24">
        <f t="shared" si="196"/>
        <v>0.51340996168582376</v>
      </c>
      <c r="AO209" s="163">
        <f t="shared" si="197"/>
        <v>126.86000000000001</v>
      </c>
      <c r="AP209" s="164">
        <f t="shared" si="198"/>
        <v>0.20232854864433814</v>
      </c>
      <c r="AQ209" s="487"/>
      <c r="AR209" s="409">
        <f t="shared" si="173"/>
        <v>0.20232854864433825</v>
      </c>
      <c r="AS209" s="410">
        <f t="shared" si="174"/>
        <v>0.1802232854864434</v>
      </c>
      <c r="AT209" s="409">
        <f t="shared" si="175"/>
        <v>0.51340996168582365</v>
      </c>
      <c r="AU209" s="410">
        <f t="shared" si="176"/>
        <v>0.51340996168582365</v>
      </c>
      <c r="AV209" s="64" t="b">
        <f t="shared" si="177"/>
        <v>0</v>
      </c>
      <c r="AW209" s="415">
        <f t="shared" si="178"/>
        <v>521.68040583386176</v>
      </c>
      <c r="AX209" s="415">
        <f t="shared" si="179"/>
        <v>545.74193548387098</v>
      </c>
      <c r="AY209" s="415">
        <f t="shared" si="180"/>
        <v>566.92777777777781</v>
      </c>
      <c r="AZ209" s="415">
        <f t="shared" si="181"/>
        <v>627</v>
      </c>
      <c r="BA209" s="415">
        <f t="shared" si="182"/>
        <v>740</v>
      </c>
      <c r="BB209" s="416">
        <f t="shared" si="186"/>
        <v>4.6123123239694808E-2</v>
      </c>
      <c r="BC209" s="416">
        <f t="shared" si="186"/>
        <v>3.8820257188267648E-2</v>
      </c>
      <c r="BD209" s="416">
        <f t="shared" si="186"/>
        <v>0.10596097876468691</v>
      </c>
      <c r="BE209" s="416">
        <f t="shared" si="186"/>
        <v>0.1802232854864434</v>
      </c>
      <c r="BF209" s="417">
        <f t="shared" si="169"/>
        <v>1577</v>
      </c>
      <c r="BG209" s="417">
        <f t="shared" si="167"/>
        <v>1395</v>
      </c>
      <c r="BH209" s="417">
        <f t="shared" si="168"/>
        <v>1080</v>
      </c>
      <c r="BI209" s="417">
        <f t="shared" si="170"/>
        <v>783</v>
      </c>
      <c r="BJ209" s="417">
        <f t="shared" si="171"/>
        <v>1185</v>
      </c>
      <c r="BK209" s="416">
        <f t="shared" si="187"/>
        <v>-0.11540900443880786</v>
      </c>
      <c r="BL209" s="416">
        <f t="shared" si="187"/>
        <v>-0.22580645161290325</v>
      </c>
      <c r="BM209" s="416">
        <f t="shared" si="187"/>
        <v>-0.27500000000000002</v>
      </c>
      <c r="BN209" s="416">
        <f t="shared" si="187"/>
        <v>0.51340996168582365</v>
      </c>
      <c r="BO209" s="419"/>
      <c r="BP209" s="420"/>
      <c r="BR209" s="104"/>
      <c r="BS209" s="103"/>
      <c r="BT209" s="161">
        <f t="shared" si="188"/>
        <v>742995</v>
      </c>
      <c r="BU209" s="161">
        <f t="shared" si="189"/>
        <v>742995</v>
      </c>
    </row>
    <row r="210" spans="1:73" ht="24" hidden="1">
      <c r="A210" s="145" t="s">
        <v>489</v>
      </c>
      <c r="B210" s="145" t="str">
        <f t="shared" si="156"/>
        <v>P095</v>
      </c>
      <c r="C210" s="146" t="s">
        <v>496</v>
      </c>
      <c r="D210" s="147" t="s">
        <v>497</v>
      </c>
      <c r="E210" s="147"/>
      <c r="F210" s="147"/>
      <c r="G210" s="147"/>
      <c r="H210" s="129">
        <v>389</v>
      </c>
      <c r="I210" s="130">
        <v>400</v>
      </c>
      <c r="J210" s="129">
        <v>400</v>
      </c>
      <c r="K210" s="130">
        <v>400</v>
      </c>
      <c r="L210" s="130">
        <v>400</v>
      </c>
      <c r="M210" s="130">
        <v>424</v>
      </c>
      <c r="N210" s="130">
        <v>424</v>
      </c>
      <c r="O210" s="148">
        <v>488.4</v>
      </c>
      <c r="P210" s="149">
        <v>822</v>
      </c>
      <c r="Q210" s="149">
        <v>325533</v>
      </c>
      <c r="R210" s="150">
        <v>784</v>
      </c>
      <c r="S210" s="151">
        <v>313520</v>
      </c>
      <c r="T210" s="150">
        <v>502</v>
      </c>
      <c r="U210" s="151">
        <v>219643.84</v>
      </c>
      <c r="V210" s="152">
        <v>784</v>
      </c>
      <c r="W210" s="153">
        <f t="shared" si="190"/>
        <v>382905.59999999998</v>
      </c>
      <c r="X210" s="154">
        <v>784</v>
      </c>
      <c r="Y210" s="155">
        <v>488.4</v>
      </c>
      <c r="Z210" s="138">
        <f t="shared" si="191"/>
        <v>382905.59999999998</v>
      </c>
      <c r="AA210" s="156">
        <v>427</v>
      </c>
      <c r="AB210" s="157">
        <v>208449.12</v>
      </c>
      <c r="AC210" s="158">
        <v>667</v>
      </c>
      <c r="AD210" s="456">
        <v>600</v>
      </c>
      <c r="AE210" s="159">
        <f t="shared" si="192"/>
        <v>400200</v>
      </c>
      <c r="AF210" s="158">
        <v>667</v>
      </c>
      <c r="AG210" s="448">
        <v>615.26</v>
      </c>
      <c r="AH210" s="159">
        <f t="shared" si="183"/>
        <v>410378.42</v>
      </c>
      <c r="AI210" s="437">
        <f t="shared" si="184"/>
        <v>-15.259999999999991</v>
      </c>
      <c r="AJ210" s="23">
        <f t="shared" si="193"/>
        <v>-117</v>
      </c>
      <c r="AK210" s="24">
        <f t="shared" si="194"/>
        <v>-0.14923469387755103</v>
      </c>
      <c r="AL210" s="23">
        <f t="shared" si="195"/>
        <v>240</v>
      </c>
      <c r="AM210" s="160">
        <f t="shared" si="185"/>
        <v>-10178.419999999984</v>
      </c>
      <c r="AN210" s="24">
        <f t="shared" si="196"/>
        <v>0.56206088992974235</v>
      </c>
      <c r="AO210" s="163">
        <f t="shared" si="197"/>
        <v>126.86000000000001</v>
      </c>
      <c r="AP210" s="164">
        <f t="shared" si="198"/>
        <v>0.25974610974610979</v>
      </c>
      <c r="AQ210" s="487"/>
      <c r="AR210" s="409">
        <f t="shared" si="173"/>
        <v>0.25974610974610979</v>
      </c>
      <c r="AS210" s="410">
        <f t="shared" si="174"/>
        <v>0.22850122850122845</v>
      </c>
      <c r="AT210" s="409">
        <f t="shared" si="175"/>
        <v>0.56206088992974235</v>
      </c>
      <c r="AU210" s="410">
        <f t="shared" si="176"/>
        <v>0.56206088992974235</v>
      </c>
      <c r="AV210" s="64" t="b">
        <f t="shared" si="177"/>
        <v>0</v>
      </c>
      <c r="AW210" s="415">
        <f t="shared" si="178"/>
        <v>396.02554744525548</v>
      </c>
      <c r="AX210" s="415">
        <f t="shared" si="179"/>
        <v>399.89795918367349</v>
      </c>
      <c r="AY210" s="415">
        <f t="shared" si="180"/>
        <v>437.53752988047808</v>
      </c>
      <c r="AZ210" s="415">
        <f t="shared" si="181"/>
        <v>488.4</v>
      </c>
      <c r="BA210" s="415">
        <f t="shared" si="182"/>
        <v>600</v>
      </c>
      <c r="BB210" s="416">
        <f t="shared" si="186"/>
        <v>9.7781866937594053E-3</v>
      </c>
      <c r="BC210" s="416">
        <f t="shared" si="186"/>
        <v>9.4122937695505282E-2</v>
      </c>
      <c r="BD210" s="416">
        <f t="shared" si="186"/>
        <v>0.11624710258207105</v>
      </c>
      <c r="BE210" s="416">
        <f t="shared" si="186"/>
        <v>0.22850122850122845</v>
      </c>
      <c r="BF210" s="417">
        <f t="shared" si="169"/>
        <v>822</v>
      </c>
      <c r="BG210" s="417">
        <f t="shared" si="167"/>
        <v>784</v>
      </c>
      <c r="BH210" s="417">
        <f t="shared" si="168"/>
        <v>502</v>
      </c>
      <c r="BI210" s="417">
        <f t="shared" si="170"/>
        <v>427</v>
      </c>
      <c r="BJ210" s="417">
        <f t="shared" si="171"/>
        <v>667</v>
      </c>
      <c r="BK210" s="416">
        <f t="shared" si="187"/>
        <v>-4.6228710462287159E-2</v>
      </c>
      <c r="BL210" s="416">
        <f t="shared" si="187"/>
        <v>-0.35969387755102045</v>
      </c>
      <c r="BM210" s="416">
        <f t="shared" si="187"/>
        <v>-0.14940239043824699</v>
      </c>
      <c r="BN210" s="416">
        <f t="shared" si="187"/>
        <v>0.56206088992974235</v>
      </c>
      <c r="BO210" s="419"/>
      <c r="BP210" s="420"/>
      <c r="BR210" s="104"/>
      <c r="BS210" s="103"/>
      <c r="BT210" s="161">
        <f t="shared" si="188"/>
        <v>325762.8</v>
      </c>
      <c r="BU210" s="161">
        <f t="shared" si="189"/>
        <v>325762.8</v>
      </c>
    </row>
    <row r="211" spans="1:73" ht="24" hidden="1">
      <c r="A211" s="145" t="s">
        <v>489</v>
      </c>
      <c r="B211" s="145" t="str">
        <f t="shared" si="156"/>
        <v>P096</v>
      </c>
      <c r="C211" s="146" t="s">
        <v>498</v>
      </c>
      <c r="D211" s="147" t="s">
        <v>499</v>
      </c>
      <c r="E211" s="147"/>
      <c r="F211" s="147"/>
      <c r="G211" s="147"/>
      <c r="H211" s="129">
        <v>434</v>
      </c>
      <c r="I211" s="130">
        <v>434</v>
      </c>
      <c r="J211" s="129">
        <v>434</v>
      </c>
      <c r="K211" s="130">
        <v>434</v>
      </c>
      <c r="L211" s="130">
        <v>434</v>
      </c>
      <c r="M211" s="130">
        <v>462</v>
      </c>
      <c r="N211" s="130">
        <v>462</v>
      </c>
      <c r="O211" s="148">
        <v>530.20000000000005</v>
      </c>
      <c r="P211" s="149">
        <v>298</v>
      </c>
      <c r="Q211" s="149">
        <v>129332</v>
      </c>
      <c r="R211" s="150">
        <v>255</v>
      </c>
      <c r="S211" s="151">
        <v>110583.2</v>
      </c>
      <c r="T211" s="150">
        <v>188</v>
      </c>
      <c r="U211" s="151">
        <v>90375.8</v>
      </c>
      <c r="V211" s="152">
        <v>255</v>
      </c>
      <c r="W211" s="153">
        <f t="shared" si="190"/>
        <v>135201</v>
      </c>
      <c r="X211" s="154">
        <v>255</v>
      </c>
      <c r="Y211" s="155">
        <v>530.20000000000005</v>
      </c>
      <c r="Z211" s="138">
        <f t="shared" si="191"/>
        <v>135201</v>
      </c>
      <c r="AA211" s="156">
        <v>177</v>
      </c>
      <c r="AB211" s="157">
        <v>93383.400000000009</v>
      </c>
      <c r="AC211" s="158">
        <v>217</v>
      </c>
      <c r="AD211" s="456">
        <v>650</v>
      </c>
      <c r="AE211" s="159">
        <f t="shared" si="192"/>
        <v>141050</v>
      </c>
      <c r="AF211" s="158">
        <v>217</v>
      </c>
      <c r="AG211" s="448">
        <v>657.06</v>
      </c>
      <c r="AH211" s="159">
        <f t="shared" si="183"/>
        <v>142582.01999999999</v>
      </c>
      <c r="AI211" s="437">
        <f t="shared" si="184"/>
        <v>-7.0599999999999454</v>
      </c>
      <c r="AJ211" s="23">
        <f t="shared" si="193"/>
        <v>-38</v>
      </c>
      <c r="AK211" s="24">
        <f t="shared" si="194"/>
        <v>-0.14901960784313725</v>
      </c>
      <c r="AL211" s="23">
        <f t="shared" si="195"/>
        <v>40</v>
      </c>
      <c r="AM211" s="160">
        <f t="shared" si="185"/>
        <v>-1532.0199999999895</v>
      </c>
      <c r="AN211" s="24">
        <f t="shared" si="196"/>
        <v>0.22598870056497175</v>
      </c>
      <c r="AO211" s="163">
        <f t="shared" si="197"/>
        <v>126.8599999999999</v>
      </c>
      <c r="AP211" s="164">
        <f t="shared" si="198"/>
        <v>0.23926820067898885</v>
      </c>
      <c r="AQ211" s="487"/>
      <c r="AR211" s="409">
        <f t="shared" si="173"/>
        <v>0.2392682006789888</v>
      </c>
      <c r="AS211" s="410">
        <f t="shared" si="174"/>
        <v>0.22595247076574876</v>
      </c>
      <c r="AT211" s="409">
        <f t="shared" si="175"/>
        <v>0.22598870056497167</v>
      </c>
      <c r="AU211" s="410">
        <f t="shared" si="176"/>
        <v>0.22598870056497167</v>
      </c>
      <c r="AV211" s="64" t="b">
        <f t="shared" si="177"/>
        <v>0</v>
      </c>
      <c r="AW211" s="415">
        <f t="shared" si="178"/>
        <v>434</v>
      </c>
      <c r="AX211" s="415">
        <f t="shared" si="179"/>
        <v>433.65960784313722</v>
      </c>
      <c r="AY211" s="415">
        <f t="shared" si="180"/>
        <v>480.72234042553191</v>
      </c>
      <c r="AZ211" s="415">
        <f t="shared" si="181"/>
        <v>530.20000000000005</v>
      </c>
      <c r="BA211" s="415">
        <f t="shared" si="182"/>
        <v>650</v>
      </c>
      <c r="BB211" s="416">
        <f t="shared" si="186"/>
        <v>-7.8431372549025991E-4</v>
      </c>
      <c r="BC211" s="416">
        <f t="shared" si="186"/>
        <v>0.10852459332439879</v>
      </c>
      <c r="BD211" s="416">
        <f t="shared" si="186"/>
        <v>0.10292357024778775</v>
      </c>
      <c r="BE211" s="416">
        <f t="shared" si="186"/>
        <v>0.22595247076574876</v>
      </c>
      <c r="BF211" s="417">
        <f t="shared" si="169"/>
        <v>298</v>
      </c>
      <c r="BG211" s="417">
        <f t="shared" si="167"/>
        <v>255</v>
      </c>
      <c r="BH211" s="417">
        <f t="shared" si="168"/>
        <v>188</v>
      </c>
      <c r="BI211" s="417">
        <f t="shared" si="170"/>
        <v>177</v>
      </c>
      <c r="BJ211" s="417">
        <f t="shared" si="171"/>
        <v>217</v>
      </c>
      <c r="BK211" s="416">
        <f t="shared" si="187"/>
        <v>-0.14429530201342278</v>
      </c>
      <c r="BL211" s="416">
        <f t="shared" si="187"/>
        <v>-0.26274509803921564</v>
      </c>
      <c r="BM211" s="416">
        <f t="shared" si="187"/>
        <v>-5.8510638297872286E-2</v>
      </c>
      <c r="BN211" s="416">
        <f t="shared" si="187"/>
        <v>0.22598870056497167</v>
      </c>
      <c r="BO211" s="419"/>
      <c r="BP211" s="420"/>
      <c r="BR211" s="104"/>
      <c r="BS211" s="103"/>
      <c r="BT211" s="161">
        <f t="shared" si="188"/>
        <v>115053.40000000001</v>
      </c>
      <c r="BU211" s="161">
        <f t="shared" si="189"/>
        <v>115053.40000000001</v>
      </c>
    </row>
    <row r="212" spans="1:73" ht="24" hidden="1">
      <c r="A212" s="145" t="s">
        <v>489</v>
      </c>
      <c r="B212" s="145" t="str">
        <f t="shared" si="156"/>
        <v>P097</v>
      </c>
      <c r="C212" s="146" t="s">
        <v>500</v>
      </c>
      <c r="D212" s="147" t="s">
        <v>501</v>
      </c>
      <c r="E212" s="147"/>
      <c r="F212" s="147"/>
      <c r="G212" s="147"/>
      <c r="H212" s="129">
        <v>250</v>
      </c>
      <c r="I212" s="130">
        <v>250</v>
      </c>
      <c r="J212" s="129">
        <v>250</v>
      </c>
      <c r="K212" s="130">
        <v>250</v>
      </c>
      <c r="L212" s="130">
        <v>250</v>
      </c>
      <c r="M212" s="130">
        <v>280</v>
      </c>
      <c r="N212" s="130">
        <v>280</v>
      </c>
      <c r="O212" s="148">
        <v>330</v>
      </c>
      <c r="P212" s="149">
        <v>32</v>
      </c>
      <c r="Q212" s="149">
        <v>8000</v>
      </c>
      <c r="R212" s="150">
        <v>27</v>
      </c>
      <c r="S212" s="151">
        <v>6750</v>
      </c>
      <c r="T212" s="150">
        <v>23</v>
      </c>
      <c r="U212" s="151">
        <v>6660</v>
      </c>
      <c r="V212" s="152">
        <v>30</v>
      </c>
      <c r="W212" s="153">
        <f t="shared" si="190"/>
        <v>9900</v>
      </c>
      <c r="X212" s="154">
        <v>30</v>
      </c>
      <c r="Y212" s="155">
        <v>330</v>
      </c>
      <c r="Z212" s="138">
        <f t="shared" si="191"/>
        <v>9900</v>
      </c>
      <c r="AA212" s="156">
        <v>13</v>
      </c>
      <c r="AB212" s="157">
        <v>4290</v>
      </c>
      <c r="AC212" s="158">
        <v>26</v>
      </c>
      <c r="AD212" s="456">
        <v>450</v>
      </c>
      <c r="AE212" s="159">
        <f t="shared" si="192"/>
        <v>11700</v>
      </c>
      <c r="AF212" s="158">
        <v>26</v>
      </c>
      <c r="AG212" s="448">
        <v>500</v>
      </c>
      <c r="AH212" s="159">
        <f t="shared" si="183"/>
        <v>13000</v>
      </c>
      <c r="AI212" s="437">
        <f t="shared" si="184"/>
        <v>-50</v>
      </c>
      <c r="AJ212" s="23">
        <f t="shared" si="193"/>
        <v>-4</v>
      </c>
      <c r="AK212" s="24">
        <f t="shared" si="194"/>
        <v>-0.13333333333333333</v>
      </c>
      <c r="AL212" s="23">
        <f t="shared" si="195"/>
        <v>13</v>
      </c>
      <c r="AM212" s="160">
        <f t="shared" si="185"/>
        <v>-1300</v>
      </c>
      <c r="AN212" s="24">
        <f t="shared" si="196"/>
        <v>1</v>
      </c>
      <c r="AO212" s="163">
        <f t="shared" si="197"/>
        <v>170</v>
      </c>
      <c r="AP212" s="164">
        <f t="shared" si="198"/>
        <v>0.51515151515151514</v>
      </c>
      <c r="AQ212" s="487"/>
      <c r="AR212" s="409">
        <f t="shared" si="173"/>
        <v>0.51515151515151514</v>
      </c>
      <c r="AS212" s="410">
        <f t="shared" si="174"/>
        <v>0.36363636363636354</v>
      </c>
      <c r="AT212" s="409">
        <f t="shared" si="175"/>
        <v>1</v>
      </c>
      <c r="AU212" s="410">
        <f t="shared" si="176"/>
        <v>1</v>
      </c>
      <c r="AV212" s="64" t="b">
        <f t="shared" si="177"/>
        <v>0</v>
      </c>
      <c r="AW212" s="415">
        <f t="shared" si="178"/>
        <v>250</v>
      </c>
      <c r="AX212" s="415">
        <f t="shared" si="179"/>
        <v>250</v>
      </c>
      <c r="AY212" s="415">
        <f t="shared" si="180"/>
        <v>289.56521739130437</v>
      </c>
      <c r="AZ212" s="415">
        <f t="shared" si="181"/>
        <v>330</v>
      </c>
      <c r="BA212" s="415">
        <f t="shared" si="182"/>
        <v>450</v>
      </c>
      <c r="BB212" s="416">
        <f t="shared" si="186"/>
        <v>0</v>
      </c>
      <c r="BC212" s="416">
        <f t="shared" si="186"/>
        <v>0.15826086956521745</v>
      </c>
      <c r="BD212" s="416">
        <f t="shared" si="186"/>
        <v>0.13963963963963955</v>
      </c>
      <c r="BE212" s="416">
        <f t="shared" si="186"/>
        <v>0.36363636363636354</v>
      </c>
      <c r="BF212" s="417">
        <f t="shared" si="169"/>
        <v>32</v>
      </c>
      <c r="BG212" s="417">
        <f t="shared" si="167"/>
        <v>27</v>
      </c>
      <c r="BH212" s="417">
        <f t="shared" si="168"/>
        <v>23</v>
      </c>
      <c r="BI212" s="417">
        <f t="shared" si="170"/>
        <v>13</v>
      </c>
      <c r="BJ212" s="417">
        <f t="shared" si="171"/>
        <v>26</v>
      </c>
      <c r="BK212" s="416">
        <f t="shared" si="187"/>
        <v>-0.15625</v>
      </c>
      <c r="BL212" s="416">
        <f t="shared" si="187"/>
        <v>-0.14814814814814814</v>
      </c>
      <c r="BM212" s="416">
        <f t="shared" si="187"/>
        <v>-0.43478260869565222</v>
      </c>
      <c r="BN212" s="416">
        <f t="shared" si="187"/>
        <v>1</v>
      </c>
      <c r="BO212" s="419"/>
      <c r="BP212" s="420"/>
      <c r="BR212" s="104"/>
      <c r="BS212" s="103"/>
      <c r="BT212" s="161">
        <f t="shared" si="188"/>
        <v>8580</v>
      </c>
      <c r="BU212" s="161">
        <f t="shared" si="189"/>
        <v>8580</v>
      </c>
    </row>
    <row r="213" spans="1:73" ht="24" hidden="1">
      <c r="A213" s="145" t="s">
        <v>502</v>
      </c>
      <c r="B213" s="145" t="str">
        <f t="shared" si="156"/>
        <v>P098</v>
      </c>
      <c r="C213" s="146" t="s">
        <v>503</v>
      </c>
      <c r="D213" s="147" t="s">
        <v>504</v>
      </c>
      <c r="E213" s="147"/>
      <c r="F213" s="147"/>
      <c r="G213" s="147"/>
      <c r="H213" s="129">
        <v>572</v>
      </c>
      <c r="I213" s="130">
        <v>620</v>
      </c>
      <c r="J213" s="129">
        <v>620</v>
      </c>
      <c r="K213" s="130">
        <v>744</v>
      </c>
      <c r="L213" s="130">
        <v>744</v>
      </c>
      <c r="M213" s="130">
        <v>790</v>
      </c>
      <c r="N213" s="130">
        <v>790</v>
      </c>
      <c r="O213" s="148">
        <v>891</v>
      </c>
      <c r="P213" s="149">
        <v>21962</v>
      </c>
      <c r="Q213" s="149">
        <v>13307797.6</v>
      </c>
      <c r="R213" s="150">
        <v>21176</v>
      </c>
      <c r="S213" s="151">
        <v>14570420</v>
      </c>
      <c r="T213" s="150">
        <v>9953.5</v>
      </c>
      <c r="U213" s="151">
        <v>7944447.7999999998</v>
      </c>
      <c r="V213" s="152">
        <v>21176</v>
      </c>
      <c r="W213" s="153">
        <f t="shared" si="190"/>
        <v>18867816</v>
      </c>
      <c r="X213" s="154">
        <v>21176</v>
      </c>
      <c r="Y213" s="155">
        <v>891</v>
      </c>
      <c r="Z213" s="138">
        <f t="shared" si="191"/>
        <v>18867816</v>
      </c>
      <c r="AA213" s="156">
        <v>5611</v>
      </c>
      <c r="AB213" s="157">
        <v>4957090.4000000004</v>
      </c>
      <c r="AC213" s="158">
        <v>15000</v>
      </c>
      <c r="AD213" s="459">
        <v>1087.1600000000001</v>
      </c>
      <c r="AE213" s="159">
        <f t="shared" si="192"/>
        <v>16307400.000000002</v>
      </c>
      <c r="AF213" s="158">
        <v>15000</v>
      </c>
      <c r="AG213" s="448">
        <v>1087.1600000000001</v>
      </c>
      <c r="AH213" s="159">
        <f t="shared" si="183"/>
        <v>16307400.000000002</v>
      </c>
      <c r="AI213" s="437">
        <f t="shared" si="184"/>
        <v>0</v>
      </c>
      <c r="AJ213" s="23">
        <f t="shared" si="193"/>
        <v>-6176</v>
      </c>
      <c r="AK213" s="24">
        <f t="shared" si="194"/>
        <v>-0.29165092557612393</v>
      </c>
      <c r="AL213" s="23">
        <f t="shared" si="195"/>
        <v>9389</v>
      </c>
      <c r="AM213" s="160">
        <f t="shared" si="185"/>
        <v>0</v>
      </c>
      <c r="AN213" s="24">
        <f t="shared" si="196"/>
        <v>1.6733202637675995</v>
      </c>
      <c r="AO213" s="163">
        <f t="shared" si="197"/>
        <v>196.16000000000008</v>
      </c>
      <c r="AP213" s="164">
        <f t="shared" si="198"/>
        <v>0.22015712682379357</v>
      </c>
      <c r="AQ213" s="487"/>
      <c r="AR213" s="409">
        <f t="shared" si="173"/>
        <v>0.22015712682379363</v>
      </c>
      <c r="AS213" s="410">
        <f t="shared" si="174"/>
        <v>0.22015712682379363</v>
      </c>
      <c r="AT213" s="409">
        <f t="shared" si="175"/>
        <v>1.6733202637675992</v>
      </c>
      <c r="AU213" s="410">
        <f t="shared" si="176"/>
        <v>1.6733202637675992</v>
      </c>
      <c r="AV213" s="64" t="b">
        <f t="shared" si="177"/>
        <v>0</v>
      </c>
      <c r="AW213" s="415">
        <f t="shared" si="178"/>
        <v>605.94652581732078</v>
      </c>
      <c r="AX213" s="415">
        <f t="shared" si="179"/>
        <v>688.06290139780879</v>
      </c>
      <c r="AY213" s="415">
        <f t="shared" si="180"/>
        <v>798.15620635957202</v>
      </c>
      <c r="AZ213" s="415">
        <f t="shared" si="181"/>
        <v>891</v>
      </c>
      <c r="BA213" s="415">
        <f t="shared" si="182"/>
        <v>1087.1600000000001</v>
      </c>
      <c r="BB213" s="416">
        <f t="shared" si="186"/>
        <v>0.13551752849762888</v>
      </c>
      <c r="BC213" s="416">
        <f t="shared" si="186"/>
        <v>0.16000470994455185</v>
      </c>
      <c r="BD213" s="416">
        <f t="shared" si="186"/>
        <v>0.11632283618252237</v>
      </c>
      <c r="BE213" s="416">
        <f t="shared" si="186"/>
        <v>0.22015712682379363</v>
      </c>
      <c r="BF213" s="417">
        <f t="shared" si="169"/>
        <v>21962</v>
      </c>
      <c r="BG213" s="417">
        <f t="shared" si="167"/>
        <v>21176</v>
      </c>
      <c r="BH213" s="417">
        <f t="shared" si="168"/>
        <v>9953.5</v>
      </c>
      <c r="BI213" s="417">
        <f t="shared" si="170"/>
        <v>5611</v>
      </c>
      <c r="BJ213" s="417">
        <f t="shared" si="171"/>
        <v>15000</v>
      </c>
      <c r="BK213" s="416">
        <f t="shared" si="187"/>
        <v>-3.578909024678989E-2</v>
      </c>
      <c r="BL213" s="416">
        <f t="shared" si="187"/>
        <v>-0.52996316584812997</v>
      </c>
      <c r="BM213" s="416">
        <f t="shared" si="187"/>
        <v>-0.43627869593610291</v>
      </c>
      <c r="BN213" s="416">
        <f t="shared" si="187"/>
        <v>1.6733202637675992</v>
      </c>
      <c r="BO213" s="419"/>
      <c r="BP213" s="420"/>
      <c r="BR213" s="104"/>
      <c r="BS213" s="103"/>
      <c r="BT213" s="161">
        <f t="shared" si="188"/>
        <v>13365000</v>
      </c>
      <c r="BU213" s="161">
        <f t="shared" si="189"/>
        <v>13365000</v>
      </c>
    </row>
    <row r="214" spans="1:73" ht="24" hidden="1">
      <c r="A214" s="145" t="s">
        <v>502</v>
      </c>
      <c r="B214" s="145" t="str">
        <f t="shared" si="156"/>
        <v>P099</v>
      </c>
      <c r="C214" s="146" t="s">
        <v>505</v>
      </c>
      <c r="D214" s="147" t="s">
        <v>506</v>
      </c>
      <c r="E214" s="147"/>
      <c r="F214" s="147"/>
      <c r="G214" s="147"/>
      <c r="H214" s="129">
        <v>472</v>
      </c>
      <c r="I214" s="130">
        <v>520</v>
      </c>
      <c r="J214" s="129">
        <v>520</v>
      </c>
      <c r="K214" s="130">
        <v>624</v>
      </c>
      <c r="L214" s="130">
        <v>624</v>
      </c>
      <c r="M214" s="130">
        <v>721</v>
      </c>
      <c r="N214" s="130">
        <v>721</v>
      </c>
      <c r="O214" s="148">
        <v>815.1</v>
      </c>
      <c r="P214" s="149">
        <v>1538</v>
      </c>
      <c r="Q214" s="149">
        <v>789584</v>
      </c>
      <c r="R214" s="150">
        <v>1438</v>
      </c>
      <c r="S214" s="151">
        <v>846601.6</v>
      </c>
      <c r="T214" s="150">
        <v>416</v>
      </c>
      <c r="U214" s="151">
        <v>301990.60000000003</v>
      </c>
      <c r="V214" s="152">
        <v>1006</v>
      </c>
      <c r="W214" s="153">
        <f t="shared" si="190"/>
        <v>819990.6</v>
      </c>
      <c r="X214" s="154">
        <v>1006</v>
      </c>
      <c r="Y214" s="155">
        <v>815.1</v>
      </c>
      <c r="Z214" s="138">
        <f t="shared" si="191"/>
        <v>819990.6</v>
      </c>
      <c r="AA214" s="156">
        <v>254</v>
      </c>
      <c r="AB214" s="157">
        <v>206872.37999999998</v>
      </c>
      <c r="AC214" s="158">
        <v>856</v>
      </c>
      <c r="AD214" s="459">
        <v>993.11</v>
      </c>
      <c r="AE214" s="159">
        <f t="shared" si="192"/>
        <v>850102.16</v>
      </c>
      <c r="AF214" s="158">
        <v>856</v>
      </c>
      <c r="AG214" s="448">
        <v>993.11</v>
      </c>
      <c r="AH214" s="159">
        <f t="shared" si="183"/>
        <v>850102.16</v>
      </c>
      <c r="AI214" s="437">
        <f t="shared" si="184"/>
        <v>0</v>
      </c>
      <c r="AJ214" s="23">
        <f t="shared" si="193"/>
        <v>-150</v>
      </c>
      <c r="AK214" s="24">
        <f t="shared" si="194"/>
        <v>-0.14910536779324055</v>
      </c>
      <c r="AL214" s="23">
        <f t="shared" si="195"/>
        <v>602</v>
      </c>
      <c r="AM214" s="160">
        <f t="shared" si="185"/>
        <v>0</v>
      </c>
      <c r="AN214" s="24">
        <f t="shared" si="196"/>
        <v>2.3700787401574801</v>
      </c>
      <c r="AO214" s="163">
        <f t="shared" si="197"/>
        <v>178.01</v>
      </c>
      <c r="AP214" s="164">
        <f t="shared" si="198"/>
        <v>0.21839038154827628</v>
      </c>
      <c r="AQ214" s="487"/>
      <c r="AR214" s="409">
        <f t="shared" si="173"/>
        <v>0.21839038154827617</v>
      </c>
      <c r="AS214" s="410">
        <f t="shared" si="174"/>
        <v>0.21839038154827617</v>
      </c>
      <c r="AT214" s="409">
        <f t="shared" si="175"/>
        <v>2.3700787401574801</v>
      </c>
      <c r="AU214" s="410">
        <f t="shared" si="176"/>
        <v>2.3700787401574801</v>
      </c>
      <c r="AV214" s="64" t="b">
        <f t="shared" si="177"/>
        <v>0</v>
      </c>
      <c r="AW214" s="415">
        <f t="shared" si="178"/>
        <v>513.38361508452533</v>
      </c>
      <c r="AX214" s="415">
        <f t="shared" si="179"/>
        <v>588.73546592489572</v>
      </c>
      <c r="AY214" s="415">
        <f t="shared" si="180"/>
        <v>725.9389423076924</v>
      </c>
      <c r="AZ214" s="415">
        <f t="shared" si="181"/>
        <v>815.1</v>
      </c>
      <c r="BA214" s="415">
        <f t="shared" si="182"/>
        <v>993.11</v>
      </c>
      <c r="BB214" s="416">
        <f t="shared" si="186"/>
        <v>0.14677494299845195</v>
      </c>
      <c r="BC214" s="416">
        <f t="shared" si="186"/>
        <v>0.2330477511954403</v>
      </c>
      <c r="BD214" s="416">
        <f t="shared" si="186"/>
        <v>0.12282170372190371</v>
      </c>
      <c r="BE214" s="416">
        <f t="shared" si="186"/>
        <v>0.21839038154827617</v>
      </c>
      <c r="BF214" s="417">
        <f t="shared" si="169"/>
        <v>1538</v>
      </c>
      <c r="BG214" s="417">
        <f t="shared" si="167"/>
        <v>1438</v>
      </c>
      <c r="BH214" s="417">
        <f t="shared" si="168"/>
        <v>416</v>
      </c>
      <c r="BI214" s="417">
        <f t="shared" si="170"/>
        <v>254</v>
      </c>
      <c r="BJ214" s="417">
        <f t="shared" si="171"/>
        <v>856</v>
      </c>
      <c r="BK214" s="416">
        <f t="shared" si="187"/>
        <v>-6.5019505851755532E-2</v>
      </c>
      <c r="BL214" s="416">
        <f t="shared" si="187"/>
        <v>-0.71070931849791374</v>
      </c>
      <c r="BM214" s="416">
        <f t="shared" si="187"/>
        <v>-0.38942307692307687</v>
      </c>
      <c r="BN214" s="416">
        <f t="shared" si="187"/>
        <v>2.3700787401574801</v>
      </c>
      <c r="BO214" s="419"/>
      <c r="BP214" s="420"/>
      <c r="BR214" s="104"/>
      <c r="BS214" s="103"/>
      <c r="BT214" s="161">
        <f t="shared" si="188"/>
        <v>697725.6</v>
      </c>
      <c r="BU214" s="161">
        <f t="shared" si="189"/>
        <v>697725.6</v>
      </c>
    </row>
    <row r="215" spans="1:73" ht="13.2" hidden="1">
      <c r="A215" s="145" t="s">
        <v>502</v>
      </c>
      <c r="B215" s="145" t="str">
        <f t="shared" si="156"/>
        <v>P100</v>
      </c>
      <c r="C215" s="146" t="s">
        <v>507</v>
      </c>
      <c r="D215" s="172" t="s">
        <v>508</v>
      </c>
      <c r="E215" s="178" t="s">
        <v>142</v>
      </c>
      <c r="F215" s="178"/>
      <c r="G215" s="178"/>
      <c r="H215" s="129">
        <v>1100</v>
      </c>
      <c r="I215" s="130">
        <v>1100</v>
      </c>
      <c r="J215" s="129">
        <v>1100</v>
      </c>
      <c r="K215" s="130">
        <v>1320</v>
      </c>
      <c r="L215" s="130">
        <v>1320</v>
      </c>
      <c r="M215" s="130">
        <v>1431</v>
      </c>
      <c r="N215" s="130">
        <v>1431</v>
      </c>
      <c r="O215" s="148">
        <v>1500</v>
      </c>
      <c r="P215" s="149">
        <v>2077</v>
      </c>
      <c r="Q215" s="149">
        <v>2284700</v>
      </c>
      <c r="R215" s="150">
        <v>2239</v>
      </c>
      <c r="S215" s="151">
        <v>2708288</v>
      </c>
      <c r="T215" s="150">
        <v>1756</v>
      </c>
      <c r="U215" s="151">
        <v>2532249.6000000001</v>
      </c>
      <c r="V215" s="152">
        <v>2239</v>
      </c>
      <c r="W215" s="153">
        <f t="shared" si="190"/>
        <v>3358500</v>
      </c>
      <c r="X215" s="154">
        <v>2239</v>
      </c>
      <c r="Y215" s="155">
        <v>1500</v>
      </c>
      <c r="Z215" s="138">
        <f t="shared" si="191"/>
        <v>3358500</v>
      </c>
      <c r="AA215" s="156">
        <v>1022</v>
      </c>
      <c r="AB215" s="157">
        <v>1532700</v>
      </c>
      <c r="AC215" s="158">
        <v>1904</v>
      </c>
      <c r="AD215" s="456">
        <v>1700</v>
      </c>
      <c r="AE215" s="159">
        <f t="shared" si="192"/>
        <v>3236800</v>
      </c>
      <c r="AF215" s="158">
        <v>1904</v>
      </c>
      <c r="AG215" s="448">
        <v>1876.57</v>
      </c>
      <c r="AH215" s="159">
        <f t="shared" si="183"/>
        <v>3572989.28</v>
      </c>
      <c r="AI215" s="437">
        <f t="shared" si="184"/>
        <v>-176.56999999999994</v>
      </c>
      <c r="AJ215" s="23">
        <f t="shared" si="193"/>
        <v>-335</v>
      </c>
      <c r="AK215" s="24">
        <f t="shared" si="194"/>
        <v>-0.14962036623492631</v>
      </c>
      <c r="AL215" s="23">
        <f t="shared" si="195"/>
        <v>882</v>
      </c>
      <c r="AM215" s="160">
        <f t="shared" si="185"/>
        <v>-336189.2799999998</v>
      </c>
      <c r="AN215" s="24">
        <f t="shared" si="196"/>
        <v>0.86301369863013699</v>
      </c>
      <c r="AO215" s="163">
        <f t="shared" si="197"/>
        <v>376.56999999999994</v>
      </c>
      <c r="AP215" s="164">
        <f t="shared" si="198"/>
        <v>0.25104666666666664</v>
      </c>
      <c r="AQ215" s="487"/>
      <c r="AR215" s="409">
        <f t="shared" si="173"/>
        <v>0.25104666666666664</v>
      </c>
      <c r="AS215" s="410">
        <f t="shared" si="174"/>
        <v>0.1333333333333333</v>
      </c>
      <c r="AT215" s="409">
        <f t="shared" si="175"/>
        <v>0.86301369863013688</v>
      </c>
      <c r="AU215" s="410">
        <f t="shared" si="176"/>
        <v>0.86301369863013688</v>
      </c>
      <c r="AV215" s="64" t="b">
        <f t="shared" si="177"/>
        <v>0</v>
      </c>
      <c r="AW215" s="415">
        <f t="shared" si="178"/>
        <v>1100</v>
      </c>
      <c r="AX215" s="415">
        <f t="shared" si="179"/>
        <v>1209.5971415810629</v>
      </c>
      <c r="AY215" s="415">
        <f t="shared" si="180"/>
        <v>1442.0555808656036</v>
      </c>
      <c r="AZ215" s="415">
        <f t="shared" si="181"/>
        <v>1500</v>
      </c>
      <c r="BA215" s="415">
        <f t="shared" si="182"/>
        <v>1700</v>
      </c>
      <c r="BB215" s="416">
        <f t="shared" si="186"/>
        <v>9.9633765073693592E-2</v>
      </c>
      <c r="BC215" s="416">
        <f t="shared" si="186"/>
        <v>0.19217839666907155</v>
      </c>
      <c r="BD215" s="416">
        <f t="shared" si="186"/>
        <v>4.0181820938978596E-2</v>
      </c>
      <c r="BE215" s="416">
        <f t="shared" si="186"/>
        <v>0.1333333333333333</v>
      </c>
      <c r="BF215" s="417">
        <f t="shared" si="169"/>
        <v>2077</v>
      </c>
      <c r="BG215" s="417">
        <f t="shared" si="167"/>
        <v>2239</v>
      </c>
      <c r="BH215" s="417">
        <f t="shared" si="168"/>
        <v>1756</v>
      </c>
      <c r="BI215" s="417">
        <f t="shared" si="170"/>
        <v>1022</v>
      </c>
      <c r="BJ215" s="417">
        <f t="shared" si="171"/>
        <v>1904</v>
      </c>
      <c r="BK215" s="416">
        <f t="shared" si="187"/>
        <v>7.7997111218103043E-2</v>
      </c>
      <c r="BL215" s="416">
        <f t="shared" si="187"/>
        <v>-0.21572130415363999</v>
      </c>
      <c r="BM215" s="416">
        <f t="shared" si="187"/>
        <v>-0.41799544419134393</v>
      </c>
      <c r="BN215" s="416">
        <f t="shared" si="187"/>
        <v>0.86301369863013688</v>
      </c>
      <c r="BO215" s="419"/>
      <c r="BP215" s="420"/>
      <c r="BR215" s="104"/>
      <c r="BS215" s="103"/>
      <c r="BT215" s="161">
        <f t="shared" si="188"/>
        <v>2856000</v>
      </c>
      <c r="BU215" s="161">
        <f t="shared" si="189"/>
        <v>2856000</v>
      </c>
    </row>
    <row r="216" spans="1:73" ht="13.2" hidden="1">
      <c r="A216" s="145" t="s">
        <v>502</v>
      </c>
      <c r="B216" s="145" t="str">
        <f t="shared" si="156"/>
        <v>P101</v>
      </c>
      <c r="C216" s="146" t="s">
        <v>509</v>
      </c>
      <c r="D216" s="172" t="s">
        <v>510</v>
      </c>
      <c r="E216" s="178" t="s">
        <v>142</v>
      </c>
      <c r="F216" s="178"/>
      <c r="G216" s="178"/>
      <c r="H216" s="129">
        <v>1277</v>
      </c>
      <c r="I216" s="130">
        <v>1277</v>
      </c>
      <c r="J216" s="129">
        <v>1277</v>
      </c>
      <c r="K216" s="130">
        <v>1532</v>
      </c>
      <c r="L216" s="130">
        <v>1532</v>
      </c>
      <c r="M216" s="130">
        <v>1665</v>
      </c>
      <c r="N216" s="130">
        <v>1665</v>
      </c>
      <c r="O216" s="148">
        <v>1700</v>
      </c>
      <c r="P216" s="149">
        <v>896</v>
      </c>
      <c r="Q216" s="149">
        <v>1144192</v>
      </c>
      <c r="R216" s="150">
        <v>901</v>
      </c>
      <c r="S216" s="151">
        <v>1260021.3999999999</v>
      </c>
      <c r="T216" s="150">
        <v>505</v>
      </c>
      <c r="U216" s="151">
        <v>835335</v>
      </c>
      <c r="V216" s="152">
        <v>901</v>
      </c>
      <c r="W216" s="153">
        <f t="shared" si="190"/>
        <v>1531700</v>
      </c>
      <c r="X216" s="154">
        <v>901</v>
      </c>
      <c r="Y216" s="155">
        <v>1700</v>
      </c>
      <c r="Z216" s="138">
        <f t="shared" si="191"/>
        <v>1531700</v>
      </c>
      <c r="AA216" s="156">
        <v>303</v>
      </c>
      <c r="AB216" s="157">
        <v>515100</v>
      </c>
      <c r="AC216" s="158">
        <v>766</v>
      </c>
      <c r="AD216" s="456">
        <v>2000</v>
      </c>
      <c r="AE216" s="159">
        <f t="shared" si="192"/>
        <v>1532000</v>
      </c>
      <c r="AF216" s="158">
        <v>766</v>
      </c>
      <c r="AG216" s="448">
        <v>2137.16</v>
      </c>
      <c r="AH216" s="159">
        <f t="shared" si="183"/>
        <v>1637064.5599999998</v>
      </c>
      <c r="AI216" s="437">
        <f t="shared" si="184"/>
        <v>-137.15999999999985</v>
      </c>
      <c r="AJ216" s="23">
        <f t="shared" si="193"/>
        <v>-135</v>
      </c>
      <c r="AK216" s="24">
        <f t="shared" si="194"/>
        <v>-0.14983351831298558</v>
      </c>
      <c r="AL216" s="23">
        <f t="shared" si="195"/>
        <v>463</v>
      </c>
      <c r="AM216" s="160">
        <f t="shared" si="185"/>
        <v>-105064.55999999982</v>
      </c>
      <c r="AN216" s="24">
        <f t="shared" si="196"/>
        <v>1.528052805280528</v>
      </c>
      <c r="AO216" s="163">
        <f t="shared" si="197"/>
        <v>437.15999999999985</v>
      </c>
      <c r="AP216" s="164">
        <f t="shared" si="198"/>
        <v>0.25715294117647053</v>
      </c>
      <c r="AQ216" s="487"/>
      <c r="AR216" s="409">
        <f t="shared" si="173"/>
        <v>0.25715294117647058</v>
      </c>
      <c r="AS216" s="410">
        <f t="shared" si="174"/>
        <v>0.17647058823529416</v>
      </c>
      <c r="AT216" s="409">
        <f t="shared" si="175"/>
        <v>1.5280528052805282</v>
      </c>
      <c r="AU216" s="410">
        <f t="shared" si="176"/>
        <v>1.5280528052805282</v>
      </c>
      <c r="AV216" s="64" t="b">
        <f t="shared" si="177"/>
        <v>0</v>
      </c>
      <c r="AW216" s="415">
        <f t="shared" si="178"/>
        <v>1277</v>
      </c>
      <c r="AX216" s="415">
        <f t="shared" si="179"/>
        <v>1398.4699223085458</v>
      </c>
      <c r="AY216" s="415">
        <f t="shared" si="180"/>
        <v>1654.1287128712872</v>
      </c>
      <c r="AZ216" s="415">
        <f t="shared" si="181"/>
        <v>1700</v>
      </c>
      <c r="BA216" s="415">
        <f t="shared" si="182"/>
        <v>2000</v>
      </c>
      <c r="BB216" s="416">
        <f t="shared" si="186"/>
        <v>9.5121317391187121E-2</v>
      </c>
      <c r="BC216" s="416">
        <f t="shared" si="186"/>
        <v>0.1828132207096087</v>
      </c>
      <c r="BD216" s="416">
        <f t="shared" si="186"/>
        <v>2.7731389203134116E-2</v>
      </c>
      <c r="BE216" s="416">
        <f t="shared" si="186"/>
        <v>0.17647058823529416</v>
      </c>
      <c r="BF216" s="417">
        <f t="shared" si="169"/>
        <v>896</v>
      </c>
      <c r="BG216" s="417">
        <f t="shared" si="167"/>
        <v>901</v>
      </c>
      <c r="BH216" s="417">
        <f t="shared" si="168"/>
        <v>505</v>
      </c>
      <c r="BI216" s="417">
        <f t="shared" si="170"/>
        <v>303</v>
      </c>
      <c r="BJ216" s="417">
        <f t="shared" si="171"/>
        <v>766</v>
      </c>
      <c r="BK216" s="416">
        <f t="shared" si="187"/>
        <v>5.5803571428572063E-3</v>
      </c>
      <c r="BL216" s="416">
        <f t="shared" si="187"/>
        <v>-0.43951165371809098</v>
      </c>
      <c r="BM216" s="416">
        <f t="shared" si="187"/>
        <v>-0.4</v>
      </c>
      <c r="BN216" s="416">
        <f t="shared" si="187"/>
        <v>1.5280528052805282</v>
      </c>
      <c r="BO216" s="419"/>
      <c r="BP216" s="420"/>
      <c r="BR216" s="104"/>
      <c r="BS216" s="103"/>
      <c r="BT216" s="161">
        <f t="shared" si="188"/>
        <v>1302200</v>
      </c>
      <c r="BU216" s="161">
        <f t="shared" si="189"/>
        <v>1302200</v>
      </c>
    </row>
    <row r="217" spans="1:73" ht="13.2" hidden="1">
      <c r="A217" s="145" t="s">
        <v>502</v>
      </c>
      <c r="B217" s="145" t="str">
        <f t="shared" si="156"/>
        <v>P102</v>
      </c>
      <c r="C217" s="146" t="s">
        <v>511</v>
      </c>
      <c r="D217" s="147" t="s">
        <v>512</v>
      </c>
      <c r="E217" s="147"/>
      <c r="F217" s="147"/>
      <c r="G217" s="147"/>
      <c r="H217" s="129">
        <v>457</v>
      </c>
      <c r="I217" s="130">
        <v>457</v>
      </c>
      <c r="J217" s="129">
        <v>457</v>
      </c>
      <c r="K217" s="130">
        <v>548</v>
      </c>
      <c r="L217" s="130">
        <v>548</v>
      </c>
      <c r="M217" s="130">
        <v>600</v>
      </c>
      <c r="N217" s="130">
        <v>600</v>
      </c>
      <c r="O217" s="148">
        <v>1000</v>
      </c>
      <c r="P217" s="149">
        <v>44</v>
      </c>
      <c r="Q217" s="149">
        <v>20108</v>
      </c>
      <c r="R217" s="150">
        <v>37</v>
      </c>
      <c r="S217" s="151">
        <v>18456</v>
      </c>
      <c r="T217" s="150">
        <v>16</v>
      </c>
      <c r="U217" s="151">
        <v>10524</v>
      </c>
      <c r="V217" s="152">
        <v>37</v>
      </c>
      <c r="W217" s="153">
        <f t="shared" si="190"/>
        <v>37000</v>
      </c>
      <c r="X217" s="154">
        <v>37</v>
      </c>
      <c r="Y217" s="155">
        <v>1000</v>
      </c>
      <c r="Z217" s="138">
        <f t="shared" si="191"/>
        <v>37000</v>
      </c>
      <c r="AA217" s="156">
        <v>11</v>
      </c>
      <c r="AB217" s="157">
        <v>11000</v>
      </c>
      <c r="AC217" s="158">
        <v>32</v>
      </c>
      <c r="AD217" s="456">
        <v>1150</v>
      </c>
      <c r="AE217" s="159">
        <f t="shared" si="192"/>
        <v>36800</v>
      </c>
      <c r="AF217" s="158">
        <v>32</v>
      </c>
      <c r="AG217" s="448">
        <v>1156.45</v>
      </c>
      <c r="AH217" s="159">
        <f t="shared" si="183"/>
        <v>37006.400000000001</v>
      </c>
      <c r="AI217" s="437">
        <f t="shared" si="184"/>
        <v>-6.4500000000000455</v>
      </c>
      <c r="AJ217" s="23">
        <f t="shared" si="193"/>
        <v>-5</v>
      </c>
      <c r="AK217" s="24">
        <f t="shared" si="194"/>
        <v>-0.13513513513513514</v>
      </c>
      <c r="AL217" s="23">
        <f t="shared" si="195"/>
        <v>21</v>
      </c>
      <c r="AM217" s="160">
        <f t="shared" si="185"/>
        <v>-206.40000000000146</v>
      </c>
      <c r="AN217" s="24">
        <f t="shared" si="196"/>
        <v>1.9090909090909092</v>
      </c>
      <c r="AO217" s="163">
        <f t="shared" si="197"/>
        <v>156.45000000000005</v>
      </c>
      <c r="AP217" s="164">
        <f t="shared" si="198"/>
        <v>0.15645000000000003</v>
      </c>
      <c r="AQ217" s="487"/>
      <c r="AR217" s="409">
        <f t="shared" si="173"/>
        <v>0.15644999999999998</v>
      </c>
      <c r="AS217" s="410">
        <f t="shared" si="174"/>
        <v>0.14999999999999991</v>
      </c>
      <c r="AT217" s="409">
        <f t="shared" si="175"/>
        <v>1.9090909090909092</v>
      </c>
      <c r="AU217" s="410">
        <f t="shared" si="176"/>
        <v>1.9090909090909092</v>
      </c>
      <c r="AV217" s="64" t="b">
        <f t="shared" si="177"/>
        <v>0</v>
      </c>
      <c r="AW217" s="415">
        <f t="shared" si="178"/>
        <v>457</v>
      </c>
      <c r="AX217" s="415">
        <f t="shared" si="179"/>
        <v>498.81081081081084</v>
      </c>
      <c r="AY217" s="415">
        <f t="shared" si="180"/>
        <v>657.75</v>
      </c>
      <c r="AZ217" s="415">
        <f t="shared" si="181"/>
        <v>1000</v>
      </c>
      <c r="BA217" s="415">
        <f t="shared" si="182"/>
        <v>1150</v>
      </c>
      <c r="BB217" s="416">
        <f t="shared" si="186"/>
        <v>9.1489739192146313E-2</v>
      </c>
      <c r="BC217" s="416">
        <f t="shared" si="186"/>
        <v>0.31863621586475932</v>
      </c>
      <c r="BD217" s="416">
        <f t="shared" si="186"/>
        <v>0.52033447358418861</v>
      </c>
      <c r="BE217" s="416">
        <f t="shared" si="186"/>
        <v>0.14999999999999991</v>
      </c>
      <c r="BF217" s="417">
        <f t="shared" si="169"/>
        <v>44</v>
      </c>
      <c r="BG217" s="417">
        <f t="shared" si="167"/>
        <v>37</v>
      </c>
      <c r="BH217" s="417">
        <f t="shared" si="168"/>
        <v>16</v>
      </c>
      <c r="BI217" s="417">
        <f t="shared" si="170"/>
        <v>11</v>
      </c>
      <c r="BJ217" s="417">
        <f t="shared" si="171"/>
        <v>32</v>
      </c>
      <c r="BK217" s="416">
        <f t="shared" si="187"/>
        <v>-0.15909090909090906</v>
      </c>
      <c r="BL217" s="416">
        <f t="shared" si="187"/>
        <v>-0.56756756756756754</v>
      </c>
      <c r="BM217" s="416">
        <f t="shared" si="187"/>
        <v>-0.3125</v>
      </c>
      <c r="BN217" s="416">
        <f t="shared" si="187"/>
        <v>1.9090909090909092</v>
      </c>
      <c r="BO217" s="419"/>
      <c r="BP217" s="420"/>
      <c r="BR217" s="104"/>
      <c r="BS217" s="103"/>
      <c r="BT217" s="161">
        <f t="shared" si="188"/>
        <v>32000</v>
      </c>
      <c r="BU217" s="161">
        <f t="shared" si="189"/>
        <v>32000</v>
      </c>
    </row>
    <row r="218" spans="1:73" ht="13.2" hidden="1">
      <c r="A218" s="145" t="s">
        <v>502</v>
      </c>
      <c r="B218" s="145" t="str">
        <f t="shared" si="156"/>
        <v>P103</v>
      </c>
      <c r="C218" s="146" t="s">
        <v>513</v>
      </c>
      <c r="D218" s="147" t="s">
        <v>514</v>
      </c>
      <c r="E218" s="147"/>
      <c r="F218" s="147"/>
      <c r="G218" s="147"/>
      <c r="H218" s="129">
        <v>457</v>
      </c>
      <c r="I218" s="130">
        <v>457</v>
      </c>
      <c r="J218" s="129">
        <v>457</v>
      </c>
      <c r="K218" s="130">
        <v>548</v>
      </c>
      <c r="L218" s="130">
        <v>548</v>
      </c>
      <c r="M218" s="130">
        <v>600</v>
      </c>
      <c r="N218" s="130">
        <v>600</v>
      </c>
      <c r="O218" s="148">
        <v>1000</v>
      </c>
      <c r="P218" s="149">
        <v>100</v>
      </c>
      <c r="Q218" s="149">
        <v>45700</v>
      </c>
      <c r="R218" s="150">
        <v>76</v>
      </c>
      <c r="S218" s="151">
        <v>38736</v>
      </c>
      <c r="T218" s="150">
        <v>19</v>
      </c>
      <c r="U218" s="151">
        <v>12340</v>
      </c>
      <c r="V218" s="152">
        <v>75</v>
      </c>
      <c r="W218" s="153">
        <f t="shared" si="190"/>
        <v>75000</v>
      </c>
      <c r="X218" s="154">
        <v>75</v>
      </c>
      <c r="Y218" s="155">
        <v>1000</v>
      </c>
      <c r="Z218" s="138">
        <f t="shared" si="191"/>
        <v>75000</v>
      </c>
      <c r="AA218" s="156">
        <v>10</v>
      </c>
      <c r="AB218" s="157">
        <v>10000</v>
      </c>
      <c r="AC218" s="158">
        <v>64</v>
      </c>
      <c r="AD218" s="456">
        <v>1150</v>
      </c>
      <c r="AE218" s="159">
        <f t="shared" si="192"/>
        <v>73600</v>
      </c>
      <c r="AF218" s="158">
        <v>64</v>
      </c>
      <c r="AG218" s="448">
        <v>1156.45</v>
      </c>
      <c r="AH218" s="159">
        <f t="shared" si="183"/>
        <v>74012.800000000003</v>
      </c>
      <c r="AI218" s="437">
        <f t="shared" si="184"/>
        <v>-6.4500000000000455</v>
      </c>
      <c r="AJ218" s="23">
        <f t="shared" si="193"/>
        <v>-11</v>
      </c>
      <c r="AK218" s="24">
        <f t="shared" si="194"/>
        <v>-0.14666666666666667</v>
      </c>
      <c r="AL218" s="23">
        <f t="shared" si="195"/>
        <v>54</v>
      </c>
      <c r="AM218" s="160">
        <f t="shared" si="185"/>
        <v>-412.80000000000291</v>
      </c>
      <c r="AN218" s="24">
        <f t="shared" si="196"/>
        <v>5.4</v>
      </c>
      <c r="AO218" s="163">
        <f t="shared" si="197"/>
        <v>156.45000000000005</v>
      </c>
      <c r="AP218" s="164">
        <f t="shared" si="198"/>
        <v>0.15645000000000003</v>
      </c>
      <c r="AQ218" s="487"/>
      <c r="AR218" s="409">
        <f t="shared" si="173"/>
        <v>0.15644999999999998</v>
      </c>
      <c r="AS218" s="410">
        <f t="shared" si="174"/>
        <v>0.14999999999999991</v>
      </c>
      <c r="AT218" s="409">
        <f t="shared" si="175"/>
        <v>5.4</v>
      </c>
      <c r="AU218" s="410">
        <f t="shared" si="176"/>
        <v>5.4</v>
      </c>
      <c r="AV218" s="64" t="b">
        <f t="shared" si="177"/>
        <v>0</v>
      </c>
      <c r="AW218" s="415">
        <f t="shared" si="178"/>
        <v>457</v>
      </c>
      <c r="AX218" s="415">
        <f t="shared" si="179"/>
        <v>509.68421052631578</v>
      </c>
      <c r="AY218" s="415">
        <f t="shared" si="180"/>
        <v>649.47368421052636</v>
      </c>
      <c r="AZ218" s="415">
        <f t="shared" si="181"/>
        <v>1000</v>
      </c>
      <c r="BA218" s="415">
        <f t="shared" si="182"/>
        <v>1150</v>
      </c>
      <c r="BB218" s="416">
        <f t="shared" si="186"/>
        <v>0.11528273638143505</v>
      </c>
      <c r="BC218" s="416">
        <f t="shared" si="186"/>
        <v>0.27426683188764978</v>
      </c>
      <c r="BD218" s="416">
        <f t="shared" si="186"/>
        <v>0.53970826580226894</v>
      </c>
      <c r="BE218" s="416">
        <f t="shared" si="186"/>
        <v>0.14999999999999991</v>
      </c>
      <c r="BF218" s="417">
        <f t="shared" si="169"/>
        <v>100</v>
      </c>
      <c r="BG218" s="417">
        <f t="shared" si="167"/>
        <v>76</v>
      </c>
      <c r="BH218" s="417">
        <f t="shared" si="168"/>
        <v>19</v>
      </c>
      <c r="BI218" s="417">
        <f t="shared" si="170"/>
        <v>10</v>
      </c>
      <c r="BJ218" s="417">
        <f t="shared" si="171"/>
        <v>64</v>
      </c>
      <c r="BK218" s="416">
        <f t="shared" si="187"/>
        <v>-0.24</v>
      </c>
      <c r="BL218" s="416">
        <f t="shared" si="187"/>
        <v>-0.75</v>
      </c>
      <c r="BM218" s="416">
        <f t="shared" si="187"/>
        <v>-0.47368421052631582</v>
      </c>
      <c r="BN218" s="416">
        <f t="shared" si="187"/>
        <v>5.4</v>
      </c>
      <c r="BO218" s="419"/>
      <c r="BP218" s="420"/>
      <c r="BR218" s="104"/>
      <c r="BS218" s="103"/>
      <c r="BT218" s="161">
        <f t="shared" si="188"/>
        <v>64000</v>
      </c>
      <c r="BU218" s="161">
        <f t="shared" si="189"/>
        <v>64000</v>
      </c>
    </row>
    <row r="219" spans="1:73" ht="24" hidden="1">
      <c r="A219" s="145" t="s">
        <v>502</v>
      </c>
      <c r="B219" s="145" t="str">
        <f t="shared" si="156"/>
        <v>P104</v>
      </c>
      <c r="C219" s="146" t="s">
        <v>515</v>
      </c>
      <c r="D219" s="147" t="s">
        <v>516</v>
      </c>
      <c r="E219" s="147"/>
      <c r="F219" s="147"/>
      <c r="G219" s="147"/>
      <c r="H219" s="129">
        <v>487</v>
      </c>
      <c r="I219" s="130">
        <v>500</v>
      </c>
      <c r="J219" s="129">
        <v>500</v>
      </c>
      <c r="K219" s="130">
        <v>600</v>
      </c>
      <c r="L219" s="130">
        <v>600</v>
      </c>
      <c r="M219" s="130">
        <v>618</v>
      </c>
      <c r="N219" s="130">
        <v>618</v>
      </c>
      <c r="O219" s="148">
        <v>1200</v>
      </c>
      <c r="P219" s="149">
        <v>4501</v>
      </c>
      <c r="Q219" s="149">
        <v>2217057.2000000002</v>
      </c>
      <c r="R219" s="150">
        <v>6278</v>
      </c>
      <c r="S219" s="151">
        <v>3345980</v>
      </c>
      <c r="T219" s="150">
        <v>30291</v>
      </c>
      <c r="U219" s="151">
        <v>31416021.199999999</v>
      </c>
      <c r="V219" s="152">
        <v>35062</v>
      </c>
      <c r="W219" s="153">
        <f t="shared" si="190"/>
        <v>42074400</v>
      </c>
      <c r="X219" s="154">
        <f>35062-28800</f>
        <v>6262</v>
      </c>
      <c r="Y219" s="155">
        <v>1200</v>
      </c>
      <c r="Z219" s="138">
        <f t="shared" si="191"/>
        <v>7514400</v>
      </c>
      <c r="AA219" s="156">
        <f>115334-110721</f>
        <v>4613</v>
      </c>
      <c r="AB219" s="157">
        <f>144750384-139311200</f>
        <v>5439184</v>
      </c>
      <c r="AC219" s="158">
        <v>9000</v>
      </c>
      <c r="AD219" s="456">
        <v>1340</v>
      </c>
      <c r="AE219" s="159">
        <f t="shared" si="192"/>
        <v>12060000</v>
      </c>
      <c r="AF219" s="158">
        <v>9000</v>
      </c>
      <c r="AG219" s="448">
        <v>1344.46</v>
      </c>
      <c r="AH219" s="159">
        <f t="shared" si="183"/>
        <v>12100140</v>
      </c>
      <c r="AI219" s="437">
        <f t="shared" si="184"/>
        <v>-4.4600000000000364</v>
      </c>
      <c r="AJ219" s="23">
        <f t="shared" si="193"/>
        <v>2738</v>
      </c>
      <c r="AK219" s="24">
        <f t="shared" si="194"/>
        <v>0.43724049824337274</v>
      </c>
      <c r="AL219" s="23">
        <f t="shared" si="195"/>
        <v>4387</v>
      </c>
      <c r="AM219" s="160">
        <f t="shared" si="185"/>
        <v>-40140</v>
      </c>
      <c r="AN219" s="24">
        <f t="shared" si="196"/>
        <v>0.9510080208107522</v>
      </c>
      <c r="AO219" s="163">
        <f t="shared" si="197"/>
        <v>144.46000000000004</v>
      </c>
      <c r="AP219" s="164">
        <f t="shared" si="198"/>
        <v>0.12038333333333337</v>
      </c>
      <c r="AQ219" s="487"/>
      <c r="AR219" s="409">
        <f t="shared" si="173"/>
        <v>0.12038333333333329</v>
      </c>
      <c r="AS219" s="410">
        <f t="shared" si="174"/>
        <v>0.1166666666666667</v>
      </c>
      <c r="AT219" s="409">
        <f t="shared" si="175"/>
        <v>0.95100802081075231</v>
      </c>
      <c r="AU219" s="410">
        <f t="shared" si="176"/>
        <v>0.95100802081075231</v>
      </c>
      <c r="AV219" s="64" t="b">
        <f t="shared" si="177"/>
        <v>0</v>
      </c>
      <c r="AW219" s="415">
        <f t="shared" si="178"/>
        <v>492.56991779604539</v>
      </c>
      <c r="AX219" s="415">
        <f t="shared" si="179"/>
        <v>532.96909843899334</v>
      </c>
      <c r="AY219" s="415">
        <f t="shared" si="180"/>
        <v>1037.1404443564095</v>
      </c>
      <c r="AZ219" s="415">
        <f t="shared" si="181"/>
        <v>1200</v>
      </c>
      <c r="BA219" s="415">
        <f t="shared" si="182"/>
        <v>1340</v>
      </c>
      <c r="BB219" s="416">
        <f t="shared" si="186"/>
        <v>8.2017149613419438E-2</v>
      </c>
      <c r="BC219" s="416">
        <f t="shared" si="186"/>
        <v>0.94596731291565961</v>
      </c>
      <c r="BD219" s="416">
        <f t="shared" si="186"/>
        <v>0.15702748507185249</v>
      </c>
      <c r="BE219" s="416">
        <f t="shared" si="186"/>
        <v>0.1166666666666667</v>
      </c>
      <c r="BF219" s="417">
        <f t="shared" si="169"/>
        <v>4501</v>
      </c>
      <c r="BG219" s="417">
        <f t="shared" si="167"/>
        <v>6278</v>
      </c>
      <c r="BH219" s="417">
        <f t="shared" si="168"/>
        <v>30291</v>
      </c>
      <c r="BI219" s="417">
        <f t="shared" si="170"/>
        <v>4613</v>
      </c>
      <c r="BJ219" s="417">
        <f t="shared" si="171"/>
        <v>9000</v>
      </c>
      <c r="BK219" s="416">
        <f t="shared" si="187"/>
        <v>0.39480115529882243</v>
      </c>
      <c r="BL219" s="416">
        <f t="shared" si="187"/>
        <v>3.8249442497610708</v>
      </c>
      <c r="BM219" s="416">
        <f t="shared" si="187"/>
        <v>-0.8477105410848107</v>
      </c>
      <c r="BN219" s="416">
        <f t="shared" si="187"/>
        <v>0.95100802081075231</v>
      </c>
      <c r="BO219" s="419"/>
      <c r="BP219" s="420"/>
      <c r="BR219" s="104"/>
      <c r="BS219" s="103"/>
      <c r="BT219" s="161">
        <f t="shared" si="188"/>
        <v>10800000</v>
      </c>
      <c r="BU219" s="161">
        <f t="shared" si="189"/>
        <v>10800000</v>
      </c>
    </row>
    <row r="220" spans="1:73" ht="36" hidden="1">
      <c r="A220" s="145" t="s">
        <v>502</v>
      </c>
      <c r="B220" s="145" t="str">
        <f t="shared" si="156"/>
        <v>P104.2</v>
      </c>
      <c r="C220" s="179" t="s">
        <v>517</v>
      </c>
      <c r="D220" s="180" t="s">
        <v>518</v>
      </c>
      <c r="E220" s="180"/>
      <c r="F220" s="147" t="s">
        <v>81</v>
      </c>
      <c r="G220" s="180"/>
      <c r="H220" s="129">
        <v>0</v>
      </c>
      <c r="I220" s="130">
        <v>0</v>
      </c>
      <c r="J220" s="129"/>
      <c r="K220" s="130"/>
      <c r="L220" s="130"/>
      <c r="M220" s="130"/>
      <c r="N220" s="130"/>
      <c r="O220" s="148">
        <v>1400</v>
      </c>
      <c r="P220" s="149">
        <v>0</v>
      </c>
      <c r="Q220" s="149">
        <v>0</v>
      </c>
      <c r="R220" s="150"/>
      <c r="S220" s="151"/>
      <c r="T220" s="150"/>
      <c r="U220" s="151"/>
      <c r="V220" s="152"/>
      <c r="W220" s="153"/>
      <c r="X220" s="195">
        <v>28800</v>
      </c>
      <c r="Y220" s="155">
        <v>1400</v>
      </c>
      <c r="Z220" s="196">
        <f>X220*Y219</f>
        <v>34560000</v>
      </c>
      <c r="AA220" s="168">
        <v>110721</v>
      </c>
      <c r="AB220" s="169">
        <v>139311200</v>
      </c>
      <c r="AC220" s="181">
        <v>40000</v>
      </c>
      <c r="AD220" s="460">
        <v>1400</v>
      </c>
      <c r="AE220" s="171">
        <f t="shared" si="192"/>
        <v>56000000</v>
      </c>
      <c r="AF220" s="170">
        <v>40000</v>
      </c>
      <c r="AG220" s="449">
        <v>1400</v>
      </c>
      <c r="AH220" s="159">
        <f t="shared" si="183"/>
        <v>56000000</v>
      </c>
      <c r="AI220" s="437">
        <f t="shared" si="184"/>
        <v>0</v>
      </c>
      <c r="AJ220" s="23">
        <f t="shared" si="193"/>
        <v>11200</v>
      </c>
      <c r="AK220" s="24">
        <f t="shared" si="194"/>
        <v>0.3888888888888889</v>
      </c>
      <c r="AL220" s="23">
        <f t="shared" si="195"/>
        <v>-70721</v>
      </c>
      <c r="AM220" s="160">
        <f t="shared" si="185"/>
        <v>0</v>
      </c>
      <c r="AN220" s="24">
        <f t="shared" si="196"/>
        <v>-0.63873158660055451</v>
      </c>
      <c r="AO220" s="163">
        <f t="shared" si="197"/>
        <v>0</v>
      </c>
      <c r="AP220" s="164">
        <f t="shared" si="198"/>
        <v>0</v>
      </c>
      <c r="AQ220" s="487"/>
      <c r="AR220" s="409">
        <f t="shared" si="173"/>
        <v>0</v>
      </c>
      <c r="AS220" s="410">
        <f t="shared" si="174"/>
        <v>0</v>
      </c>
      <c r="AT220" s="409">
        <f t="shared" si="175"/>
        <v>-0.63873158660055451</v>
      </c>
      <c r="AU220" s="410">
        <f t="shared" si="176"/>
        <v>-0.63873158660055451</v>
      </c>
      <c r="AV220" s="64" t="b">
        <f t="shared" si="177"/>
        <v>0</v>
      </c>
      <c r="AW220" s="415" t="str">
        <f t="shared" si="178"/>
        <v/>
      </c>
      <c r="AX220" s="415" t="str">
        <f t="shared" si="179"/>
        <v/>
      </c>
      <c r="AY220" s="415" t="str">
        <f t="shared" si="180"/>
        <v/>
      </c>
      <c r="AZ220" s="415">
        <f t="shared" si="181"/>
        <v>1400</v>
      </c>
      <c r="BA220" s="415">
        <f t="shared" si="182"/>
        <v>1400</v>
      </c>
      <c r="BB220" s="416" t="str">
        <f t="shared" si="186"/>
        <v/>
      </c>
      <c r="BC220" s="416" t="str">
        <f t="shared" si="186"/>
        <v/>
      </c>
      <c r="BD220" s="416" t="str">
        <f t="shared" si="186"/>
        <v/>
      </c>
      <c r="BE220" s="416">
        <f t="shared" si="186"/>
        <v>0</v>
      </c>
      <c r="BF220" s="417">
        <f t="shared" si="169"/>
        <v>0</v>
      </c>
      <c r="BG220" s="417">
        <f t="shared" si="167"/>
        <v>0</v>
      </c>
      <c r="BH220" s="417">
        <f t="shared" si="168"/>
        <v>0</v>
      </c>
      <c r="BI220" s="417">
        <f t="shared" si="170"/>
        <v>110721</v>
      </c>
      <c r="BJ220" s="417">
        <f t="shared" si="171"/>
        <v>40000</v>
      </c>
      <c r="BK220" s="416" t="str">
        <f t="shared" si="187"/>
        <v/>
      </c>
      <c r="BL220" s="416" t="str">
        <f t="shared" si="187"/>
        <v/>
      </c>
      <c r="BM220" s="416" t="str">
        <f t="shared" si="187"/>
        <v/>
      </c>
      <c r="BN220" s="416">
        <f t="shared" si="187"/>
        <v>-0.63873158660055451</v>
      </c>
      <c r="BO220" s="419"/>
      <c r="BP220" s="420"/>
      <c r="BR220" s="104"/>
      <c r="BS220" s="103"/>
      <c r="BT220" s="161">
        <f t="shared" si="188"/>
        <v>56000000</v>
      </c>
      <c r="BU220" s="161">
        <f t="shared" si="189"/>
        <v>56000000</v>
      </c>
    </row>
    <row r="221" spans="1:73" ht="13.2" hidden="1">
      <c r="A221" s="145" t="s">
        <v>502</v>
      </c>
      <c r="B221" s="145" t="str">
        <f t="shared" si="156"/>
        <v>P105</v>
      </c>
      <c r="C221" s="146" t="s">
        <v>519</v>
      </c>
      <c r="D221" s="147" t="s">
        <v>520</v>
      </c>
      <c r="E221" s="147"/>
      <c r="F221" s="147"/>
      <c r="G221" s="147"/>
      <c r="H221" s="129">
        <v>1000</v>
      </c>
      <c r="I221" s="130">
        <v>1000</v>
      </c>
      <c r="J221" s="129">
        <v>1000</v>
      </c>
      <c r="K221" s="130">
        <v>1200</v>
      </c>
      <c r="L221" s="130">
        <v>1200</v>
      </c>
      <c r="M221" s="130">
        <v>1560</v>
      </c>
      <c r="N221" s="130">
        <v>1560</v>
      </c>
      <c r="O221" s="148">
        <v>1600</v>
      </c>
      <c r="P221" s="149">
        <v>17</v>
      </c>
      <c r="Q221" s="149">
        <v>17000</v>
      </c>
      <c r="R221" s="150">
        <v>13</v>
      </c>
      <c r="S221" s="151">
        <v>14800</v>
      </c>
      <c r="T221" s="150">
        <v>2</v>
      </c>
      <c r="U221" s="151">
        <v>2808</v>
      </c>
      <c r="V221" s="152">
        <v>10</v>
      </c>
      <c r="W221" s="153">
        <f t="shared" si="190"/>
        <v>16000</v>
      </c>
      <c r="X221" s="154">
        <v>10</v>
      </c>
      <c r="Y221" s="155">
        <v>1600</v>
      </c>
      <c r="Z221" s="138">
        <f>X221*Y221</f>
        <v>16000</v>
      </c>
      <c r="AA221" s="156">
        <v>4</v>
      </c>
      <c r="AB221" s="157">
        <v>6400</v>
      </c>
      <c r="AC221" s="158">
        <v>8</v>
      </c>
      <c r="AD221" s="459">
        <v>1600</v>
      </c>
      <c r="AE221" s="159">
        <f t="shared" si="192"/>
        <v>12800</v>
      </c>
      <c r="AF221" s="158">
        <v>8</v>
      </c>
      <c r="AG221" s="448">
        <v>1600</v>
      </c>
      <c r="AH221" s="159">
        <f t="shared" si="183"/>
        <v>12800</v>
      </c>
      <c r="AI221" s="437">
        <f t="shared" si="184"/>
        <v>0</v>
      </c>
      <c r="AJ221" s="23">
        <f t="shared" si="193"/>
        <v>-2</v>
      </c>
      <c r="AK221" s="24">
        <f t="shared" si="194"/>
        <v>-0.2</v>
      </c>
      <c r="AL221" s="23">
        <f t="shared" si="195"/>
        <v>4</v>
      </c>
      <c r="AM221" s="160">
        <f t="shared" si="185"/>
        <v>0</v>
      </c>
      <c r="AN221" s="24">
        <f t="shared" si="196"/>
        <v>1</v>
      </c>
      <c r="AO221" s="163">
        <f t="shared" si="197"/>
        <v>0</v>
      </c>
      <c r="AP221" s="164">
        <f t="shared" si="198"/>
        <v>0</v>
      </c>
      <c r="AQ221" s="487"/>
      <c r="AR221" s="409">
        <f t="shared" si="173"/>
        <v>0</v>
      </c>
      <c r="AS221" s="410">
        <f t="shared" si="174"/>
        <v>0</v>
      </c>
      <c r="AT221" s="409">
        <f t="shared" si="175"/>
        <v>1</v>
      </c>
      <c r="AU221" s="410">
        <f t="shared" si="176"/>
        <v>1</v>
      </c>
      <c r="AV221" s="64" t="b">
        <f t="shared" si="177"/>
        <v>0</v>
      </c>
      <c r="AW221" s="415">
        <f t="shared" si="178"/>
        <v>1000</v>
      </c>
      <c r="AX221" s="415">
        <f t="shared" si="179"/>
        <v>1138.4615384615386</v>
      </c>
      <c r="AY221" s="415">
        <f t="shared" si="180"/>
        <v>1404</v>
      </c>
      <c r="AZ221" s="415">
        <f t="shared" si="181"/>
        <v>1600</v>
      </c>
      <c r="BA221" s="415">
        <f t="shared" si="182"/>
        <v>1600</v>
      </c>
      <c r="BB221" s="416">
        <f t="shared" si="186"/>
        <v>0.13846153846153864</v>
      </c>
      <c r="BC221" s="416">
        <f t="shared" si="186"/>
        <v>0.23324324324324319</v>
      </c>
      <c r="BD221" s="416">
        <f t="shared" si="186"/>
        <v>0.13960113960113962</v>
      </c>
      <c r="BE221" s="416">
        <f t="shared" si="186"/>
        <v>0</v>
      </c>
      <c r="BF221" s="417">
        <f t="shared" si="169"/>
        <v>17</v>
      </c>
      <c r="BG221" s="417">
        <f t="shared" si="167"/>
        <v>13</v>
      </c>
      <c r="BH221" s="417">
        <f t="shared" si="168"/>
        <v>2</v>
      </c>
      <c r="BI221" s="417">
        <f t="shared" si="170"/>
        <v>4</v>
      </c>
      <c r="BJ221" s="417">
        <f t="shared" si="171"/>
        <v>8</v>
      </c>
      <c r="BK221" s="416">
        <f t="shared" si="187"/>
        <v>-0.23529411764705888</v>
      </c>
      <c r="BL221" s="416">
        <f t="shared" si="187"/>
        <v>-0.84615384615384615</v>
      </c>
      <c r="BM221" s="416">
        <f t="shared" si="187"/>
        <v>1</v>
      </c>
      <c r="BN221" s="416">
        <f t="shared" si="187"/>
        <v>1</v>
      </c>
      <c r="BO221" s="419"/>
      <c r="BP221" s="420"/>
      <c r="BR221" s="104"/>
      <c r="BS221" s="103"/>
      <c r="BT221" s="161">
        <f t="shared" si="188"/>
        <v>12800</v>
      </c>
      <c r="BU221" s="161">
        <f t="shared" si="189"/>
        <v>12800</v>
      </c>
    </row>
    <row r="222" spans="1:73" ht="13.2" hidden="1">
      <c r="A222" s="145" t="s">
        <v>521</v>
      </c>
      <c r="B222" s="145" t="str">
        <f t="shared" si="156"/>
        <v>P106</v>
      </c>
      <c r="C222" s="146" t="s">
        <v>522</v>
      </c>
      <c r="D222" s="165" t="s">
        <v>523</v>
      </c>
      <c r="E222" s="165"/>
      <c r="F222" s="165"/>
      <c r="G222" s="165"/>
      <c r="H222" s="129">
        <v>0</v>
      </c>
      <c r="I222" s="130">
        <v>0</v>
      </c>
      <c r="J222" s="129"/>
      <c r="K222" s="130"/>
      <c r="L222" s="130"/>
      <c r="M222" s="130"/>
      <c r="N222" s="130"/>
      <c r="O222" s="148" t="s">
        <v>88</v>
      </c>
      <c r="P222" s="149">
        <v>0</v>
      </c>
      <c r="Q222" s="149">
        <v>0</v>
      </c>
      <c r="R222" s="150"/>
      <c r="S222" s="151"/>
      <c r="T222" s="150"/>
      <c r="U222" s="151"/>
      <c r="V222" s="152"/>
      <c r="W222" s="153"/>
      <c r="X222" s="166"/>
      <c r="Y222" s="155" t="s">
        <v>88</v>
      </c>
      <c r="Z222" s="167"/>
      <c r="AA222" s="168"/>
      <c r="AB222" s="169"/>
      <c r="AC222" s="170"/>
      <c r="AD222" s="449"/>
      <c r="AE222" s="171"/>
      <c r="AF222" s="170"/>
      <c r="AG222" s="449"/>
      <c r="AH222" s="159">
        <f t="shared" si="183"/>
        <v>0</v>
      </c>
      <c r="AI222" s="437">
        <f t="shared" si="184"/>
        <v>0</v>
      </c>
      <c r="AJ222" s="23"/>
      <c r="AK222" s="24"/>
      <c r="AL222" s="23"/>
      <c r="AM222" s="160">
        <f t="shared" si="185"/>
        <v>0</v>
      </c>
      <c r="AN222" s="24"/>
      <c r="AO222" s="163"/>
      <c r="AP222" s="164"/>
      <c r="AQ222" s="487"/>
      <c r="AR222" s="409" t="str">
        <f t="shared" si="173"/>
        <v/>
      </c>
      <c r="AS222" s="410" t="str">
        <f t="shared" si="174"/>
        <v/>
      </c>
      <c r="AT222" s="409" t="str">
        <f t="shared" si="175"/>
        <v/>
      </c>
      <c r="AU222" s="410" t="str">
        <f t="shared" si="176"/>
        <v/>
      </c>
      <c r="AV222" s="64" t="b">
        <f t="shared" si="177"/>
        <v>1</v>
      </c>
      <c r="AW222" s="415" t="str">
        <f t="shared" si="178"/>
        <v/>
      </c>
      <c r="AX222" s="415" t="str">
        <f t="shared" si="179"/>
        <v/>
      </c>
      <c r="AY222" s="415" t="str">
        <f t="shared" si="180"/>
        <v/>
      </c>
      <c r="AZ222" s="415" t="str">
        <f t="shared" si="181"/>
        <v/>
      </c>
      <c r="BA222" s="415">
        <f t="shared" si="182"/>
        <v>0</v>
      </c>
      <c r="BB222" s="416" t="str">
        <f t="shared" si="186"/>
        <v/>
      </c>
      <c r="BC222" s="416" t="str">
        <f t="shared" si="186"/>
        <v/>
      </c>
      <c r="BD222" s="416" t="str">
        <f t="shared" si="186"/>
        <v/>
      </c>
      <c r="BE222" s="416" t="str">
        <f t="shared" si="186"/>
        <v/>
      </c>
      <c r="BF222" s="417">
        <f t="shared" si="169"/>
        <v>0</v>
      </c>
      <c r="BG222" s="417">
        <f t="shared" si="167"/>
        <v>0</v>
      </c>
      <c r="BH222" s="417">
        <f t="shared" si="168"/>
        <v>0</v>
      </c>
      <c r="BI222" s="417">
        <f t="shared" si="170"/>
        <v>0</v>
      </c>
      <c r="BJ222" s="417">
        <f t="shared" si="171"/>
        <v>0</v>
      </c>
      <c r="BK222" s="416" t="str">
        <f t="shared" si="187"/>
        <v/>
      </c>
      <c r="BL222" s="416" t="str">
        <f t="shared" si="187"/>
        <v/>
      </c>
      <c r="BM222" s="416" t="str">
        <f t="shared" si="187"/>
        <v/>
      </c>
      <c r="BN222" s="416" t="str">
        <f t="shared" si="187"/>
        <v/>
      </c>
      <c r="BO222" s="419"/>
      <c r="BP222" s="420"/>
      <c r="BR222" s="104"/>
      <c r="BS222" s="103"/>
      <c r="BT222" s="161"/>
      <c r="BU222" s="161"/>
    </row>
    <row r="223" spans="1:73" ht="24" hidden="1">
      <c r="A223" s="145" t="s">
        <v>521</v>
      </c>
      <c r="B223" s="145" t="str">
        <f t="shared" si="156"/>
        <v>P106.1</v>
      </c>
      <c r="C223" s="146" t="s">
        <v>524</v>
      </c>
      <c r="D223" s="147" t="s">
        <v>525</v>
      </c>
      <c r="E223" s="147"/>
      <c r="F223" s="147"/>
      <c r="G223" s="147"/>
      <c r="H223" s="129">
        <v>500</v>
      </c>
      <c r="I223" s="130">
        <v>500</v>
      </c>
      <c r="J223" s="129">
        <v>500</v>
      </c>
      <c r="K223" s="130">
        <v>550</v>
      </c>
      <c r="L223" s="130">
        <v>550</v>
      </c>
      <c r="M223" s="130">
        <v>574</v>
      </c>
      <c r="N223" s="130">
        <v>574</v>
      </c>
      <c r="O223" s="148">
        <v>653.4</v>
      </c>
      <c r="P223" s="149">
        <v>5104</v>
      </c>
      <c r="Q223" s="149">
        <v>2550500</v>
      </c>
      <c r="R223" s="150">
        <v>4714</v>
      </c>
      <c r="S223" s="151">
        <v>2458820</v>
      </c>
      <c r="T223" s="150">
        <v>2982</v>
      </c>
      <c r="U223" s="151">
        <v>1767470.06</v>
      </c>
      <c r="V223" s="152">
        <v>4714</v>
      </c>
      <c r="W223" s="153">
        <f>V223*O223</f>
        <v>3080127.6</v>
      </c>
      <c r="X223" s="154">
        <v>4714</v>
      </c>
      <c r="Y223" s="155">
        <v>653.4</v>
      </c>
      <c r="Z223" s="138">
        <f>X223*Y223</f>
        <v>3080127.6</v>
      </c>
      <c r="AA223" s="156">
        <v>2520</v>
      </c>
      <c r="AB223" s="157">
        <v>1641732.8399999999</v>
      </c>
      <c r="AC223" s="158">
        <v>4007</v>
      </c>
      <c r="AD223" s="456">
        <f>Y223*1.15</f>
        <v>751.41</v>
      </c>
      <c r="AE223" s="159">
        <f t="shared" ref="AE223:AE227" si="199">AC223*AD223</f>
        <v>3010899.8699999996</v>
      </c>
      <c r="AF223" s="158">
        <v>4007</v>
      </c>
      <c r="AG223" s="448">
        <v>808.77</v>
      </c>
      <c r="AH223" s="159">
        <f t="shared" si="183"/>
        <v>3240741.39</v>
      </c>
      <c r="AI223" s="437">
        <f t="shared" si="184"/>
        <v>-57.360000000000014</v>
      </c>
      <c r="AJ223" s="23">
        <f>+AF223-X223</f>
        <v>-707</v>
      </c>
      <c r="AK223" s="24">
        <f>+AJ223/X223</f>
        <v>-0.14997878659312686</v>
      </c>
      <c r="AL223" s="23">
        <f>+AF223-AA223</f>
        <v>1487</v>
      </c>
      <c r="AM223" s="160">
        <f t="shared" si="185"/>
        <v>-229841.52000000048</v>
      </c>
      <c r="AN223" s="24">
        <f>+AL223/AA223</f>
        <v>0.59007936507936509</v>
      </c>
      <c r="AO223" s="163">
        <f>+AG223-Y223</f>
        <v>155.37</v>
      </c>
      <c r="AP223" s="164">
        <f>+AO223/Y223</f>
        <v>0.23778696051423326</v>
      </c>
      <c r="AQ223" s="487"/>
      <c r="AR223" s="409">
        <f t="shared" si="173"/>
        <v>0.23778696051423331</v>
      </c>
      <c r="AS223" s="410">
        <f t="shared" si="174"/>
        <v>0.14999999999999991</v>
      </c>
      <c r="AT223" s="409">
        <f t="shared" si="175"/>
        <v>0.59007936507936498</v>
      </c>
      <c r="AU223" s="410">
        <f t="shared" si="176"/>
        <v>0.59007936507936498</v>
      </c>
      <c r="AV223" s="64" t="b">
        <f t="shared" si="177"/>
        <v>0</v>
      </c>
      <c r="AW223" s="415">
        <f t="shared" si="178"/>
        <v>499.7061128526646</v>
      </c>
      <c r="AX223" s="415">
        <f t="shared" si="179"/>
        <v>521.59949087823509</v>
      </c>
      <c r="AY223" s="415">
        <f t="shared" si="180"/>
        <v>592.71296445338703</v>
      </c>
      <c r="AZ223" s="415">
        <f t="shared" si="181"/>
        <v>653.4</v>
      </c>
      <c r="BA223" s="415">
        <f t="shared" si="182"/>
        <v>751.41</v>
      </c>
      <c r="BB223" s="416">
        <f t="shared" si="186"/>
        <v>4.3812507917079691E-2</v>
      </c>
      <c r="BC223" s="416">
        <f t="shared" si="186"/>
        <v>0.13633731400967375</v>
      </c>
      <c r="BD223" s="416">
        <f t="shared" si="186"/>
        <v>0.10238857454818762</v>
      </c>
      <c r="BE223" s="416">
        <f t="shared" si="186"/>
        <v>0.14999999999999991</v>
      </c>
      <c r="BF223" s="417">
        <f t="shared" si="169"/>
        <v>5104</v>
      </c>
      <c r="BG223" s="417">
        <f t="shared" si="167"/>
        <v>4714</v>
      </c>
      <c r="BH223" s="417">
        <f t="shared" si="168"/>
        <v>2982</v>
      </c>
      <c r="BI223" s="417">
        <f t="shared" si="170"/>
        <v>2520</v>
      </c>
      <c r="BJ223" s="417">
        <f t="shared" si="171"/>
        <v>4007</v>
      </c>
      <c r="BK223" s="416">
        <f t="shared" si="187"/>
        <v>-7.6410658307210055E-2</v>
      </c>
      <c r="BL223" s="416">
        <f t="shared" si="187"/>
        <v>-0.36741620704285105</v>
      </c>
      <c r="BM223" s="416">
        <f t="shared" si="187"/>
        <v>-0.15492957746478875</v>
      </c>
      <c r="BN223" s="416">
        <f t="shared" si="187"/>
        <v>0.59007936507936498</v>
      </c>
      <c r="BO223" s="419"/>
      <c r="BP223" s="420"/>
      <c r="BR223" s="104"/>
      <c r="BS223" s="103"/>
      <c r="BT223" s="161">
        <f t="shared" si="188"/>
        <v>2618173.7999999998</v>
      </c>
      <c r="BU223" s="161">
        <f t="shared" si="189"/>
        <v>2618173.7999999998</v>
      </c>
    </row>
    <row r="224" spans="1:73" ht="36" hidden="1">
      <c r="A224" s="145" t="s">
        <v>521</v>
      </c>
      <c r="B224" s="145" t="str">
        <f t="shared" si="156"/>
        <v>P106.2</v>
      </c>
      <c r="C224" s="146" t="s">
        <v>526</v>
      </c>
      <c r="D224" s="175" t="s">
        <v>527</v>
      </c>
      <c r="E224" s="175" t="s">
        <v>102</v>
      </c>
      <c r="F224" s="175"/>
      <c r="G224" s="175"/>
      <c r="H224" s="129">
        <v>550</v>
      </c>
      <c r="I224" s="130">
        <v>550</v>
      </c>
      <c r="J224" s="129">
        <v>550</v>
      </c>
      <c r="K224" s="130">
        <v>660</v>
      </c>
      <c r="L224" s="130">
        <v>660</v>
      </c>
      <c r="M224" s="130">
        <v>688</v>
      </c>
      <c r="N224" s="130">
        <v>688</v>
      </c>
      <c r="O224" s="148">
        <v>778.8</v>
      </c>
      <c r="P224" s="149">
        <v>5222</v>
      </c>
      <c r="Q224" s="149">
        <v>2870450</v>
      </c>
      <c r="R224" s="150">
        <v>5169</v>
      </c>
      <c r="S224" s="151">
        <v>3162918</v>
      </c>
      <c r="T224" s="150">
        <v>4003</v>
      </c>
      <c r="U224" s="151">
        <v>2858398.36</v>
      </c>
      <c r="V224" s="152">
        <v>5169</v>
      </c>
      <c r="W224" s="153">
        <f>V224*O224</f>
        <v>4025617.1999999997</v>
      </c>
      <c r="X224" s="154">
        <v>5169</v>
      </c>
      <c r="Y224" s="155">
        <v>778.8</v>
      </c>
      <c r="Z224" s="138">
        <f>X224*Y224</f>
        <v>4025617.1999999997</v>
      </c>
      <c r="AA224" s="156">
        <v>3382</v>
      </c>
      <c r="AB224" s="157">
        <v>2626113.6</v>
      </c>
      <c r="AC224" s="158">
        <v>4394</v>
      </c>
      <c r="AD224" s="456">
        <f>Y224*1.15</f>
        <v>895.61999999999989</v>
      </c>
      <c r="AE224" s="159">
        <f t="shared" si="199"/>
        <v>3935354.2799999993</v>
      </c>
      <c r="AF224" s="158">
        <v>4394</v>
      </c>
      <c r="AG224" s="448">
        <v>934.17</v>
      </c>
      <c r="AH224" s="159">
        <f t="shared" si="183"/>
        <v>4104742.98</v>
      </c>
      <c r="AI224" s="437">
        <f t="shared" si="184"/>
        <v>-38.550000000000068</v>
      </c>
      <c r="AJ224" s="23">
        <f>+AF224-X224</f>
        <v>-775</v>
      </c>
      <c r="AK224" s="24">
        <f>+AJ224/X224</f>
        <v>-0.14993228864383826</v>
      </c>
      <c r="AL224" s="23">
        <f>+AF224-AA224</f>
        <v>1012</v>
      </c>
      <c r="AM224" s="160">
        <f t="shared" si="185"/>
        <v>-169388.70000000065</v>
      </c>
      <c r="AN224" s="24">
        <f>+AL224/AA224</f>
        <v>0.29923122412773506</v>
      </c>
      <c r="AO224" s="163">
        <f>+AG224-Y224</f>
        <v>155.37</v>
      </c>
      <c r="AP224" s="164">
        <f>+AO224/Y224</f>
        <v>0.19949922958397537</v>
      </c>
      <c r="AQ224" s="487"/>
      <c r="AR224" s="409">
        <f t="shared" si="173"/>
        <v>0.19949922958397526</v>
      </c>
      <c r="AS224" s="410">
        <f t="shared" si="174"/>
        <v>0.14999999999999991</v>
      </c>
      <c r="AT224" s="409">
        <f t="shared" si="175"/>
        <v>0.29923122412773506</v>
      </c>
      <c r="AU224" s="410">
        <f t="shared" si="176"/>
        <v>0.29923122412773506</v>
      </c>
      <c r="AV224" s="64" t="b">
        <f t="shared" si="177"/>
        <v>0</v>
      </c>
      <c r="AW224" s="415">
        <f t="shared" si="178"/>
        <v>549.68402910762165</v>
      </c>
      <c r="AX224" s="415">
        <f t="shared" si="179"/>
        <v>611.90133488102151</v>
      </c>
      <c r="AY224" s="415">
        <f t="shared" si="180"/>
        <v>714.06404196852361</v>
      </c>
      <c r="AZ224" s="415">
        <f t="shared" si="181"/>
        <v>778.8</v>
      </c>
      <c r="BA224" s="415">
        <f t="shared" si="182"/>
        <v>895.61999999999989</v>
      </c>
      <c r="BB224" s="416">
        <f t="shared" si="186"/>
        <v>0.11318739944910861</v>
      </c>
      <c r="BC224" s="416">
        <f t="shared" si="186"/>
        <v>0.16695944470748159</v>
      </c>
      <c r="BD224" s="416">
        <f t="shared" si="186"/>
        <v>9.0658476308389746E-2</v>
      </c>
      <c r="BE224" s="416">
        <f t="shared" si="186"/>
        <v>0.14999999999999991</v>
      </c>
      <c r="BF224" s="417">
        <f t="shared" si="169"/>
        <v>5222</v>
      </c>
      <c r="BG224" s="417">
        <f t="shared" si="167"/>
        <v>5169</v>
      </c>
      <c r="BH224" s="417">
        <f t="shared" si="168"/>
        <v>4003</v>
      </c>
      <c r="BI224" s="417">
        <f t="shared" si="170"/>
        <v>3382</v>
      </c>
      <c r="BJ224" s="417">
        <f t="shared" si="171"/>
        <v>4394</v>
      </c>
      <c r="BK224" s="416">
        <f t="shared" si="187"/>
        <v>-1.0149368058215202E-2</v>
      </c>
      <c r="BL224" s="416">
        <f t="shared" si="187"/>
        <v>-0.22557554652737477</v>
      </c>
      <c r="BM224" s="416">
        <f t="shared" si="187"/>
        <v>-0.15513364976267796</v>
      </c>
      <c r="BN224" s="416">
        <f t="shared" si="187"/>
        <v>0.29923122412773506</v>
      </c>
      <c r="BO224" s="419"/>
      <c r="BP224" s="420"/>
      <c r="BR224" s="104"/>
      <c r="BS224" s="103"/>
      <c r="BT224" s="161">
        <f t="shared" si="188"/>
        <v>3422047.1999999997</v>
      </c>
      <c r="BU224" s="161">
        <f t="shared" si="189"/>
        <v>3422047.1999999997</v>
      </c>
    </row>
    <row r="225" spans="1:73" ht="24" hidden="1">
      <c r="A225" s="145" t="s">
        <v>521</v>
      </c>
      <c r="B225" s="145" t="str">
        <f t="shared" si="156"/>
        <v>P107</v>
      </c>
      <c r="C225" s="146" t="s">
        <v>528</v>
      </c>
      <c r="D225" s="147" t="s">
        <v>529</v>
      </c>
      <c r="E225" s="147"/>
      <c r="F225" s="147"/>
      <c r="G225" s="147"/>
      <c r="H225" s="129">
        <v>700</v>
      </c>
      <c r="I225" s="130">
        <v>750</v>
      </c>
      <c r="J225" s="129">
        <v>750</v>
      </c>
      <c r="K225" s="130">
        <v>825</v>
      </c>
      <c r="L225" s="130">
        <v>825</v>
      </c>
      <c r="M225" s="130">
        <v>870</v>
      </c>
      <c r="N225" s="130">
        <v>870</v>
      </c>
      <c r="O225" s="148">
        <v>979</v>
      </c>
      <c r="P225" s="149">
        <v>7045</v>
      </c>
      <c r="Q225" s="149">
        <v>5147400</v>
      </c>
      <c r="R225" s="150">
        <v>6724</v>
      </c>
      <c r="S225" s="151">
        <v>5251065</v>
      </c>
      <c r="T225" s="150">
        <v>5347</v>
      </c>
      <c r="U225" s="151">
        <v>4720078.5999999996</v>
      </c>
      <c r="V225" s="152">
        <v>6724</v>
      </c>
      <c r="W225" s="153">
        <f>V225*O225</f>
        <v>6582796</v>
      </c>
      <c r="X225" s="154">
        <v>6724</v>
      </c>
      <c r="Y225" s="155">
        <v>979</v>
      </c>
      <c r="Z225" s="138">
        <f>X225*Y225</f>
        <v>6582796</v>
      </c>
      <c r="AA225" s="156">
        <v>4774</v>
      </c>
      <c r="AB225" s="157">
        <v>4566741.3000000007</v>
      </c>
      <c r="AC225" s="158">
        <v>5716</v>
      </c>
      <c r="AD225" s="448">
        <v>1101.9000000000001</v>
      </c>
      <c r="AE225" s="159">
        <f t="shared" si="199"/>
        <v>6298460.4000000004</v>
      </c>
      <c r="AF225" s="158">
        <v>5716</v>
      </c>
      <c r="AG225" s="448">
        <v>1101.9000000000001</v>
      </c>
      <c r="AH225" s="159">
        <f t="shared" si="183"/>
        <v>6298460.4000000004</v>
      </c>
      <c r="AI225" s="437">
        <f t="shared" si="184"/>
        <v>0</v>
      </c>
      <c r="AJ225" s="23">
        <f>+AF225-X225</f>
        <v>-1008</v>
      </c>
      <c r="AK225" s="24">
        <f>+AJ225/X225</f>
        <v>-0.14991076740035694</v>
      </c>
      <c r="AL225" s="23">
        <f>+AF225-AA225</f>
        <v>942</v>
      </c>
      <c r="AM225" s="160">
        <f t="shared" si="185"/>
        <v>0</v>
      </c>
      <c r="AN225" s="24">
        <f>+AL225/AA225</f>
        <v>0.19731881022203604</v>
      </c>
      <c r="AO225" s="163">
        <f>+AG225-Y225</f>
        <v>122.90000000000009</v>
      </c>
      <c r="AP225" s="164">
        <f>+AO225/Y225</f>
        <v>0.12553626149131777</v>
      </c>
      <c r="AQ225" s="487"/>
      <c r="AR225" s="409">
        <f t="shared" si="173"/>
        <v>0.1255362614913178</v>
      </c>
      <c r="AS225" s="410">
        <f t="shared" si="174"/>
        <v>0.1255362614913178</v>
      </c>
      <c r="AT225" s="409">
        <f t="shared" si="175"/>
        <v>0.19731881022203601</v>
      </c>
      <c r="AU225" s="410">
        <f t="shared" si="176"/>
        <v>0.19731881022203601</v>
      </c>
      <c r="AV225" s="64" t="b">
        <f t="shared" si="177"/>
        <v>0</v>
      </c>
      <c r="AW225" s="415">
        <f t="shared" si="178"/>
        <v>730.64584811923351</v>
      </c>
      <c r="AX225" s="415">
        <f t="shared" si="179"/>
        <v>780.94363474122542</v>
      </c>
      <c r="AY225" s="415">
        <f t="shared" si="180"/>
        <v>882.75268374789596</v>
      </c>
      <c r="AZ225" s="415">
        <f t="shared" si="181"/>
        <v>979</v>
      </c>
      <c r="BA225" s="415">
        <f t="shared" si="182"/>
        <v>1101.9000000000001</v>
      </c>
      <c r="BB225" s="416">
        <f t="shared" si="186"/>
        <v>6.8840173048904996E-2</v>
      </c>
      <c r="BC225" s="416">
        <f t="shared" si="186"/>
        <v>0.13036670571033726</v>
      </c>
      <c r="BD225" s="416">
        <f t="shared" si="186"/>
        <v>0.1090308962227875</v>
      </c>
      <c r="BE225" s="416">
        <f t="shared" si="186"/>
        <v>0.1255362614913178</v>
      </c>
      <c r="BF225" s="417">
        <f t="shared" si="169"/>
        <v>7045</v>
      </c>
      <c r="BG225" s="417">
        <f t="shared" si="167"/>
        <v>6724</v>
      </c>
      <c r="BH225" s="417">
        <f t="shared" si="168"/>
        <v>5347</v>
      </c>
      <c r="BI225" s="417">
        <f t="shared" si="170"/>
        <v>4774</v>
      </c>
      <c r="BJ225" s="417">
        <f t="shared" si="171"/>
        <v>5716</v>
      </c>
      <c r="BK225" s="416">
        <f t="shared" si="187"/>
        <v>-4.556422995031939E-2</v>
      </c>
      <c r="BL225" s="416">
        <f t="shared" si="187"/>
        <v>-0.20478881618084477</v>
      </c>
      <c r="BM225" s="416">
        <f t="shared" si="187"/>
        <v>-0.10716289508135401</v>
      </c>
      <c r="BN225" s="416">
        <f t="shared" si="187"/>
        <v>0.19731881022203601</v>
      </c>
      <c r="BO225" s="419"/>
      <c r="BP225" s="420" t="s">
        <v>1070</v>
      </c>
      <c r="BR225" s="104"/>
      <c r="BS225" s="103"/>
      <c r="BT225" s="161">
        <f t="shared" si="188"/>
        <v>5595964</v>
      </c>
      <c r="BU225" s="161">
        <f t="shared" si="189"/>
        <v>5595964</v>
      </c>
    </row>
    <row r="226" spans="1:73" ht="13.2" hidden="1">
      <c r="A226" s="145" t="s">
        <v>521</v>
      </c>
      <c r="B226" s="145" t="str">
        <f t="shared" si="156"/>
        <v>P108</v>
      </c>
      <c r="C226" s="146" t="s">
        <v>530</v>
      </c>
      <c r="D226" s="147" t="s">
        <v>531</v>
      </c>
      <c r="E226" s="147"/>
      <c r="F226" s="147"/>
      <c r="G226" s="147"/>
      <c r="H226" s="129">
        <v>2200</v>
      </c>
      <c r="I226" s="130">
        <v>2200</v>
      </c>
      <c r="J226" s="129">
        <v>2200</v>
      </c>
      <c r="K226" s="130">
        <v>2200</v>
      </c>
      <c r="L226" s="130">
        <v>2200</v>
      </c>
      <c r="M226" s="130">
        <v>2769</v>
      </c>
      <c r="N226" s="130">
        <v>2769</v>
      </c>
      <c r="O226" s="148">
        <v>3067.9</v>
      </c>
      <c r="P226" s="149">
        <v>12</v>
      </c>
      <c r="Q226" s="149">
        <v>26400</v>
      </c>
      <c r="R226" s="150">
        <v>1</v>
      </c>
      <c r="S226" s="151">
        <v>2200</v>
      </c>
      <c r="T226" s="150">
        <v>1</v>
      </c>
      <c r="U226" s="151">
        <v>2200</v>
      </c>
      <c r="V226" s="152">
        <v>1</v>
      </c>
      <c r="W226" s="153">
        <f>V226*O226</f>
        <v>3067.9</v>
      </c>
      <c r="X226" s="154">
        <v>1</v>
      </c>
      <c r="Y226" s="155">
        <v>3067.9</v>
      </c>
      <c r="Z226" s="138">
        <f>X226*Y226</f>
        <v>3067.9</v>
      </c>
      <c r="AA226" s="156">
        <v>0</v>
      </c>
      <c r="AB226" s="157">
        <v>0</v>
      </c>
      <c r="AC226" s="158">
        <v>1</v>
      </c>
      <c r="AD226" s="456">
        <f>Y226*1.15</f>
        <v>3528.085</v>
      </c>
      <c r="AE226" s="159">
        <f t="shared" si="199"/>
        <v>3528.085</v>
      </c>
      <c r="AF226" s="158">
        <v>1</v>
      </c>
      <c r="AG226" s="448">
        <v>3821.03</v>
      </c>
      <c r="AH226" s="159">
        <f t="shared" si="183"/>
        <v>3821.03</v>
      </c>
      <c r="AI226" s="437">
        <f t="shared" si="184"/>
        <v>-292.94500000000016</v>
      </c>
      <c r="AJ226" s="23">
        <f>+AF226-X226</f>
        <v>0</v>
      </c>
      <c r="AK226" s="24">
        <f>+AJ226/X226</f>
        <v>0</v>
      </c>
      <c r="AL226" s="23">
        <f>+AF226-AA226</f>
        <v>1</v>
      </c>
      <c r="AM226" s="160">
        <f t="shared" si="185"/>
        <v>-292.94500000000016</v>
      </c>
      <c r="AN226" s="24"/>
      <c r="AO226" s="163">
        <f>+AG226-Y226</f>
        <v>753.13000000000011</v>
      </c>
      <c r="AP226" s="164">
        <f>+AO226/Y226</f>
        <v>0.24548714104110306</v>
      </c>
      <c r="AQ226" s="487"/>
      <c r="AR226" s="409">
        <f t="shared" si="173"/>
        <v>0.24548714104110303</v>
      </c>
      <c r="AS226" s="410">
        <f t="shared" si="174"/>
        <v>0.14999999999999991</v>
      </c>
      <c r="AT226" s="409" t="str">
        <f t="shared" si="175"/>
        <v/>
      </c>
      <c r="AU226" s="410" t="str">
        <f t="shared" si="176"/>
        <v/>
      </c>
      <c r="AV226" s="64" t="b">
        <f t="shared" si="177"/>
        <v>0</v>
      </c>
      <c r="AW226" s="415">
        <f t="shared" si="178"/>
        <v>2200</v>
      </c>
      <c r="AX226" s="415">
        <f t="shared" si="179"/>
        <v>2200</v>
      </c>
      <c r="AY226" s="415">
        <f t="shared" si="180"/>
        <v>2200</v>
      </c>
      <c r="AZ226" s="415">
        <f t="shared" si="181"/>
        <v>3067.9</v>
      </c>
      <c r="BA226" s="415">
        <f t="shared" si="182"/>
        <v>3528.085</v>
      </c>
      <c r="BB226" s="416">
        <f t="shared" si="186"/>
        <v>0</v>
      </c>
      <c r="BC226" s="416">
        <f t="shared" si="186"/>
        <v>0</v>
      </c>
      <c r="BD226" s="416">
        <f t="shared" si="186"/>
        <v>0.39450000000000007</v>
      </c>
      <c r="BE226" s="416">
        <f t="shared" si="186"/>
        <v>0.14999999999999991</v>
      </c>
      <c r="BF226" s="417">
        <f t="shared" si="169"/>
        <v>12</v>
      </c>
      <c r="BG226" s="417">
        <f t="shared" si="167"/>
        <v>1</v>
      </c>
      <c r="BH226" s="417">
        <f t="shared" si="168"/>
        <v>1</v>
      </c>
      <c r="BI226" s="417">
        <f t="shared" si="170"/>
        <v>0</v>
      </c>
      <c r="BJ226" s="417">
        <f t="shared" si="171"/>
        <v>1</v>
      </c>
      <c r="BK226" s="416">
        <f t="shared" si="187"/>
        <v>-0.91666666666666663</v>
      </c>
      <c r="BL226" s="416">
        <f t="shared" si="187"/>
        <v>0</v>
      </c>
      <c r="BM226" s="416">
        <f t="shared" si="187"/>
        <v>-1</v>
      </c>
      <c r="BN226" s="416" t="str">
        <f t="shared" si="187"/>
        <v/>
      </c>
      <c r="BO226" s="419"/>
      <c r="BP226" s="420"/>
      <c r="BR226" s="104"/>
      <c r="BS226" s="103"/>
      <c r="BT226" s="161">
        <f t="shared" si="188"/>
        <v>3067.9</v>
      </c>
      <c r="BU226" s="161">
        <f t="shared" si="189"/>
        <v>3067.9</v>
      </c>
    </row>
    <row r="227" spans="1:73" ht="24" hidden="1">
      <c r="A227" s="145" t="s">
        <v>521</v>
      </c>
      <c r="B227" s="145" t="str">
        <f t="shared" si="156"/>
        <v>P109</v>
      </c>
      <c r="C227" s="146" t="s">
        <v>532</v>
      </c>
      <c r="D227" s="147" t="s">
        <v>533</v>
      </c>
      <c r="E227" s="147"/>
      <c r="F227" s="147"/>
      <c r="G227" s="147"/>
      <c r="H227" s="129">
        <v>1650</v>
      </c>
      <c r="I227" s="130">
        <v>1650</v>
      </c>
      <c r="J227" s="129">
        <v>1650</v>
      </c>
      <c r="K227" s="130">
        <v>1650</v>
      </c>
      <c r="L227" s="130">
        <v>1650</v>
      </c>
      <c r="M227" s="130">
        <v>2340</v>
      </c>
      <c r="N227" s="130">
        <v>2340</v>
      </c>
      <c r="O227" s="148">
        <v>2596</v>
      </c>
      <c r="P227" s="149">
        <v>11</v>
      </c>
      <c r="Q227" s="149">
        <v>18150</v>
      </c>
      <c r="R227" s="150">
        <v>22</v>
      </c>
      <c r="S227" s="151">
        <v>36300</v>
      </c>
      <c r="T227" s="150">
        <v>15</v>
      </c>
      <c r="U227" s="151">
        <v>35946</v>
      </c>
      <c r="V227" s="152">
        <v>21</v>
      </c>
      <c r="W227" s="153">
        <f>V227*O227</f>
        <v>54516</v>
      </c>
      <c r="X227" s="154">
        <v>21</v>
      </c>
      <c r="Y227" s="155">
        <v>2596</v>
      </c>
      <c r="Z227" s="138">
        <f>X227*Y227</f>
        <v>54516</v>
      </c>
      <c r="AA227" s="156">
        <v>17</v>
      </c>
      <c r="AB227" s="157">
        <v>44132</v>
      </c>
      <c r="AC227" s="158">
        <v>18</v>
      </c>
      <c r="AD227" s="456">
        <f>Y227*1.15</f>
        <v>2985.3999999999996</v>
      </c>
      <c r="AE227" s="159">
        <f t="shared" si="199"/>
        <v>53737.2</v>
      </c>
      <c r="AF227" s="158">
        <v>18</v>
      </c>
      <c r="AG227" s="448">
        <v>3160.85</v>
      </c>
      <c r="AH227" s="159">
        <f t="shared" si="183"/>
        <v>56895.299999999996</v>
      </c>
      <c r="AI227" s="437">
        <f t="shared" si="184"/>
        <v>-175.45000000000027</v>
      </c>
      <c r="AJ227" s="23">
        <f>+AF227-X227</f>
        <v>-3</v>
      </c>
      <c r="AK227" s="24">
        <f>+AJ227/X227</f>
        <v>-0.14285714285714285</v>
      </c>
      <c r="AL227" s="23">
        <f>+AF227-AA227</f>
        <v>1</v>
      </c>
      <c r="AM227" s="160">
        <f t="shared" si="185"/>
        <v>-3158.0999999999985</v>
      </c>
      <c r="AN227" s="24">
        <f>+AL227/AA227</f>
        <v>5.8823529411764705E-2</v>
      </c>
      <c r="AO227" s="163">
        <f>+AG227-Y227</f>
        <v>564.84999999999991</v>
      </c>
      <c r="AP227" s="164">
        <f>+AO227/Y227</f>
        <v>0.21758474576271183</v>
      </c>
      <c r="AQ227" s="487"/>
      <c r="AR227" s="409">
        <f t="shared" si="173"/>
        <v>0.21758474576271181</v>
      </c>
      <c r="AS227" s="410">
        <f t="shared" si="174"/>
        <v>0.14999999999999991</v>
      </c>
      <c r="AT227" s="409">
        <f t="shared" si="175"/>
        <v>5.8823529411764719E-2</v>
      </c>
      <c r="AU227" s="410">
        <f t="shared" si="176"/>
        <v>5.8823529411764719E-2</v>
      </c>
      <c r="AV227" s="64" t="b">
        <f t="shared" si="177"/>
        <v>0</v>
      </c>
      <c r="AW227" s="415">
        <f t="shared" si="178"/>
        <v>1650</v>
      </c>
      <c r="AX227" s="415">
        <f t="shared" si="179"/>
        <v>1650</v>
      </c>
      <c r="AY227" s="415">
        <f t="shared" si="180"/>
        <v>2396.4</v>
      </c>
      <c r="AZ227" s="415">
        <f t="shared" si="181"/>
        <v>2596</v>
      </c>
      <c r="BA227" s="415">
        <f t="shared" si="182"/>
        <v>2985.3999999999996</v>
      </c>
      <c r="BB227" s="416">
        <f t="shared" si="186"/>
        <v>0</v>
      </c>
      <c r="BC227" s="416">
        <f t="shared" si="186"/>
        <v>0.45236363636363652</v>
      </c>
      <c r="BD227" s="416">
        <f t="shared" si="186"/>
        <v>8.3291604072775804E-2</v>
      </c>
      <c r="BE227" s="416">
        <f t="shared" si="186"/>
        <v>0.14999999999999991</v>
      </c>
      <c r="BF227" s="417">
        <f t="shared" si="169"/>
        <v>11</v>
      </c>
      <c r="BG227" s="417">
        <f t="shared" si="167"/>
        <v>22</v>
      </c>
      <c r="BH227" s="417">
        <f t="shared" si="168"/>
        <v>15</v>
      </c>
      <c r="BI227" s="417">
        <f t="shared" si="170"/>
        <v>17</v>
      </c>
      <c r="BJ227" s="417">
        <f t="shared" si="171"/>
        <v>18</v>
      </c>
      <c r="BK227" s="416">
        <f t="shared" si="187"/>
        <v>1</v>
      </c>
      <c r="BL227" s="416">
        <f t="shared" si="187"/>
        <v>-0.31818181818181823</v>
      </c>
      <c r="BM227" s="416">
        <f t="shared" si="187"/>
        <v>0.1333333333333333</v>
      </c>
      <c r="BN227" s="416">
        <f t="shared" si="187"/>
        <v>5.8823529411764719E-2</v>
      </c>
      <c r="BO227" s="419"/>
      <c r="BP227" s="420"/>
      <c r="BR227" s="104"/>
      <c r="BS227" s="103"/>
      <c r="BT227" s="161">
        <f t="shared" si="188"/>
        <v>46728</v>
      </c>
      <c r="BU227" s="161">
        <f t="shared" si="189"/>
        <v>46728</v>
      </c>
    </row>
    <row r="228" spans="1:73" ht="13.2" hidden="1">
      <c r="A228" s="145" t="s">
        <v>22</v>
      </c>
      <c r="B228" s="145" t="str">
        <f t="shared" si="156"/>
        <v>P110</v>
      </c>
      <c r="C228" s="146" t="s">
        <v>534</v>
      </c>
      <c r="D228" s="165" t="s">
        <v>535</v>
      </c>
      <c r="E228" s="165"/>
      <c r="F228" s="165"/>
      <c r="G228" s="165"/>
      <c r="H228" s="129">
        <v>2163</v>
      </c>
      <c r="I228" s="130">
        <v>2163</v>
      </c>
      <c r="J228" s="129">
        <v>2163</v>
      </c>
      <c r="K228" s="130">
        <v>2163</v>
      </c>
      <c r="L228" s="130"/>
      <c r="M228" s="130"/>
      <c r="N228" s="130"/>
      <c r="O228" s="148" t="s">
        <v>88</v>
      </c>
      <c r="P228" s="149">
        <v>120</v>
      </c>
      <c r="Q228" s="149">
        <v>256531.8</v>
      </c>
      <c r="R228" s="150"/>
      <c r="S228" s="151"/>
      <c r="T228" s="150"/>
      <c r="U228" s="151"/>
      <c r="V228" s="152"/>
      <c r="W228" s="153"/>
      <c r="X228" s="166"/>
      <c r="Y228" s="155" t="s">
        <v>88</v>
      </c>
      <c r="Z228" s="167"/>
      <c r="AA228" s="168"/>
      <c r="AB228" s="169"/>
      <c r="AC228" s="170"/>
      <c r="AD228" s="449"/>
      <c r="AE228" s="171"/>
      <c r="AF228" s="170"/>
      <c r="AG228" s="449"/>
      <c r="AH228" s="159">
        <f t="shared" si="183"/>
        <v>0</v>
      </c>
      <c r="AI228" s="437">
        <f t="shared" si="184"/>
        <v>0</v>
      </c>
      <c r="AJ228" s="23"/>
      <c r="AK228" s="24"/>
      <c r="AL228" s="23"/>
      <c r="AM228" s="160">
        <f t="shared" si="185"/>
        <v>0</v>
      </c>
      <c r="AN228" s="24"/>
      <c r="AO228" s="163"/>
      <c r="AP228" s="164"/>
      <c r="AQ228" s="487"/>
      <c r="AR228" s="409" t="str">
        <f t="shared" si="173"/>
        <v/>
      </c>
      <c r="AS228" s="410" t="str">
        <f t="shared" si="174"/>
        <v/>
      </c>
      <c r="AT228" s="409" t="str">
        <f t="shared" si="175"/>
        <v/>
      </c>
      <c r="AU228" s="410" t="str">
        <f t="shared" si="176"/>
        <v/>
      </c>
      <c r="AV228" s="64" t="b">
        <f t="shared" si="177"/>
        <v>1</v>
      </c>
      <c r="AW228" s="415">
        <f t="shared" si="178"/>
        <v>2137.7649999999999</v>
      </c>
      <c r="AX228" s="415" t="str">
        <f t="shared" si="179"/>
        <v/>
      </c>
      <c r="AY228" s="415" t="str">
        <f t="shared" si="180"/>
        <v/>
      </c>
      <c r="AZ228" s="415" t="str">
        <f t="shared" si="181"/>
        <v/>
      </c>
      <c r="BA228" s="415">
        <f t="shared" si="182"/>
        <v>0</v>
      </c>
      <c r="BB228" s="416" t="str">
        <f t="shared" si="186"/>
        <v/>
      </c>
      <c r="BC228" s="416" t="str">
        <f t="shared" si="186"/>
        <v/>
      </c>
      <c r="BD228" s="416" t="str">
        <f t="shared" si="186"/>
        <v/>
      </c>
      <c r="BE228" s="416" t="str">
        <f t="shared" si="186"/>
        <v/>
      </c>
      <c r="BF228" s="417">
        <f t="shared" si="169"/>
        <v>120</v>
      </c>
      <c r="BG228" s="417">
        <f t="shared" si="167"/>
        <v>0</v>
      </c>
      <c r="BH228" s="417">
        <f t="shared" si="168"/>
        <v>0</v>
      </c>
      <c r="BI228" s="417">
        <f t="shared" si="170"/>
        <v>0</v>
      </c>
      <c r="BJ228" s="417">
        <f t="shared" si="171"/>
        <v>0</v>
      </c>
      <c r="BK228" s="416">
        <f t="shared" si="187"/>
        <v>-1</v>
      </c>
      <c r="BL228" s="416" t="str">
        <f t="shared" si="187"/>
        <v/>
      </c>
      <c r="BM228" s="416" t="str">
        <f t="shared" si="187"/>
        <v/>
      </c>
      <c r="BN228" s="416" t="str">
        <f t="shared" si="187"/>
        <v/>
      </c>
      <c r="BO228" s="419"/>
      <c r="BP228" s="420"/>
      <c r="BR228" s="104"/>
      <c r="BS228" s="103"/>
      <c r="BT228" s="161"/>
      <c r="BU228" s="161"/>
    </row>
    <row r="229" spans="1:73" ht="24" hidden="1">
      <c r="A229" s="145" t="s">
        <v>22</v>
      </c>
      <c r="B229" s="145" t="str">
        <f t="shared" si="156"/>
        <v>P110.1</v>
      </c>
      <c r="C229" s="146" t="s">
        <v>536</v>
      </c>
      <c r="D229" s="147" t="s">
        <v>537</v>
      </c>
      <c r="E229" s="147"/>
      <c r="F229" s="147"/>
      <c r="G229" s="147"/>
      <c r="H229" s="129">
        <v>0</v>
      </c>
      <c r="I229" s="130">
        <v>0</v>
      </c>
      <c r="J229" s="129"/>
      <c r="K229" s="130"/>
      <c r="L229" s="130">
        <v>2163</v>
      </c>
      <c r="M229" s="130">
        <v>2189</v>
      </c>
      <c r="N229" s="130">
        <v>2189</v>
      </c>
      <c r="O229" s="148">
        <v>2429.9</v>
      </c>
      <c r="P229" s="149">
        <v>0</v>
      </c>
      <c r="Q229" s="149">
        <v>0</v>
      </c>
      <c r="R229" s="150">
        <v>45</v>
      </c>
      <c r="S229" s="151">
        <v>86209.199999999983</v>
      </c>
      <c r="T229" s="150">
        <v>43</v>
      </c>
      <c r="U229" s="151">
        <v>82092.38</v>
      </c>
      <c r="V229" s="152">
        <v>52</v>
      </c>
      <c r="W229" s="153">
        <f>V229*O229</f>
        <v>126354.8</v>
      </c>
      <c r="X229" s="154">
        <v>52</v>
      </c>
      <c r="Y229" s="155">
        <v>2429.9</v>
      </c>
      <c r="Z229" s="138">
        <f>X229*Y229</f>
        <v>126354.8</v>
      </c>
      <c r="AA229" s="156">
        <v>44</v>
      </c>
      <c r="AB229" s="157">
        <v>93794.139999999985</v>
      </c>
      <c r="AC229" s="158">
        <v>45</v>
      </c>
      <c r="AD229" s="456">
        <v>2800</v>
      </c>
      <c r="AE229" s="159">
        <f t="shared" ref="AE229:AE232" si="200">AC229*AD229</f>
        <v>126000</v>
      </c>
      <c r="AF229" s="158">
        <v>45</v>
      </c>
      <c r="AG229" s="448">
        <v>3170.37</v>
      </c>
      <c r="AH229" s="159">
        <f t="shared" si="183"/>
        <v>142666.65</v>
      </c>
      <c r="AI229" s="437">
        <f t="shared" si="184"/>
        <v>-370.36999999999989</v>
      </c>
      <c r="AJ229" s="23">
        <f>+AF229-X229</f>
        <v>-7</v>
      </c>
      <c r="AK229" s="24">
        <f>+AJ229/X229</f>
        <v>-0.13461538461538461</v>
      </c>
      <c r="AL229" s="23">
        <f>+AF229-AA229</f>
        <v>1</v>
      </c>
      <c r="AM229" s="160">
        <f t="shared" si="185"/>
        <v>-16666.649999999994</v>
      </c>
      <c r="AN229" s="24">
        <f>+AL229/AA229</f>
        <v>2.2727272727272728E-2</v>
      </c>
      <c r="AO229" s="163">
        <f>+AG229-Y229</f>
        <v>740.4699999999998</v>
      </c>
      <c r="AP229" s="164">
        <f>+AO229/Y229</f>
        <v>0.30473270504959044</v>
      </c>
      <c r="AQ229" s="487"/>
      <c r="AR229" s="409">
        <f t="shared" si="173"/>
        <v>0.30473270504959049</v>
      </c>
      <c r="AS229" s="410">
        <f t="shared" si="174"/>
        <v>0.15231079468290876</v>
      </c>
      <c r="AT229" s="409">
        <f t="shared" si="175"/>
        <v>2.2727272727272707E-2</v>
      </c>
      <c r="AU229" s="410">
        <f t="shared" si="176"/>
        <v>2.2727272727272707E-2</v>
      </c>
      <c r="AV229" s="64" t="b">
        <f t="shared" si="177"/>
        <v>0</v>
      </c>
      <c r="AW229" s="415" t="str">
        <f t="shared" si="178"/>
        <v/>
      </c>
      <c r="AX229" s="415">
        <f t="shared" si="179"/>
        <v>1915.7599999999995</v>
      </c>
      <c r="AY229" s="415">
        <f t="shared" si="180"/>
        <v>1909.12511627907</v>
      </c>
      <c r="AZ229" s="415">
        <f t="shared" si="181"/>
        <v>2429.9</v>
      </c>
      <c r="BA229" s="415">
        <f t="shared" si="182"/>
        <v>2800</v>
      </c>
      <c r="BB229" s="416" t="str">
        <f t="shared" si="186"/>
        <v/>
      </c>
      <c r="BC229" s="416">
        <f t="shared" si="186"/>
        <v>-3.4633167625013339E-3</v>
      </c>
      <c r="BD229" s="416">
        <f t="shared" si="186"/>
        <v>0.27278195613283462</v>
      </c>
      <c r="BE229" s="416">
        <f t="shared" si="186"/>
        <v>0.15231079468290876</v>
      </c>
      <c r="BF229" s="417">
        <f t="shared" si="169"/>
        <v>0</v>
      </c>
      <c r="BG229" s="417">
        <f t="shared" si="167"/>
        <v>45</v>
      </c>
      <c r="BH229" s="417">
        <f t="shared" si="168"/>
        <v>43</v>
      </c>
      <c r="BI229" s="417">
        <f t="shared" si="170"/>
        <v>44</v>
      </c>
      <c r="BJ229" s="417">
        <f t="shared" si="171"/>
        <v>45</v>
      </c>
      <c r="BK229" s="416" t="str">
        <f t="shared" si="187"/>
        <v/>
      </c>
      <c r="BL229" s="416">
        <f t="shared" si="187"/>
        <v>-4.4444444444444398E-2</v>
      </c>
      <c r="BM229" s="416">
        <f t="shared" si="187"/>
        <v>2.3255813953488413E-2</v>
      </c>
      <c r="BN229" s="416">
        <f t="shared" si="187"/>
        <v>2.2727272727272707E-2</v>
      </c>
      <c r="BO229" s="419"/>
      <c r="BP229" s="420"/>
      <c r="BR229" s="104"/>
      <c r="BS229" s="103"/>
      <c r="BT229" s="161">
        <f t="shared" si="188"/>
        <v>109345.5</v>
      </c>
      <c r="BU229" s="161">
        <f t="shared" si="189"/>
        <v>109345.5</v>
      </c>
    </row>
    <row r="230" spans="1:73" ht="36" hidden="1">
      <c r="A230" s="145" t="s">
        <v>22</v>
      </c>
      <c r="B230" s="145" t="str">
        <f t="shared" si="156"/>
        <v>P110.2</v>
      </c>
      <c r="C230" s="146" t="s">
        <v>538</v>
      </c>
      <c r="D230" s="175" t="s">
        <v>539</v>
      </c>
      <c r="E230" s="175" t="s">
        <v>102</v>
      </c>
      <c r="F230" s="175"/>
      <c r="G230" s="175"/>
      <c r="H230" s="129">
        <v>0</v>
      </c>
      <c r="I230" s="130">
        <v>0</v>
      </c>
      <c r="J230" s="129"/>
      <c r="K230" s="130"/>
      <c r="L230" s="130">
        <v>2812</v>
      </c>
      <c r="M230" s="130">
        <v>2812</v>
      </c>
      <c r="N230" s="130">
        <v>2812</v>
      </c>
      <c r="O230" s="148">
        <v>3115.2</v>
      </c>
      <c r="P230" s="149">
        <v>0</v>
      </c>
      <c r="Q230" s="149">
        <v>0</v>
      </c>
      <c r="R230" s="150">
        <v>94</v>
      </c>
      <c r="S230" s="151">
        <v>228165.6</v>
      </c>
      <c r="T230" s="150">
        <v>61</v>
      </c>
      <c r="U230" s="151">
        <v>177899.2</v>
      </c>
      <c r="V230" s="152">
        <v>86</v>
      </c>
      <c r="W230" s="153">
        <f>V230*O230</f>
        <v>267907.20000000001</v>
      </c>
      <c r="X230" s="154">
        <v>86</v>
      </c>
      <c r="Y230" s="155">
        <v>3115.2</v>
      </c>
      <c r="Z230" s="138">
        <f>X230*Y230</f>
        <v>267907.20000000001</v>
      </c>
      <c r="AA230" s="156">
        <v>99</v>
      </c>
      <c r="AB230" s="157">
        <v>307158.71999999997</v>
      </c>
      <c r="AC230" s="158">
        <v>74</v>
      </c>
      <c r="AD230" s="456">
        <v>3550</v>
      </c>
      <c r="AE230" s="159">
        <f t="shared" si="200"/>
        <v>262700</v>
      </c>
      <c r="AF230" s="158">
        <v>74</v>
      </c>
      <c r="AG230" s="448">
        <v>3855.67</v>
      </c>
      <c r="AH230" s="159">
        <f t="shared" si="183"/>
        <v>285319.58</v>
      </c>
      <c r="AI230" s="437">
        <f t="shared" si="184"/>
        <v>-305.67000000000007</v>
      </c>
      <c r="AJ230" s="23">
        <f>+AF230-X230</f>
        <v>-12</v>
      </c>
      <c r="AK230" s="24">
        <f>+AJ230/X230</f>
        <v>-0.13953488372093023</v>
      </c>
      <c r="AL230" s="23">
        <f>+AF230-AA230</f>
        <v>-25</v>
      </c>
      <c r="AM230" s="160">
        <f t="shared" si="185"/>
        <v>-22619.580000000016</v>
      </c>
      <c r="AN230" s="24">
        <f>+AL230/AA230</f>
        <v>-0.25252525252525254</v>
      </c>
      <c r="AO230" s="163">
        <f>+AG230-Y230</f>
        <v>740.47000000000025</v>
      </c>
      <c r="AP230" s="164">
        <f>+AO230/Y230</f>
        <v>0.2376958140729328</v>
      </c>
      <c r="AQ230" s="487"/>
      <c r="AR230" s="409">
        <f t="shared" si="173"/>
        <v>0.23769581407293283</v>
      </c>
      <c r="AS230" s="410">
        <f t="shared" si="174"/>
        <v>0.13957370313302531</v>
      </c>
      <c r="AT230" s="409">
        <f t="shared" si="175"/>
        <v>-0.25252525252525249</v>
      </c>
      <c r="AU230" s="410">
        <f t="shared" si="176"/>
        <v>-0.25252525252525249</v>
      </c>
      <c r="AV230" s="64" t="b">
        <f t="shared" si="177"/>
        <v>0</v>
      </c>
      <c r="AW230" s="415" t="str">
        <f t="shared" si="178"/>
        <v/>
      </c>
      <c r="AX230" s="415">
        <f t="shared" si="179"/>
        <v>2427.2936170212765</v>
      </c>
      <c r="AY230" s="415">
        <f t="shared" si="180"/>
        <v>2916.3803278688529</v>
      </c>
      <c r="AZ230" s="415">
        <f t="shared" si="181"/>
        <v>3115.2</v>
      </c>
      <c r="BA230" s="415">
        <f t="shared" si="182"/>
        <v>3550</v>
      </c>
      <c r="BB230" s="416" t="str">
        <f t="shared" si="186"/>
        <v/>
      </c>
      <c r="BC230" s="416">
        <f t="shared" si="186"/>
        <v>0.20149466361130774</v>
      </c>
      <c r="BD230" s="416">
        <f t="shared" si="186"/>
        <v>6.8173437542158544E-2</v>
      </c>
      <c r="BE230" s="416">
        <f t="shared" si="186"/>
        <v>0.13957370313302531</v>
      </c>
      <c r="BF230" s="417">
        <f t="shared" si="169"/>
        <v>0</v>
      </c>
      <c r="BG230" s="417">
        <f t="shared" si="167"/>
        <v>94</v>
      </c>
      <c r="BH230" s="417">
        <f t="shared" si="168"/>
        <v>61</v>
      </c>
      <c r="BI230" s="417">
        <f t="shared" si="170"/>
        <v>99</v>
      </c>
      <c r="BJ230" s="417">
        <f t="shared" si="171"/>
        <v>74</v>
      </c>
      <c r="BK230" s="416" t="str">
        <f t="shared" si="187"/>
        <v/>
      </c>
      <c r="BL230" s="416">
        <f t="shared" si="187"/>
        <v>-0.35106382978723405</v>
      </c>
      <c r="BM230" s="416">
        <f t="shared" si="187"/>
        <v>0.62295081967213117</v>
      </c>
      <c r="BN230" s="416">
        <f t="shared" si="187"/>
        <v>-0.25252525252525249</v>
      </c>
      <c r="BO230" s="419"/>
      <c r="BP230" s="420"/>
      <c r="BR230" s="104"/>
      <c r="BS230" s="103"/>
      <c r="BT230" s="161">
        <f t="shared" si="188"/>
        <v>230524.79999999999</v>
      </c>
      <c r="BU230" s="161">
        <f t="shared" si="189"/>
        <v>230524.79999999999</v>
      </c>
    </row>
    <row r="231" spans="1:73" ht="36" hidden="1">
      <c r="A231" s="145" t="s">
        <v>540</v>
      </c>
      <c r="B231" s="145" t="str">
        <f t="shared" si="156"/>
        <v>P111</v>
      </c>
      <c r="C231" s="146" t="s">
        <v>541</v>
      </c>
      <c r="D231" s="175" t="s">
        <v>542</v>
      </c>
      <c r="E231" s="175" t="s">
        <v>102</v>
      </c>
      <c r="F231" s="175"/>
      <c r="G231" s="175"/>
      <c r="H231" s="129">
        <v>125</v>
      </c>
      <c r="I231" s="130">
        <v>250</v>
      </c>
      <c r="J231" s="129">
        <v>250</v>
      </c>
      <c r="K231" s="130">
        <v>300</v>
      </c>
      <c r="L231" s="130">
        <v>300</v>
      </c>
      <c r="M231" s="130">
        <v>378</v>
      </c>
      <c r="N231" s="130">
        <v>378</v>
      </c>
      <c r="O231" s="148">
        <v>437.8</v>
      </c>
      <c r="P231" s="149">
        <v>5931</v>
      </c>
      <c r="Q231" s="149">
        <v>1298475</v>
      </c>
      <c r="R231" s="150">
        <v>7216</v>
      </c>
      <c r="S231" s="151">
        <v>2027420</v>
      </c>
      <c r="T231" s="150">
        <v>6344</v>
      </c>
      <c r="U231" s="151">
        <v>2466045.0799999996</v>
      </c>
      <c r="V231" s="152">
        <v>7216</v>
      </c>
      <c r="W231" s="153">
        <f>V231*O231</f>
        <v>3159164.8000000003</v>
      </c>
      <c r="X231" s="154">
        <v>7216</v>
      </c>
      <c r="Y231" s="155">
        <v>437.8</v>
      </c>
      <c r="Z231" s="138">
        <f>X231*Y231</f>
        <v>3159164.8000000003</v>
      </c>
      <c r="AA231" s="156">
        <v>6441</v>
      </c>
      <c r="AB231" s="157">
        <v>2799671.6399999987</v>
      </c>
      <c r="AC231" s="162">
        <f>AA231*1.05</f>
        <v>6763.05</v>
      </c>
      <c r="AD231" s="448">
        <v>523.38</v>
      </c>
      <c r="AE231" s="159">
        <f t="shared" si="200"/>
        <v>3539645.1090000002</v>
      </c>
      <c r="AF231" s="158">
        <v>6134</v>
      </c>
      <c r="AG231" s="448">
        <v>523.38</v>
      </c>
      <c r="AH231" s="159">
        <f t="shared" si="183"/>
        <v>3210412.92</v>
      </c>
      <c r="AI231" s="437">
        <f t="shared" si="184"/>
        <v>0</v>
      </c>
      <c r="AJ231" s="23">
        <f>+AF231-X231</f>
        <v>-1082</v>
      </c>
      <c r="AK231" s="24">
        <f>+AJ231/X231</f>
        <v>-0.14994456762749445</v>
      </c>
      <c r="AL231" s="23">
        <f>+AF231-AA231</f>
        <v>-307</v>
      </c>
      <c r="AM231" s="160">
        <f t="shared" si="185"/>
        <v>329232.18900000025</v>
      </c>
      <c r="AN231" s="24">
        <f>+AL231/AA231</f>
        <v>-4.7663406303369044E-2</v>
      </c>
      <c r="AO231" s="163">
        <f>+AG231-Y231</f>
        <v>85.579999999999984</v>
      </c>
      <c r="AP231" s="164">
        <f>+AO231/Y231</f>
        <v>0.19547738693467331</v>
      </c>
      <c r="AQ231" s="487"/>
      <c r="AR231" s="409">
        <f t="shared" si="173"/>
        <v>0.19547738693467331</v>
      </c>
      <c r="AS231" s="410">
        <f t="shared" si="174"/>
        <v>0.19547738693467331</v>
      </c>
      <c r="AT231" s="409">
        <f t="shared" si="175"/>
        <v>-4.7663406303369071E-2</v>
      </c>
      <c r="AU231" s="410">
        <f t="shared" si="176"/>
        <v>5.0000000000000044E-2</v>
      </c>
      <c r="AV231" s="64" t="b">
        <f t="shared" si="177"/>
        <v>0</v>
      </c>
      <c r="AW231" s="415">
        <f t="shared" si="178"/>
        <v>218.93019726858878</v>
      </c>
      <c r="AX231" s="415">
        <f t="shared" si="179"/>
        <v>280.96175166297115</v>
      </c>
      <c r="AY231" s="415">
        <f t="shared" si="180"/>
        <v>388.72085119798226</v>
      </c>
      <c r="AZ231" s="415">
        <f t="shared" si="181"/>
        <v>437.8</v>
      </c>
      <c r="BA231" s="415">
        <f t="shared" si="182"/>
        <v>523.38</v>
      </c>
      <c r="BB231" s="416">
        <f t="shared" si="186"/>
        <v>0.28333941671043483</v>
      </c>
      <c r="BC231" s="416">
        <f t="shared" si="186"/>
        <v>0.38353654508914792</v>
      </c>
      <c r="BD231" s="416">
        <f t="shared" si="186"/>
        <v>0.12625808121885629</v>
      </c>
      <c r="BE231" s="416">
        <f t="shared" si="186"/>
        <v>0.19547738693467331</v>
      </c>
      <c r="BF231" s="417">
        <f t="shared" si="169"/>
        <v>5931</v>
      </c>
      <c r="BG231" s="417">
        <f t="shared" si="167"/>
        <v>7216</v>
      </c>
      <c r="BH231" s="417">
        <f t="shared" si="168"/>
        <v>6344</v>
      </c>
      <c r="BI231" s="417">
        <f t="shared" si="170"/>
        <v>6441</v>
      </c>
      <c r="BJ231" s="417">
        <f t="shared" si="171"/>
        <v>6763.05</v>
      </c>
      <c r="BK231" s="416">
        <f t="shared" si="187"/>
        <v>0.21665823638509529</v>
      </c>
      <c r="BL231" s="416">
        <f t="shared" si="187"/>
        <v>-0.12084257206208426</v>
      </c>
      <c r="BM231" s="416">
        <f t="shared" si="187"/>
        <v>1.5290037831021452E-2</v>
      </c>
      <c r="BN231" s="416">
        <f t="shared" si="187"/>
        <v>5.0000000000000044E-2</v>
      </c>
      <c r="BO231" s="419" t="s">
        <v>1071</v>
      </c>
      <c r="BP231" s="420"/>
      <c r="BR231" s="104"/>
      <c r="BS231" s="103"/>
      <c r="BT231" s="161">
        <f t="shared" si="188"/>
        <v>2960863.29</v>
      </c>
      <c r="BU231" s="161">
        <f t="shared" si="189"/>
        <v>2685465.2</v>
      </c>
    </row>
    <row r="232" spans="1:73" ht="36" hidden="1">
      <c r="A232" s="145" t="s">
        <v>540</v>
      </c>
      <c r="B232" s="145" t="str">
        <f t="shared" si="156"/>
        <v>P112</v>
      </c>
      <c r="C232" s="146" t="s">
        <v>543</v>
      </c>
      <c r="D232" s="175" t="s">
        <v>544</v>
      </c>
      <c r="E232" s="175" t="s">
        <v>102</v>
      </c>
      <c r="F232" s="175"/>
      <c r="G232" s="175"/>
      <c r="H232" s="129">
        <v>980</v>
      </c>
      <c r="I232" s="130">
        <v>1200</v>
      </c>
      <c r="J232" s="129">
        <v>1200</v>
      </c>
      <c r="K232" s="130">
        <v>1320</v>
      </c>
      <c r="L232" s="130">
        <v>1320</v>
      </c>
      <c r="M232" s="130">
        <v>1661</v>
      </c>
      <c r="N232" s="130">
        <v>1661</v>
      </c>
      <c r="O232" s="148">
        <v>1849.1</v>
      </c>
      <c r="P232" s="149">
        <v>94</v>
      </c>
      <c r="Q232" s="149">
        <v>105320</v>
      </c>
      <c r="R232" s="150">
        <v>103</v>
      </c>
      <c r="S232" s="151">
        <v>129600</v>
      </c>
      <c r="T232" s="150">
        <v>58</v>
      </c>
      <c r="U232" s="151">
        <v>96466.7</v>
      </c>
      <c r="V232" s="152">
        <v>103</v>
      </c>
      <c r="W232" s="153">
        <f>V232*O232</f>
        <v>190457.3</v>
      </c>
      <c r="X232" s="154">
        <v>103</v>
      </c>
      <c r="Y232" s="155">
        <v>1849.1</v>
      </c>
      <c r="Z232" s="138">
        <f>X232*Y232</f>
        <v>190457.3</v>
      </c>
      <c r="AA232" s="156">
        <v>88</v>
      </c>
      <c r="AB232" s="157">
        <v>162350.98000000001</v>
      </c>
      <c r="AC232" s="158">
        <v>88</v>
      </c>
      <c r="AD232" s="448">
        <v>2259.9</v>
      </c>
      <c r="AE232" s="159">
        <f t="shared" si="200"/>
        <v>198871.2</v>
      </c>
      <c r="AF232" s="158">
        <v>88</v>
      </c>
      <c r="AG232" s="448">
        <v>2259.9</v>
      </c>
      <c r="AH232" s="159">
        <f t="shared" si="183"/>
        <v>198871.2</v>
      </c>
      <c r="AI232" s="437">
        <f t="shared" si="184"/>
        <v>0</v>
      </c>
      <c r="AJ232" s="23">
        <f>+AF232-X232</f>
        <v>-15</v>
      </c>
      <c r="AK232" s="24">
        <f>+AJ232/X232</f>
        <v>-0.14563106796116504</v>
      </c>
      <c r="AL232" s="23">
        <f>+AF232-AA232</f>
        <v>0</v>
      </c>
      <c r="AM232" s="160">
        <f t="shared" si="185"/>
        <v>0</v>
      </c>
      <c r="AN232" s="24">
        <f>+AL232/AA232</f>
        <v>0</v>
      </c>
      <c r="AO232" s="163">
        <f>+AG232-Y232</f>
        <v>410.80000000000018</v>
      </c>
      <c r="AP232" s="164">
        <f>+AO232/Y232</f>
        <v>0.22216213292953341</v>
      </c>
      <c r="AQ232" s="487"/>
      <c r="AR232" s="409">
        <f t="shared" si="173"/>
        <v>0.22216213292953335</v>
      </c>
      <c r="AS232" s="410">
        <f t="shared" si="174"/>
        <v>0.22216213292953335</v>
      </c>
      <c r="AT232" s="409">
        <f t="shared" si="175"/>
        <v>0</v>
      </c>
      <c r="AU232" s="410">
        <f t="shared" si="176"/>
        <v>0</v>
      </c>
      <c r="AV232" s="64" t="b">
        <f t="shared" si="177"/>
        <v>1</v>
      </c>
      <c r="AW232" s="415">
        <f t="shared" si="178"/>
        <v>1120.4255319148936</v>
      </c>
      <c r="AX232" s="415">
        <f t="shared" si="179"/>
        <v>1258.2524271844661</v>
      </c>
      <c r="AY232" s="415">
        <f t="shared" si="180"/>
        <v>1663.2189655172413</v>
      </c>
      <c r="AZ232" s="415">
        <f t="shared" si="181"/>
        <v>1849.1</v>
      </c>
      <c r="BA232" s="415">
        <f t="shared" si="182"/>
        <v>2259.9</v>
      </c>
      <c r="BB232" s="416">
        <f t="shared" si="186"/>
        <v>0.12301299046087943</v>
      </c>
      <c r="BC232" s="416">
        <f t="shared" si="186"/>
        <v>0.32184840623669619</v>
      </c>
      <c r="BD232" s="416">
        <f t="shared" si="186"/>
        <v>0.11175980934353524</v>
      </c>
      <c r="BE232" s="416">
        <f t="shared" si="186"/>
        <v>0.22216213292953335</v>
      </c>
      <c r="BF232" s="417">
        <f t="shared" si="169"/>
        <v>94</v>
      </c>
      <c r="BG232" s="417">
        <f t="shared" si="167"/>
        <v>103</v>
      </c>
      <c r="BH232" s="417">
        <f t="shared" si="168"/>
        <v>58</v>
      </c>
      <c r="BI232" s="417">
        <f t="shared" si="170"/>
        <v>88</v>
      </c>
      <c r="BJ232" s="417">
        <f t="shared" si="171"/>
        <v>88</v>
      </c>
      <c r="BK232" s="416">
        <f t="shared" si="187"/>
        <v>9.5744680851063801E-2</v>
      </c>
      <c r="BL232" s="416">
        <f t="shared" si="187"/>
        <v>-0.43689320388349517</v>
      </c>
      <c r="BM232" s="416">
        <f t="shared" si="187"/>
        <v>0.51724137931034475</v>
      </c>
      <c r="BN232" s="416">
        <f t="shared" si="187"/>
        <v>0</v>
      </c>
      <c r="BO232" s="419" t="s">
        <v>1071</v>
      </c>
      <c r="BP232" s="420"/>
      <c r="BR232" s="104"/>
      <c r="BS232" s="103"/>
      <c r="BT232" s="161">
        <f t="shared" si="188"/>
        <v>162720.79999999999</v>
      </c>
      <c r="BU232" s="161">
        <f t="shared" si="189"/>
        <v>162720.79999999999</v>
      </c>
    </row>
    <row r="233" spans="1:73" ht="13.2" hidden="1">
      <c r="A233" s="145" t="s">
        <v>545</v>
      </c>
      <c r="B233" s="145" t="str">
        <f t="shared" si="156"/>
        <v>P113</v>
      </c>
      <c r="C233" s="146" t="s">
        <v>546</v>
      </c>
      <c r="D233" s="165" t="s">
        <v>547</v>
      </c>
      <c r="E233" s="165"/>
      <c r="F233" s="165"/>
      <c r="G233" s="165"/>
      <c r="H233" s="129">
        <v>0</v>
      </c>
      <c r="I233" s="130">
        <v>0</v>
      </c>
      <c r="J233" s="129"/>
      <c r="K233" s="130"/>
      <c r="L233" s="130"/>
      <c r="M233" s="130"/>
      <c r="N233" s="130"/>
      <c r="O233" s="148"/>
      <c r="P233" s="149">
        <v>0</v>
      </c>
      <c r="Q233" s="149">
        <v>0</v>
      </c>
      <c r="R233" s="150"/>
      <c r="S233" s="151"/>
      <c r="T233" s="150"/>
      <c r="U233" s="151"/>
      <c r="V233" s="152"/>
      <c r="W233" s="153"/>
      <c r="X233" s="166"/>
      <c r="Y233" s="155"/>
      <c r="Z233" s="167"/>
      <c r="AA233" s="168"/>
      <c r="AB233" s="169"/>
      <c r="AC233" s="170"/>
      <c r="AD233" s="449"/>
      <c r="AE233" s="171"/>
      <c r="AF233" s="170"/>
      <c r="AG233" s="449"/>
      <c r="AH233" s="159">
        <f t="shared" si="183"/>
        <v>0</v>
      </c>
      <c r="AI233" s="437">
        <f t="shared" si="184"/>
        <v>0</v>
      </c>
      <c r="AJ233" s="23"/>
      <c r="AK233" s="24"/>
      <c r="AL233" s="23"/>
      <c r="AM233" s="160">
        <f t="shared" si="185"/>
        <v>0</v>
      </c>
      <c r="AN233" s="24"/>
      <c r="AO233" s="163"/>
      <c r="AP233" s="164"/>
      <c r="AQ233" s="487"/>
      <c r="AR233" s="409" t="str">
        <f t="shared" si="173"/>
        <v/>
      </c>
      <c r="AS233" s="410" t="str">
        <f t="shared" si="174"/>
        <v/>
      </c>
      <c r="AT233" s="409" t="str">
        <f t="shared" si="175"/>
        <v/>
      </c>
      <c r="AU233" s="410" t="str">
        <f t="shared" si="176"/>
        <v/>
      </c>
      <c r="AV233" s="64" t="b">
        <f t="shared" si="177"/>
        <v>1</v>
      </c>
      <c r="AW233" s="415" t="str">
        <f t="shared" si="178"/>
        <v/>
      </c>
      <c r="AX233" s="415" t="str">
        <f t="shared" si="179"/>
        <v/>
      </c>
      <c r="AY233" s="415" t="str">
        <f t="shared" si="180"/>
        <v/>
      </c>
      <c r="AZ233" s="415">
        <f t="shared" si="181"/>
        <v>0</v>
      </c>
      <c r="BA233" s="415">
        <f t="shared" si="182"/>
        <v>0</v>
      </c>
      <c r="BB233" s="416" t="str">
        <f t="shared" si="186"/>
        <v/>
      </c>
      <c r="BC233" s="416" t="str">
        <f t="shared" si="186"/>
        <v/>
      </c>
      <c r="BD233" s="416" t="str">
        <f t="shared" si="186"/>
        <v/>
      </c>
      <c r="BE233" s="416" t="str">
        <f t="shared" si="186"/>
        <v/>
      </c>
      <c r="BF233" s="417">
        <f t="shared" si="169"/>
        <v>0</v>
      </c>
      <c r="BG233" s="417">
        <f t="shared" si="167"/>
        <v>0</v>
      </c>
      <c r="BH233" s="417">
        <f t="shared" si="168"/>
        <v>0</v>
      </c>
      <c r="BI233" s="417">
        <f t="shared" si="170"/>
        <v>0</v>
      </c>
      <c r="BJ233" s="417">
        <f t="shared" si="171"/>
        <v>0</v>
      </c>
      <c r="BK233" s="416" t="str">
        <f t="shared" si="187"/>
        <v/>
      </c>
      <c r="BL233" s="416" t="str">
        <f t="shared" si="187"/>
        <v/>
      </c>
      <c r="BM233" s="416" t="str">
        <f t="shared" si="187"/>
        <v/>
      </c>
      <c r="BN233" s="416" t="str">
        <f t="shared" si="187"/>
        <v/>
      </c>
      <c r="BO233" s="419"/>
      <c r="BP233" s="420"/>
      <c r="BR233" s="104"/>
      <c r="BS233" s="103"/>
      <c r="BT233" s="161">
        <f t="shared" si="188"/>
        <v>0</v>
      </c>
      <c r="BU233" s="161">
        <f t="shared" si="189"/>
        <v>0</v>
      </c>
    </row>
    <row r="234" spans="1:73" ht="36" hidden="1">
      <c r="A234" s="145" t="s">
        <v>545</v>
      </c>
      <c r="B234" s="145" t="str">
        <f t="shared" si="156"/>
        <v>P113.1</v>
      </c>
      <c r="C234" s="146" t="s">
        <v>548</v>
      </c>
      <c r="D234" s="147" t="s">
        <v>549</v>
      </c>
      <c r="E234" s="147"/>
      <c r="F234" s="147"/>
      <c r="G234" s="147"/>
      <c r="H234" s="129">
        <v>150</v>
      </c>
      <c r="I234" s="130">
        <v>200</v>
      </c>
      <c r="J234" s="129">
        <v>200</v>
      </c>
      <c r="K234" s="130">
        <v>200</v>
      </c>
      <c r="L234" s="130">
        <v>200</v>
      </c>
      <c r="M234" s="130">
        <v>200</v>
      </c>
      <c r="N234" s="130">
        <v>200</v>
      </c>
      <c r="O234" s="148">
        <v>242</v>
      </c>
      <c r="P234" s="149">
        <v>295</v>
      </c>
      <c r="Q234" s="149">
        <v>54030</v>
      </c>
      <c r="R234" s="150">
        <v>290</v>
      </c>
      <c r="S234" s="151">
        <v>57560</v>
      </c>
      <c r="T234" s="150">
        <v>226</v>
      </c>
      <c r="U234" s="151">
        <v>47226</v>
      </c>
      <c r="V234" s="152">
        <v>290</v>
      </c>
      <c r="W234" s="153">
        <f t="shared" ref="W234:W241" si="201">V234*O234</f>
        <v>70180</v>
      </c>
      <c r="X234" s="154">
        <v>290</v>
      </c>
      <c r="Y234" s="155">
        <v>242</v>
      </c>
      <c r="Z234" s="138">
        <f t="shared" ref="Z234:Z241" si="202">X234*Y234</f>
        <v>70180</v>
      </c>
      <c r="AA234" s="156">
        <v>223</v>
      </c>
      <c r="AB234" s="157">
        <v>52998</v>
      </c>
      <c r="AC234" s="158">
        <v>247</v>
      </c>
      <c r="AD234" s="456">
        <f>Y234*1.15</f>
        <v>278.29999999999995</v>
      </c>
      <c r="AE234" s="159">
        <f t="shared" ref="AE234:AE241" si="203">AC234*AD234</f>
        <v>68740.099999999991</v>
      </c>
      <c r="AF234" s="158">
        <v>247</v>
      </c>
      <c r="AG234" s="448">
        <v>310.47000000000003</v>
      </c>
      <c r="AH234" s="159">
        <f t="shared" si="183"/>
        <v>76686.090000000011</v>
      </c>
      <c r="AI234" s="437">
        <f t="shared" si="184"/>
        <v>-32.170000000000073</v>
      </c>
      <c r="AJ234" s="23">
        <f t="shared" ref="AJ234:AJ241" si="204">+AF234-X234</f>
        <v>-43</v>
      </c>
      <c r="AK234" s="24">
        <f t="shared" ref="AK234:AK241" si="205">+AJ234/X234</f>
        <v>-0.14827586206896551</v>
      </c>
      <c r="AL234" s="23">
        <f t="shared" ref="AL234:AL241" si="206">+AF234-AA234</f>
        <v>24</v>
      </c>
      <c r="AM234" s="160">
        <f t="shared" si="185"/>
        <v>-7945.9900000000198</v>
      </c>
      <c r="AN234" s="24">
        <f t="shared" ref="AN234:AN241" si="207">+AL234/AA234</f>
        <v>0.10762331838565023</v>
      </c>
      <c r="AO234" s="163">
        <f t="shared" ref="AO234:AO241" si="208">+AG234-Y234</f>
        <v>68.470000000000027</v>
      </c>
      <c r="AP234" s="164">
        <f t="shared" ref="AP234:AP241" si="209">+AO234/Y234</f>
        <v>0.28293388429752075</v>
      </c>
      <c r="AQ234" s="487"/>
      <c r="AR234" s="409">
        <f t="shared" si="173"/>
        <v>0.28293388429752087</v>
      </c>
      <c r="AS234" s="410">
        <f t="shared" si="174"/>
        <v>0.14999999999999991</v>
      </c>
      <c r="AT234" s="409">
        <f t="shared" si="175"/>
        <v>0.10762331838565031</v>
      </c>
      <c r="AU234" s="410">
        <f t="shared" si="176"/>
        <v>0.10762331838565031</v>
      </c>
      <c r="AV234" s="64" t="b">
        <f t="shared" si="177"/>
        <v>0</v>
      </c>
      <c r="AW234" s="415">
        <f t="shared" si="178"/>
        <v>183.15254237288136</v>
      </c>
      <c r="AX234" s="415">
        <f t="shared" si="179"/>
        <v>198.48275862068965</v>
      </c>
      <c r="AY234" s="415">
        <f t="shared" si="180"/>
        <v>208.9646017699115</v>
      </c>
      <c r="AZ234" s="415">
        <f t="shared" si="181"/>
        <v>242</v>
      </c>
      <c r="BA234" s="415">
        <f t="shared" si="182"/>
        <v>278.29999999999995</v>
      </c>
      <c r="BB234" s="416">
        <f t="shared" si="186"/>
        <v>8.3701902519034643E-2</v>
      </c>
      <c r="BC234" s="416">
        <f t="shared" si="186"/>
        <v>5.28098421347174E-2</v>
      </c>
      <c r="BD234" s="416">
        <f t="shared" si="186"/>
        <v>0.15809088214119349</v>
      </c>
      <c r="BE234" s="416">
        <f t="shared" si="186"/>
        <v>0.14999999999999991</v>
      </c>
      <c r="BF234" s="417">
        <f t="shared" si="169"/>
        <v>295</v>
      </c>
      <c r="BG234" s="417">
        <f t="shared" si="167"/>
        <v>290</v>
      </c>
      <c r="BH234" s="417">
        <f t="shared" si="168"/>
        <v>226</v>
      </c>
      <c r="BI234" s="417">
        <f t="shared" si="170"/>
        <v>223</v>
      </c>
      <c r="BJ234" s="417">
        <f t="shared" si="171"/>
        <v>247</v>
      </c>
      <c r="BK234" s="416">
        <f t="shared" si="187"/>
        <v>-1.6949152542372836E-2</v>
      </c>
      <c r="BL234" s="416">
        <f t="shared" si="187"/>
        <v>-0.22068965517241379</v>
      </c>
      <c r="BM234" s="416">
        <f t="shared" si="187"/>
        <v>-1.3274336283185861E-2</v>
      </c>
      <c r="BN234" s="416">
        <f t="shared" si="187"/>
        <v>0.10762331838565031</v>
      </c>
      <c r="BO234" s="419"/>
      <c r="BP234" s="420"/>
      <c r="BR234" s="104"/>
      <c r="BS234" s="103"/>
      <c r="BT234" s="161">
        <f t="shared" si="188"/>
        <v>59774</v>
      </c>
      <c r="BU234" s="161">
        <f t="shared" si="189"/>
        <v>59774</v>
      </c>
    </row>
    <row r="235" spans="1:73" ht="36" hidden="1">
      <c r="A235" s="145" t="s">
        <v>545</v>
      </c>
      <c r="B235" s="145" t="str">
        <f t="shared" si="156"/>
        <v>P113.2</v>
      </c>
      <c r="C235" s="146" t="s">
        <v>550</v>
      </c>
      <c r="D235" s="147" t="s">
        <v>551</v>
      </c>
      <c r="E235" s="147"/>
      <c r="F235" s="147"/>
      <c r="G235" s="147"/>
      <c r="H235" s="129">
        <v>340</v>
      </c>
      <c r="I235" s="130">
        <v>400</v>
      </c>
      <c r="J235" s="129">
        <v>400</v>
      </c>
      <c r="K235" s="130">
        <v>400</v>
      </c>
      <c r="L235" s="130">
        <v>400</v>
      </c>
      <c r="M235" s="130">
        <v>427</v>
      </c>
      <c r="N235" s="130">
        <v>427</v>
      </c>
      <c r="O235" s="148">
        <v>491.7</v>
      </c>
      <c r="P235" s="149">
        <v>19698</v>
      </c>
      <c r="Q235" s="149">
        <v>7470060</v>
      </c>
      <c r="R235" s="150">
        <v>20414</v>
      </c>
      <c r="S235" s="151">
        <v>8164020</v>
      </c>
      <c r="T235" s="150">
        <v>14856</v>
      </c>
      <c r="U235" s="151">
        <v>6597065.0199999986</v>
      </c>
      <c r="V235" s="152">
        <v>20414</v>
      </c>
      <c r="W235" s="153">
        <f t="shared" si="201"/>
        <v>10037563.799999999</v>
      </c>
      <c r="X235" s="154">
        <v>20414</v>
      </c>
      <c r="Y235" s="155">
        <v>491.7</v>
      </c>
      <c r="Z235" s="138">
        <f t="shared" si="202"/>
        <v>10037563.799999999</v>
      </c>
      <c r="AA235" s="156">
        <v>11328</v>
      </c>
      <c r="AB235" s="157">
        <v>5709913.5199999986</v>
      </c>
      <c r="AC235" s="158">
        <v>15000</v>
      </c>
      <c r="AD235" s="456">
        <f>Y235*1.15</f>
        <v>565.45499999999993</v>
      </c>
      <c r="AE235" s="159">
        <f t="shared" si="203"/>
        <v>8481824.9999999981</v>
      </c>
      <c r="AF235" s="158">
        <v>15000</v>
      </c>
      <c r="AG235" s="448">
        <v>628.63</v>
      </c>
      <c r="AH235" s="159">
        <f t="shared" si="183"/>
        <v>9429450</v>
      </c>
      <c r="AI235" s="437">
        <f t="shared" si="184"/>
        <v>-63.175000000000068</v>
      </c>
      <c r="AJ235" s="23">
        <f t="shared" si="204"/>
        <v>-5414</v>
      </c>
      <c r="AK235" s="24">
        <f t="shared" si="205"/>
        <v>-0.26521014989712943</v>
      </c>
      <c r="AL235" s="23">
        <f t="shared" si="206"/>
        <v>3672</v>
      </c>
      <c r="AM235" s="160">
        <f t="shared" si="185"/>
        <v>-947625.00000000186</v>
      </c>
      <c r="AN235" s="24">
        <f t="shared" si="207"/>
        <v>0.32415254237288138</v>
      </c>
      <c r="AO235" s="163">
        <f t="shared" si="208"/>
        <v>136.93</v>
      </c>
      <c r="AP235" s="164">
        <f t="shared" si="209"/>
        <v>0.27848281472442549</v>
      </c>
      <c r="AQ235" s="487"/>
      <c r="AR235" s="409">
        <f t="shared" si="173"/>
        <v>0.27848281472442538</v>
      </c>
      <c r="AS235" s="410">
        <f t="shared" si="174"/>
        <v>0.14999999999999991</v>
      </c>
      <c r="AT235" s="409">
        <f t="shared" si="175"/>
        <v>0.32415254237288127</v>
      </c>
      <c r="AU235" s="410">
        <f t="shared" si="176"/>
        <v>0.32415254237288127</v>
      </c>
      <c r="AV235" s="64" t="b">
        <f t="shared" si="177"/>
        <v>0</v>
      </c>
      <c r="AW235" s="415">
        <f t="shared" si="178"/>
        <v>379.2293633871459</v>
      </c>
      <c r="AX235" s="415">
        <f t="shared" si="179"/>
        <v>399.92260213578919</v>
      </c>
      <c r="AY235" s="415">
        <f t="shared" si="180"/>
        <v>444.06738152934832</v>
      </c>
      <c r="AZ235" s="415">
        <f t="shared" si="181"/>
        <v>491.7</v>
      </c>
      <c r="BA235" s="415">
        <f t="shared" si="182"/>
        <v>565.45499999999993</v>
      </c>
      <c r="BB235" s="416">
        <f t="shared" si="186"/>
        <v>5.4566551924720264E-2</v>
      </c>
      <c r="BC235" s="416">
        <f t="shared" si="186"/>
        <v>0.11038330706442601</v>
      </c>
      <c r="BD235" s="416">
        <f t="shared" si="186"/>
        <v>0.10726439376521424</v>
      </c>
      <c r="BE235" s="416">
        <f t="shared" si="186"/>
        <v>0.14999999999999991</v>
      </c>
      <c r="BF235" s="417">
        <f t="shared" si="169"/>
        <v>19698</v>
      </c>
      <c r="BG235" s="417">
        <f t="shared" si="167"/>
        <v>20414</v>
      </c>
      <c r="BH235" s="417">
        <f t="shared" si="168"/>
        <v>14856</v>
      </c>
      <c r="BI235" s="417">
        <f t="shared" si="170"/>
        <v>11328</v>
      </c>
      <c r="BJ235" s="417">
        <f t="shared" si="171"/>
        <v>15000</v>
      </c>
      <c r="BK235" s="416">
        <f t="shared" si="187"/>
        <v>3.6348867905371174E-2</v>
      </c>
      <c r="BL235" s="416">
        <f t="shared" si="187"/>
        <v>-0.27226413245811698</v>
      </c>
      <c r="BM235" s="416">
        <f t="shared" si="187"/>
        <v>-0.23747980613893371</v>
      </c>
      <c r="BN235" s="416">
        <f t="shared" si="187"/>
        <v>0.32415254237288127</v>
      </c>
      <c r="BO235" s="419"/>
      <c r="BP235" s="420"/>
      <c r="BR235" s="104"/>
      <c r="BS235" s="103"/>
      <c r="BT235" s="161">
        <f t="shared" si="188"/>
        <v>7375500</v>
      </c>
      <c r="BU235" s="161">
        <f t="shared" si="189"/>
        <v>7375500</v>
      </c>
    </row>
    <row r="236" spans="1:73" ht="24" hidden="1">
      <c r="A236" s="145" t="s">
        <v>552</v>
      </c>
      <c r="B236" s="145" t="str">
        <f t="shared" si="156"/>
        <v>P114</v>
      </c>
      <c r="C236" s="146" t="s">
        <v>553</v>
      </c>
      <c r="D236" s="147" t="s">
        <v>554</v>
      </c>
      <c r="E236" s="147"/>
      <c r="F236" s="147"/>
      <c r="G236" s="147"/>
      <c r="H236" s="129">
        <v>2134</v>
      </c>
      <c r="I236" s="130">
        <v>2200</v>
      </c>
      <c r="J236" s="129">
        <v>2200</v>
      </c>
      <c r="K236" s="130">
        <v>2200</v>
      </c>
      <c r="L236" s="130">
        <v>2200</v>
      </c>
      <c r="M236" s="130">
        <v>2392</v>
      </c>
      <c r="N236" s="130">
        <v>2392</v>
      </c>
      <c r="O236" s="148">
        <v>2653.2</v>
      </c>
      <c r="P236" s="149">
        <v>2189</v>
      </c>
      <c r="Q236" s="149">
        <v>4754296.8</v>
      </c>
      <c r="R236" s="150">
        <v>2224</v>
      </c>
      <c r="S236" s="151">
        <v>4884880</v>
      </c>
      <c r="T236" s="150">
        <v>2141</v>
      </c>
      <c r="U236" s="151">
        <v>5255107.72</v>
      </c>
      <c r="V236" s="152">
        <v>2224</v>
      </c>
      <c r="W236" s="153">
        <f t="shared" si="201"/>
        <v>5900716.7999999998</v>
      </c>
      <c r="X236" s="154">
        <v>2224</v>
      </c>
      <c r="Y236" s="155">
        <v>2653.2</v>
      </c>
      <c r="Z236" s="138">
        <f t="shared" si="202"/>
        <v>5900716.7999999998</v>
      </c>
      <c r="AA236" s="156">
        <v>1372</v>
      </c>
      <c r="AB236" s="157">
        <v>3640112.2800000003</v>
      </c>
      <c r="AC236" s="162">
        <v>1400</v>
      </c>
      <c r="AD236" s="456">
        <f>Y236*1.15</f>
        <v>3051.1799999999994</v>
      </c>
      <c r="AE236" s="159">
        <f t="shared" si="203"/>
        <v>4271651.9999999991</v>
      </c>
      <c r="AF236" s="158">
        <v>1891</v>
      </c>
      <c r="AG236" s="448">
        <v>3406.33</v>
      </c>
      <c r="AH236" s="159">
        <f t="shared" si="183"/>
        <v>6441370.0300000003</v>
      </c>
      <c r="AI236" s="437">
        <f t="shared" si="184"/>
        <v>-355.15000000000055</v>
      </c>
      <c r="AJ236" s="23">
        <f t="shared" si="204"/>
        <v>-333</v>
      </c>
      <c r="AK236" s="24">
        <f t="shared" si="205"/>
        <v>-0.14973021582733814</v>
      </c>
      <c r="AL236" s="23">
        <f t="shared" si="206"/>
        <v>519</v>
      </c>
      <c r="AM236" s="160">
        <f t="shared" si="185"/>
        <v>-2169718.0300000012</v>
      </c>
      <c r="AN236" s="24">
        <f t="shared" si="207"/>
        <v>0.3782798833819242</v>
      </c>
      <c r="AO236" s="163">
        <f t="shared" si="208"/>
        <v>753.13000000000011</v>
      </c>
      <c r="AP236" s="164">
        <f t="shared" si="209"/>
        <v>0.2838572290064828</v>
      </c>
      <c r="AQ236" s="487"/>
      <c r="AR236" s="409">
        <f t="shared" si="173"/>
        <v>0.28385722900648269</v>
      </c>
      <c r="AS236" s="410">
        <f t="shared" si="174"/>
        <v>0.14999999999999991</v>
      </c>
      <c r="AT236" s="409">
        <f t="shared" si="175"/>
        <v>0.37827988338192431</v>
      </c>
      <c r="AU236" s="410">
        <f t="shared" si="176"/>
        <v>2.0408163265306145E-2</v>
      </c>
      <c r="AV236" s="64" t="b">
        <f t="shared" si="177"/>
        <v>0</v>
      </c>
      <c r="AW236" s="415">
        <f t="shared" si="178"/>
        <v>2171.9035175879394</v>
      </c>
      <c r="AX236" s="415">
        <f t="shared" si="179"/>
        <v>2196.4388489208632</v>
      </c>
      <c r="AY236" s="415">
        <f t="shared" si="180"/>
        <v>2454.5108453993462</v>
      </c>
      <c r="AZ236" s="415">
        <f t="shared" si="181"/>
        <v>2653.2</v>
      </c>
      <c r="BA236" s="415">
        <f t="shared" si="182"/>
        <v>3051.1799999999994</v>
      </c>
      <c r="BB236" s="416">
        <f t="shared" si="186"/>
        <v>1.1296694873523805E-2</v>
      </c>
      <c r="BC236" s="416">
        <f t="shared" si="186"/>
        <v>0.11749564373498345</v>
      </c>
      <c r="BD236" s="416">
        <f t="shared" si="186"/>
        <v>8.0948574732546019E-2</v>
      </c>
      <c r="BE236" s="416">
        <f t="shared" si="186"/>
        <v>0.14999999999999991</v>
      </c>
      <c r="BF236" s="417">
        <f t="shared" si="169"/>
        <v>2189</v>
      </c>
      <c r="BG236" s="417">
        <f t="shared" si="167"/>
        <v>2224</v>
      </c>
      <c r="BH236" s="417">
        <f t="shared" si="168"/>
        <v>2141</v>
      </c>
      <c r="BI236" s="417">
        <f t="shared" si="170"/>
        <v>1372</v>
      </c>
      <c r="BJ236" s="417">
        <f t="shared" si="171"/>
        <v>1400</v>
      </c>
      <c r="BK236" s="416">
        <f t="shared" si="187"/>
        <v>1.59890360895385E-2</v>
      </c>
      <c r="BL236" s="416">
        <f t="shared" si="187"/>
        <v>-3.7320143884892132E-2</v>
      </c>
      <c r="BM236" s="416">
        <f t="shared" si="187"/>
        <v>-0.35917795422699672</v>
      </c>
      <c r="BN236" s="416">
        <f t="shared" si="187"/>
        <v>2.0408163265306145E-2</v>
      </c>
      <c r="BO236" s="419"/>
      <c r="BP236" s="420"/>
      <c r="BR236" s="104"/>
      <c r="BS236" s="103"/>
      <c r="BT236" s="161">
        <f t="shared" si="188"/>
        <v>3714479.9999999995</v>
      </c>
      <c r="BU236" s="161">
        <f t="shared" si="189"/>
        <v>5017201.1999999993</v>
      </c>
    </row>
    <row r="237" spans="1:73" ht="13.2" hidden="1">
      <c r="A237" s="145" t="s">
        <v>552</v>
      </c>
      <c r="B237" s="145" t="str">
        <f t="shared" si="156"/>
        <v>P115</v>
      </c>
      <c r="C237" s="146" t="s">
        <v>555</v>
      </c>
      <c r="D237" s="147" t="s">
        <v>556</v>
      </c>
      <c r="E237" s="147"/>
      <c r="F237" s="147"/>
      <c r="G237" s="147"/>
      <c r="H237" s="129">
        <v>2284</v>
      </c>
      <c r="I237" s="130">
        <v>2500</v>
      </c>
      <c r="J237" s="129">
        <v>2500</v>
      </c>
      <c r="K237" s="130">
        <v>2500</v>
      </c>
      <c r="L237" s="130">
        <v>2500</v>
      </c>
      <c r="M237" s="130">
        <v>2800</v>
      </c>
      <c r="N237" s="130">
        <v>2800</v>
      </c>
      <c r="O237" s="148">
        <v>3102</v>
      </c>
      <c r="P237" s="149">
        <v>598</v>
      </c>
      <c r="Q237" s="149">
        <v>1450756</v>
      </c>
      <c r="R237" s="150">
        <v>585</v>
      </c>
      <c r="S237" s="151">
        <v>1459500</v>
      </c>
      <c r="T237" s="150">
        <v>551</v>
      </c>
      <c r="U237" s="151">
        <v>1566851.4</v>
      </c>
      <c r="V237" s="152">
        <v>585</v>
      </c>
      <c r="W237" s="153">
        <f t="shared" si="201"/>
        <v>1814670</v>
      </c>
      <c r="X237" s="154">
        <v>585</v>
      </c>
      <c r="Y237" s="155">
        <v>3102</v>
      </c>
      <c r="Z237" s="138">
        <f t="shared" si="202"/>
        <v>1814670</v>
      </c>
      <c r="AA237" s="156">
        <v>410</v>
      </c>
      <c r="AB237" s="157">
        <v>1266458.6000000001</v>
      </c>
      <c r="AC237" s="158">
        <v>498</v>
      </c>
      <c r="AD237" s="456">
        <v>3800</v>
      </c>
      <c r="AE237" s="159">
        <f t="shared" si="203"/>
        <v>1892400</v>
      </c>
      <c r="AF237" s="158">
        <v>498</v>
      </c>
      <c r="AG237" s="448">
        <v>4177.46</v>
      </c>
      <c r="AH237" s="159">
        <f t="shared" si="183"/>
        <v>2080375.08</v>
      </c>
      <c r="AI237" s="437">
        <f t="shared" si="184"/>
        <v>-377.46000000000004</v>
      </c>
      <c r="AJ237" s="23">
        <f t="shared" si="204"/>
        <v>-87</v>
      </c>
      <c r="AK237" s="24">
        <f t="shared" si="205"/>
        <v>-0.14871794871794872</v>
      </c>
      <c r="AL237" s="23">
        <f t="shared" si="206"/>
        <v>88</v>
      </c>
      <c r="AM237" s="160">
        <f t="shared" si="185"/>
        <v>-187975.08000000007</v>
      </c>
      <c r="AN237" s="24">
        <f t="shared" si="207"/>
        <v>0.21463414634146341</v>
      </c>
      <c r="AO237" s="163">
        <f t="shared" si="208"/>
        <v>1075.46</v>
      </c>
      <c r="AP237" s="164">
        <f t="shared" si="209"/>
        <v>0.3466989039329465</v>
      </c>
      <c r="AQ237" s="487"/>
      <c r="AR237" s="409">
        <f t="shared" si="173"/>
        <v>0.34669890393294645</v>
      </c>
      <c r="AS237" s="410">
        <f t="shared" si="174"/>
        <v>0.22501611863313986</v>
      </c>
      <c r="AT237" s="409">
        <f t="shared" si="175"/>
        <v>0.21463414634146338</v>
      </c>
      <c r="AU237" s="410">
        <f t="shared" si="176"/>
        <v>0.21463414634146338</v>
      </c>
      <c r="AV237" s="64" t="b">
        <f t="shared" si="177"/>
        <v>0</v>
      </c>
      <c r="AW237" s="415">
        <f t="shared" si="178"/>
        <v>2426.0133779264215</v>
      </c>
      <c r="AX237" s="415">
        <f t="shared" si="179"/>
        <v>2494.8717948717949</v>
      </c>
      <c r="AY237" s="415">
        <f t="shared" si="180"/>
        <v>2843.6504537205078</v>
      </c>
      <c r="AZ237" s="415">
        <f t="shared" si="181"/>
        <v>3102</v>
      </c>
      <c r="BA237" s="415">
        <f t="shared" si="182"/>
        <v>3800</v>
      </c>
      <c r="BB237" s="416">
        <f t="shared" si="186"/>
        <v>2.8383362421615654E-2</v>
      </c>
      <c r="BC237" s="416">
        <f t="shared" si="186"/>
        <v>0.13979822913771645</v>
      </c>
      <c r="BD237" s="416">
        <f t="shared" si="186"/>
        <v>9.0851372376474337E-2</v>
      </c>
      <c r="BE237" s="416">
        <f t="shared" si="186"/>
        <v>0.22501611863313986</v>
      </c>
      <c r="BF237" s="417">
        <f t="shared" si="169"/>
        <v>598</v>
      </c>
      <c r="BG237" s="417">
        <f t="shared" si="167"/>
        <v>585</v>
      </c>
      <c r="BH237" s="417">
        <f t="shared" si="168"/>
        <v>551</v>
      </c>
      <c r="BI237" s="417">
        <f t="shared" si="170"/>
        <v>410</v>
      </c>
      <c r="BJ237" s="417">
        <f t="shared" si="171"/>
        <v>498</v>
      </c>
      <c r="BK237" s="416">
        <f t="shared" si="187"/>
        <v>-2.1739130434782594E-2</v>
      </c>
      <c r="BL237" s="416">
        <f t="shared" si="187"/>
        <v>-5.8119658119658135E-2</v>
      </c>
      <c r="BM237" s="416">
        <f t="shared" si="187"/>
        <v>-0.2558983666061706</v>
      </c>
      <c r="BN237" s="416">
        <f t="shared" si="187"/>
        <v>0.21463414634146338</v>
      </c>
      <c r="BO237" s="419"/>
      <c r="BP237" s="420"/>
      <c r="BR237" s="104"/>
      <c r="BS237" s="103"/>
      <c r="BT237" s="161">
        <f t="shared" si="188"/>
        <v>1544796</v>
      </c>
      <c r="BU237" s="161">
        <f t="shared" si="189"/>
        <v>1544796</v>
      </c>
    </row>
    <row r="238" spans="1:73" ht="36" hidden="1">
      <c r="A238" s="145" t="s">
        <v>557</v>
      </c>
      <c r="B238" s="145" t="str">
        <f t="shared" si="156"/>
        <v>P116</v>
      </c>
      <c r="C238" s="146" t="s">
        <v>558</v>
      </c>
      <c r="D238" s="147" t="s">
        <v>559</v>
      </c>
      <c r="E238" s="147"/>
      <c r="F238" s="147" t="s">
        <v>81</v>
      </c>
      <c r="G238" s="147"/>
      <c r="H238" s="129">
        <v>10100</v>
      </c>
      <c r="I238" s="130">
        <v>10100</v>
      </c>
      <c r="J238" s="129">
        <v>10100</v>
      </c>
      <c r="K238" s="130">
        <v>10100</v>
      </c>
      <c r="L238" s="130">
        <v>10100</v>
      </c>
      <c r="M238" s="130">
        <v>10250</v>
      </c>
      <c r="N238" s="130">
        <v>10250</v>
      </c>
      <c r="O238" s="194">
        <v>10270</v>
      </c>
      <c r="P238" s="149">
        <v>1576</v>
      </c>
      <c r="Q238" s="149">
        <v>15917600</v>
      </c>
      <c r="R238" s="150">
        <v>1610</v>
      </c>
      <c r="S238" s="151">
        <v>16261000</v>
      </c>
      <c r="T238" s="150">
        <v>1211</v>
      </c>
      <c r="U238" s="151">
        <v>12394715</v>
      </c>
      <c r="V238" s="152">
        <v>1610</v>
      </c>
      <c r="W238" s="153">
        <f t="shared" si="201"/>
        <v>16534700</v>
      </c>
      <c r="X238" s="154">
        <v>1610</v>
      </c>
      <c r="Y238" s="155">
        <v>10270</v>
      </c>
      <c r="Z238" s="138">
        <f t="shared" si="202"/>
        <v>16534700</v>
      </c>
      <c r="AA238" s="156">
        <v>1325</v>
      </c>
      <c r="AB238" s="157">
        <v>13597971.699999999</v>
      </c>
      <c r="AC238" s="162">
        <v>1400</v>
      </c>
      <c r="AD238" s="448">
        <v>10335</v>
      </c>
      <c r="AE238" s="159">
        <f t="shared" si="203"/>
        <v>14469000</v>
      </c>
      <c r="AF238" s="158">
        <v>1369</v>
      </c>
      <c r="AG238" s="448">
        <v>10335</v>
      </c>
      <c r="AH238" s="159">
        <f t="shared" si="183"/>
        <v>14148615</v>
      </c>
      <c r="AI238" s="437">
        <f t="shared" si="184"/>
        <v>0</v>
      </c>
      <c r="AJ238" s="23">
        <f t="shared" si="204"/>
        <v>-241</v>
      </c>
      <c r="AK238" s="24">
        <f t="shared" si="205"/>
        <v>-0.14968944099378881</v>
      </c>
      <c r="AL238" s="23">
        <f t="shared" si="206"/>
        <v>44</v>
      </c>
      <c r="AM238" s="160">
        <f t="shared" si="185"/>
        <v>320385</v>
      </c>
      <c r="AN238" s="24">
        <f t="shared" si="207"/>
        <v>3.3207547169811322E-2</v>
      </c>
      <c r="AO238" s="163">
        <f t="shared" si="208"/>
        <v>65</v>
      </c>
      <c r="AP238" s="164">
        <f t="shared" si="209"/>
        <v>6.3291139240506328E-3</v>
      </c>
      <c r="AQ238" s="487"/>
      <c r="AR238" s="409">
        <f t="shared" si="173"/>
        <v>6.3291139240506666E-3</v>
      </c>
      <c r="AS238" s="410">
        <f t="shared" si="174"/>
        <v>6.3291139240506666E-3</v>
      </c>
      <c r="AT238" s="409">
        <f t="shared" si="175"/>
        <v>3.3207547169811225E-2</v>
      </c>
      <c r="AU238" s="410">
        <f t="shared" si="176"/>
        <v>5.6603773584905648E-2</v>
      </c>
      <c r="AV238" s="64" t="b">
        <f t="shared" si="177"/>
        <v>0</v>
      </c>
      <c r="AW238" s="415">
        <f t="shared" si="178"/>
        <v>10100</v>
      </c>
      <c r="AX238" s="415">
        <f t="shared" si="179"/>
        <v>10100</v>
      </c>
      <c r="AY238" s="415">
        <f t="shared" si="180"/>
        <v>10235.107349298101</v>
      </c>
      <c r="AZ238" s="415">
        <f t="shared" si="181"/>
        <v>10270</v>
      </c>
      <c r="BA238" s="415">
        <f t="shared" si="182"/>
        <v>10335</v>
      </c>
      <c r="BB238" s="416">
        <f t="shared" si="186"/>
        <v>0</v>
      </c>
      <c r="BC238" s="416">
        <f t="shared" si="186"/>
        <v>1.3376965277039687E-2</v>
      </c>
      <c r="BD238" s="416">
        <f t="shared" si="186"/>
        <v>3.4091142878234226E-3</v>
      </c>
      <c r="BE238" s="416">
        <f t="shared" si="186"/>
        <v>6.3291139240506666E-3</v>
      </c>
      <c r="BF238" s="417">
        <f t="shared" si="169"/>
        <v>1576</v>
      </c>
      <c r="BG238" s="417">
        <f t="shared" si="167"/>
        <v>1610</v>
      </c>
      <c r="BH238" s="417">
        <f t="shared" si="168"/>
        <v>1211</v>
      </c>
      <c r="BI238" s="417">
        <f t="shared" si="170"/>
        <v>1325</v>
      </c>
      <c r="BJ238" s="417">
        <f t="shared" si="171"/>
        <v>1400</v>
      </c>
      <c r="BK238" s="416">
        <f t="shared" si="187"/>
        <v>2.1573604060913798E-2</v>
      </c>
      <c r="BL238" s="416">
        <f t="shared" si="187"/>
        <v>-0.24782608695652175</v>
      </c>
      <c r="BM238" s="416">
        <f t="shared" si="187"/>
        <v>9.4137076796036334E-2</v>
      </c>
      <c r="BN238" s="416">
        <f t="shared" si="187"/>
        <v>5.6603773584905648E-2</v>
      </c>
      <c r="BO238" s="419" t="s">
        <v>1071</v>
      </c>
      <c r="BP238" s="420"/>
      <c r="BR238" s="104"/>
      <c r="BS238" s="103"/>
      <c r="BT238" s="161">
        <f t="shared" si="188"/>
        <v>14378000</v>
      </c>
      <c r="BU238" s="161">
        <f t="shared" si="189"/>
        <v>14059630</v>
      </c>
    </row>
    <row r="239" spans="1:73" ht="48" hidden="1">
      <c r="A239" s="145" t="s">
        <v>557</v>
      </c>
      <c r="B239" s="145" t="str">
        <f t="shared" si="156"/>
        <v>P117</v>
      </c>
      <c r="C239" s="146" t="s">
        <v>560</v>
      </c>
      <c r="D239" s="175" t="s">
        <v>561</v>
      </c>
      <c r="E239" s="175" t="s">
        <v>102</v>
      </c>
      <c r="F239" s="175"/>
      <c r="G239" s="175"/>
      <c r="H239" s="129">
        <v>10100</v>
      </c>
      <c r="I239" s="130">
        <v>10100</v>
      </c>
      <c r="J239" s="129">
        <v>10100</v>
      </c>
      <c r="K239" s="130">
        <v>10100</v>
      </c>
      <c r="L239" s="130">
        <v>10100</v>
      </c>
      <c r="M239" s="130">
        <v>11918</v>
      </c>
      <c r="N239" s="130">
        <v>11918</v>
      </c>
      <c r="O239" s="194">
        <v>11938</v>
      </c>
      <c r="P239" s="149">
        <v>50</v>
      </c>
      <c r="Q239" s="149">
        <v>505000</v>
      </c>
      <c r="R239" s="150">
        <v>53</v>
      </c>
      <c r="S239" s="151">
        <v>535300</v>
      </c>
      <c r="T239" s="150">
        <v>52</v>
      </c>
      <c r="U239" s="151">
        <v>610926</v>
      </c>
      <c r="V239" s="152">
        <v>58</v>
      </c>
      <c r="W239" s="153">
        <f t="shared" si="201"/>
        <v>692404</v>
      </c>
      <c r="X239" s="154">
        <v>58</v>
      </c>
      <c r="Y239" s="155">
        <v>11938</v>
      </c>
      <c r="Z239" s="138">
        <f t="shared" si="202"/>
        <v>692404</v>
      </c>
      <c r="AA239" s="156">
        <v>37</v>
      </c>
      <c r="AB239" s="157">
        <v>441706</v>
      </c>
      <c r="AC239" s="158">
        <v>50</v>
      </c>
      <c r="AD239" s="448">
        <v>12200</v>
      </c>
      <c r="AE239" s="159">
        <f t="shared" si="203"/>
        <v>610000</v>
      </c>
      <c r="AF239" s="158">
        <v>50</v>
      </c>
      <c r="AG239" s="448">
        <v>12200</v>
      </c>
      <c r="AH239" s="159">
        <f t="shared" si="183"/>
        <v>610000</v>
      </c>
      <c r="AI239" s="437">
        <f t="shared" si="184"/>
        <v>0</v>
      </c>
      <c r="AJ239" s="23">
        <f t="shared" si="204"/>
        <v>-8</v>
      </c>
      <c r="AK239" s="24">
        <f t="shared" si="205"/>
        <v>-0.13793103448275862</v>
      </c>
      <c r="AL239" s="23">
        <f t="shared" si="206"/>
        <v>13</v>
      </c>
      <c r="AM239" s="160">
        <f t="shared" si="185"/>
        <v>0</v>
      </c>
      <c r="AN239" s="24">
        <f t="shared" si="207"/>
        <v>0.35135135135135137</v>
      </c>
      <c r="AO239" s="163">
        <f t="shared" si="208"/>
        <v>262</v>
      </c>
      <c r="AP239" s="164">
        <f t="shared" si="209"/>
        <v>2.194672474451332E-2</v>
      </c>
      <c r="AQ239" s="487"/>
      <c r="AR239" s="409">
        <f t="shared" si="173"/>
        <v>2.1946724744513313E-2</v>
      </c>
      <c r="AS239" s="410">
        <f t="shared" si="174"/>
        <v>2.1946724744513313E-2</v>
      </c>
      <c r="AT239" s="409">
        <f t="shared" si="175"/>
        <v>0.35135135135135132</v>
      </c>
      <c r="AU239" s="410">
        <f t="shared" si="176"/>
        <v>0.35135135135135132</v>
      </c>
      <c r="AV239" s="64" t="b">
        <f t="shared" si="177"/>
        <v>0</v>
      </c>
      <c r="AW239" s="415">
        <f t="shared" si="178"/>
        <v>10100</v>
      </c>
      <c r="AX239" s="415">
        <f t="shared" si="179"/>
        <v>10100</v>
      </c>
      <c r="AY239" s="415">
        <f t="shared" si="180"/>
        <v>11748.576923076924</v>
      </c>
      <c r="AZ239" s="415">
        <f t="shared" si="181"/>
        <v>11938</v>
      </c>
      <c r="BA239" s="415">
        <f t="shared" si="182"/>
        <v>12200</v>
      </c>
      <c r="BB239" s="416">
        <f t="shared" si="186"/>
        <v>0</v>
      </c>
      <c r="BC239" s="416">
        <f t="shared" si="186"/>
        <v>0.16322543792840838</v>
      </c>
      <c r="BD239" s="416">
        <f t="shared" si="186"/>
        <v>1.6123065641337808E-2</v>
      </c>
      <c r="BE239" s="416">
        <f t="shared" si="186"/>
        <v>2.1946724744513313E-2</v>
      </c>
      <c r="BF239" s="417">
        <f t="shared" si="169"/>
        <v>50</v>
      </c>
      <c r="BG239" s="417">
        <f t="shared" si="167"/>
        <v>53</v>
      </c>
      <c r="BH239" s="417">
        <f t="shared" si="168"/>
        <v>52</v>
      </c>
      <c r="BI239" s="417">
        <f t="shared" si="170"/>
        <v>37</v>
      </c>
      <c r="BJ239" s="417">
        <f t="shared" si="171"/>
        <v>50</v>
      </c>
      <c r="BK239" s="416">
        <f t="shared" si="187"/>
        <v>6.0000000000000053E-2</v>
      </c>
      <c r="BL239" s="416">
        <f t="shared" si="187"/>
        <v>-1.8867924528301883E-2</v>
      </c>
      <c r="BM239" s="416">
        <f t="shared" si="187"/>
        <v>-0.28846153846153844</v>
      </c>
      <c r="BN239" s="416">
        <f t="shared" si="187"/>
        <v>0.35135135135135132</v>
      </c>
      <c r="BO239" s="419"/>
      <c r="BP239" s="420" t="s">
        <v>1070</v>
      </c>
      <c r="BR239" s="104"/>
      <c r="BS239" s="103"/>
      <c r="BT239" s="161">
        <f t="shared" si="188"/>
        <v>596900</v>
      </c>
      <c r="BU239" s="161">
        <f t="shared" si="189"/>
        <v>596900</v>
      </c>
    </row>
    <row r="240" spans="1:73" ht="36" hidden="1">
      <c r="A240" s="145" t="s">
        <v>557</v>
      </c>
      <c r="B240" s="145" t="str">
        <f t="shared" si="156"/>
        <v>P118</v>
      </c>
      <c r="C240" s="146" t="s">
        <v>562</v>
      </c>
      <c r="D240" s="175" t="s">
        <v>563</v>
      </c>
      <c r="E240" s="175" t="s">
        <v>102</v>
      </c>
      <c r="F240" s="175"/>
      <c r="G240" s="175"/>
      <c r="H240" s="129">
        <v>18000</v>
      </c>
      <c r="I240" s="130">
        <v>18000</v>
      </c>
      <c r="J240" s="129">
        <v>18000</v>
      </c>
      <c r="K240" s="130">
        <v>18000</v>
      </c>
      <c r="L240" s="130">
        <v>18000</v>
      </c>
      <c r="M240" s="130">
        <v>18000</v>
      </c>
      <c r="N240" s="130">
        <v>18000</v>
      </c>
      <c r="O240" s="194">
        <v>18020</v>
      </c>
      <c r="P240" s="149">
        <v>77</v>
      </c>
      <c r="Q240" s="149">
        <v>1386000</v>
      </c>
      <c r="R240" s="150">
        <v>57</v>
      </c>
      <c r="S240" s="151">
        <v>1026000</v>
      </c>
      <c r="T240" s="150">
        <v>48</v>
      </c>
      <c r="U240" s="151">
        <v>864300</v>
      </c>
      <c r="V240" s="152">
        <v>56</v>
      </c>
      <c r="W240" s="153">
        <f t="shared" si="201"/>
        <v>1009120</v>
      </c>
      <c r="X240" s="154">
        <v>56</v>
      </c>
      <c r="Y240" s="155">
        <v>18020</v>
      </c>
      <c r="Z240" s="138">
        <f t="shared" si="202"/>
        <v>1009120</v>
      </c>
      <c r="AA240" s="156">
        <v>44</v>
      </c>
      <c r="AB240" s="157">
        <v>792880</v>
      </c>
      <c r="AC240" s="158">
        <v>48</v>
      </c>
      <c r="AD240" s="448">
        <v>18020</v>
      </c>
      <c r="AE240" s="159">
        <f t="shared" si="203"/>
        <v>864960</v>
      </c>
      <c r="AF240" s="158">
        <v>48</v>
      </c>
      <c r="AG240" s="448">
        <v>18020</v>
      </c>
      <c r="AH240" s="159">
        <f t="shared" si="183"/>
        <v>864960</v>
      </c>
      <c r="AI240" s="437">
        <f t="shared" si="184"/>
        <v>0</v>
      </c>
      <c r="AJ240" s="23">
        <f t="shared" si="204"/>
        <v>-8</v>
      </c>
      <c r="AK240" s="24">
        <f t="shared" si="205"/>
        <v>-0.14285714285714285</v>
      </c>
      <c r="AL240" s="23">
        <f t="shared" si="206"/>
        <v>4</v>
      </c>
      <c r="AM240" s="160">
        <f t="shared" si="185"/>
        <v>0</v>
      </c>
      <c r="AN240" s="24">
        <f t="shared" si="207"/>
        <v>9.0909090909090912E-2</v>
      </c>
      <c r="AO240" s="163">
        <f t="shared" si="208"/>
        <v>0</v>
      </c>
      <c r="AP240" s="164">
        <f t="shared" si="209"/>
        <v>0</v>
      </c>
      <c r="AQ240" s="487"/>
      <c r="AR240" s="409">
        <f t="shared" si="173"/>
        <v>0</v>
      </c>
      <c r="AS240" s="410">
        <f t="shared" si="174"/>
        <v>0</v>
      </c>
      <c r="AT240" s="409">
        <f t="shared" si="175"/>
        <v>9.0909090909090828E-2</v>
      </c>
      <c r="AU240" s="410">
        <f t="shared" si="176"/>
        <v>9.0909090909090828E-2</v>
      </c>
      <c r="AV240" s="64" t="b">
        <f t="shared" si="177"/>
        <v>0</v>
      </c>
      <c r="AW240" s="415">
        <f t="shared" si="178"/>
        <v>18000</v>
      </c>
      <c r="AX240" s="415">
        <f t="shared" si="179"/>
        <v>18000</v>
      </c>
      <c r="AY240" s="415">
        <f t="shared" si="180"/>
        <v>18006.25</v>
      </c>
      <c r="AZ240" s="415">
        <f t="shared" si="181"/>
        <v>18020</v>
      </c>
      <c r="BA240" s="415">
        <f t="shared" si="182"/>
        <v>18020</v>
      </c>
      <c r="BB240" s="416">
        <f t="shared" si="186"/>
        <v>0</v>
      </c>
      <c r="BC240" s="416">
        <f t="shared" si="186"/>
        <v>3.472222222222765E-4</v>
      </c>
      <c r="BD240" s="416">
        <f t="shared" si="186"/>
        <v>7.6362374175631409E-4</v>
      </c>
      <c r="BE240" s="416">
        <f t="shared" si="186"/>
        <v>0</v>
      </c>
      <c r="BF240" s="417">
        <f t="shared" si="169"/>
        <v>77</v>
      </c>
      <c r="BG240" s="417">
        <f t="shared" si="167"/>
        <v>57</v>
      </c>
      <c r="BH240" s="417">
        <f t="shared" si="168"/>
        <v>48</v>
      </c>
      <c r="BI240" s="417">
        <f t="shared" si="170"/>
        <v>44</v>
      </c>
      <c r="BJ240" s="417">
        <f t="shared" si="171"/>
        <v>48</v>
      </c>
      <c r="BK240" s="416">
        <f t="shared" si="187"/>
        <v>-0.25974025974025972</v>
      </c>
      <c r="BL240" s="416">
        <f t="shared" si="187"/>
        <v>-0.15789473684210531</v>
      </c>
      <c r="BM240" s="416">
        <f t="shared" si="187"/>
        <v>-8.333333333333337E-2</v>
      </c>
      <c r="BN240" s="416">
        <f t="shared" si="187"/>
        <v>9.0909090909090828E-2</v>
      </c>
      <c r="BO240" s="419"/>
      <c r="BP240" s="420" t="s">
        <v>1070</v>
      </c>
      <c r="BR240" s="104"/>
      <c r="BS240" s="103"/>
      <c r="BT240" s="161">
        <f t="shared" si="188"/>
        <v>864960</v>
      </c>
      <c r="BU240" s="161">
        <f t="shared" si="189"/>
        <v>864960</v>
      </c>
    </row>
    <row r="241" spans="1:73" ht="36" hidden="1">
      <c r="A241" s="145" t="s">
        <v>557</v>
      </c>
      <c r="B241" s="145" t="str">
        <f t="shared" si="156"/>
        <v>P119</v>
      </c>
      <c r="C241" s="146" t="s">
        <v>564</v>
      </c>
      <c r="D241" s="172" t="s">
        <v>565</v>
      </c>
      <c r="E241" s="178" t="s">
        <v>142</v>
      </c>
      <c r="F241" s="147" t="s">
        <v>81</v>
      </c>
      <c r="G241" s="178"/>
      <c r="H241" s="129">
        <v>13500</v>
      </c>
      <c r="I241" s="130">
        <v>13500</v>
      </c>
      <c r="J241" s="129">
        <v>13500</v>
      </c>
      <c r="K241" s="130">
        <v>13500</v>
      </c>
      <c r="L241" s="130">
        <v>13500</v>
      </c>
      <c r="M241" s="130">
        <v>13500</v>
      </c>
      <c r="N241" s="130">
        <v>16500</v>
      </c>
      <c r="O241" s="194">
        <v>16500</v>
      </c>
      <c r="P241" s="149">
        <v>2702</v>
      </c>
      <c r="Q241" s="149">
        <v>36477000</v>
      </c>
      <c r="R241" s="150">
        <v>3185</v>
      </c>
      <c r="S241" s="151">
        <v>42997500</v>
      </c>
      <c r="T241" s="150">
        <v>2667</v>
      </c>
      <c r="U241" s="151">
        <v>40561500</v>
      </c>
      <c r="V241" s="152">
        <v>3106</v>
      </c>
      <c r="W241" s="153">
        <f t="shared" si="201"/>
        <v>51249000</v>
      </c>
      <c r="X241" s="154">
        <v>3106</v>
      </c>
      <c r="Y241" s="155">
        <v>16500</v>
      </c>
      <c r="Z241" s="138">
        <f t="shared" si="202"/>
        <v>51249000</v>
      </c>
      <c r="AA241" s="156">
        <v>2574</v>
      </c>
      <c r="AB241" s="157">
        <v>42427390</v>
      </c>
      <c r="AC241" s="177">
        <v>2641</v>
      </c>
      <c r="AD241" s="458">
        <v>16500</v>
      </c>
      <c r="AE241" s="159">
        <f t="shared" si="203"/>
        <v>43576500</v>
      </c>
      <c r="AF241" s="158">
        <v>2641</v>
      </c>
      <c r="AG241" s="448">
        <v>16500</v>
      </c>
      <c r="AH241" s="159">
        <f t="shared" si="183"/>
        <v>43576500</v>
      </c>
      <c r="AI241" s="437">
        <f t="shared" si="184"/>
        <v>0</v>
      </c>
      <c r="AJ241" s="23">
        <f t="shared" si="204"/>
        <v>-465</v>
      </c>
      <c r="AK241" s="24">
        <f t="shared" si="205"/>
        <v>-0.1497102382485512</v>
      </c>
      <c r="AL241" s="23">
        <f t="shared" si="206"/>
        <v>67</v>
      </c>
      <c r="AM241" s="160">
        <f t="shared" si="185"/>
        <v>0</v>
      </c>
      <c r="AN241" s="24">
        <f t="shared" si="207"/>
        <v>2.6029526029526028E-2</v>
      </c>
      <c r="AO241" s="163">
        <f t="shared" si="208"/>
        <v>0</v>
      </c>
      <c r="AP241" s="164">
        <f t="shared" si="209"/>
        <v>0</v>
      </c>
      <c r="AQ241" s="487"/>
      <c r="AR241" s="409">
        <f t="shared" si="173"/>
        <v>0</v>
      </c>
      <c r="AS241" s="410">
        <f t="shared" si="174"/>
        <v>0</v>
      </c>
      <c r="AT241" s="409">
        <f t="shared" si="175"/>
        <v>2.6029526029526018E-2</v>
      </c>
      <c r="AU241" s="410">
        <f t="shared" si="176"/>
        <v>2.6029526029526018E-2</v>
      </c>
      <c r="AV241" s="64" t="b">
        <f t="shared" si="177"/>
        <v>0</v>
      </c>
      <c r="AW241" s="415">
        <f t="shared" si="178"/>
        <v>13500</v>
      </c>
      <c r="AX241" s="415">
        <f t="shared" si="179"/>
        <v>13500</v>
      </c>
      <c r="AY241" s="415">
        <f t="shared" si="180"/>
        <v>15208.661417322835</v>
      </c>
      <c r="AZ241" s="415">
        <f t="shared" si="181"/>
        <v>16500</v>
      </c>
      <c r="BA241" s="415">
        <f t="shared" si="182"/>
        <v>16500</v>
      </c>
      <c r="BB241" s="416">
        <f t="shared" si="186"/>
        <v>0</v>
      </c>
      <c r="BC241" s="416">
        <f t="shared" si="186"/>
        <v>0.12656751239428421</v>
      </c>
      <c r="BD241" s="416">
        <f t="shared" si="186"/>
        <v>8.4908102511001671E-2</v>
      </c>
      <c r="BE241" s="416">
        <f t="shared" si="186"/>
        <v>0</v>
      </c>
      <c r="BF241" s="417">
        <f t="shared" si="169"/>
        <v>2702</v>
      </c>
      <c r="BG241" s="417">
        <f t="shared" si="167"/>
        <v>3185</v>
      </c>
      <c r="BH241" s="417">
        <f t="shared" si="168"/>
        <v>2667</v>
      </c>
      <c r="BI241" s="417">
        <f t="shared" si="170"/>
        <v>2574</v>
      </c>
      <c r="BJ241" s="417">
        <f t="shared" si="171"/>
        <v>2641</v>
      </c>
      <c r="BK241" s="416">
        <f t="shared" si="187"/>
        <v>0.17875647668393779</v>
      </c>
      <c r="BL241" s="416">
        <f t="shared" si="187"/>
        <v>-0.16263736263736261</v>
      </c>
      <c r="BM241" s="416">
        <f t="shared" si="187"/>
        <v>-3.4870641169853722E-2</v>
      </c>
      <c r="BN241" s="416">
        <f t="shared" si="187"/>
        <v>2.6029526029526018E-2</v>
      </c>
      <c r="BO241" s="419" t="s">
        <v>1069</v>
      </c>
      <c r="BP241" s="420"/>
      <c r="BR241" s="104"/>
      <c r="BS241" s="103"/>
      <c r="BT241" s="161">
        <f t="shared" si="188"/>
        <v>43576500</v>
      </c>
      <c r="BU241" s="161">
        <f t="shared" si="189"/>
        <v>43576500</v>
      </c>
    </row>
    <row r="242" spans="1:73" ht="13.2" hidden="1">
      <c r="A242" s="145" t="s">
        <v>557</v>
      </c>
      <c r="B242" s="145" t="str">
        <f t="shared" si="156"/>
        <v>P120</v>
      </c>
      <c r="C242" s="146" t="s">
        <v>566</v>
      </c>
      <c r="D242" s="178" t="s">
        <v>567</v>
      </c>
      <c r="E242" s="178" t="s">
        <v>142</v>
      </c>
      <c r="F242" s="178"/>
      <c r="G242" s="178"/>
      <c r="H242" s="129">
        <v>14500</v>
      </c>
      <c r="I242" s="130">
        <v>14500</v>
      </c>
      <c r="J242" s="129"/>
      <c r="K242" s="130"/>
      <c r="L242" s="130"/>
      <c r="M242" s="130"/>
      <c r="N242" s="130"/>
      <c r="O242" s="194" t="s">
        <v>88</v>
      </c>
      <c r="P242" s="149">
        <v>880</v>
      </c>
      <c r="Q242" s="149">
        <v>12760000</v>
      </c>
      <c r="R242" s="150"/>
      <c r="S242" s="151"/>
      <c r="T242" s="150"/>
      <c r="U242" s="151"/>
      <c r="V242" s="152"/>
      <c r="W242" s="153"/>
      <c r="X242" s="166"/>
      <c r="Y242" s="155" t="s">
        <v>88</v>
      </c>
      <c r="Z242" s="167"/>
      <c r="AA242" s="168"/>
      <c r="AB242" s="169"/>
      <c r="AC242" s="170"/>
      <c r="AD242" s="449"/>
      <c r="AE242" s="171"/>
      <c r="AF242" s="170"/>
      <c r="AG242" s="449"/>
      <c r="AH242" s="159">
        <f t="shared" si="183"/>
        <v>0</v>
      </c>
      <c r="AI242" s="437">
        <f t="shared" si="184"/>
        <v>0</v>
      </c>
      <c r="AJ242" s="23"/>
      <c r="AK242" s="24"/>
      <c r="AL242" s="23"/>
      <c r="AM242" s="160">
        <f t="shared" si="185"/>
        <v>0</v>
      </c>
      <c r="AN242" s="24"/>
      <c r="AO242" s="163"/>
      <c r="AP242" s="164"/>
      <c r="AQ242" s="487"/>
      <c r="AR242" s="409" t="str">
        <f t="shared" si="173"/>
        <v/>
      </c>
      <c r="AS242" s="410" t="str">
        <f t="shared" si="174"/>
        <v/>
      </c>
      <c r="AT242" s="409" t="str">
        <f t="shared" si="175"/>
        <v/>
      </c>
      <c r="AU242" s="410" t="str">
        <f t="shared" si="176"/>
        <v/>
      </c>
      <c r="AV242" s="64" t="b">
        <f t="shared" si="177"/>
        <v>1</v>
      </c>
      <c r="AW242" s="415">
        <f t="shared" si="178"/>
        <v>14500</v>
      </c>
      <c r="AX242" s="415" t="str">
        <f t="shared" si="179"/>
        <v/>
      </c>
      <c r="AY242" s="415" t="str">
        <f t="shared" si="180"/>
        <v/>
      </c>
      <c r="AZ242" s="415" t="str">
        <f t="shared" si="181"/>
        <v/>
      </c>
      <c r="BA242" s="415">
        <f t="shared" si="182"/>
        <v>0</v>
      </c>
      <c r="BB242" s="416" t="str">
        <f t="shared" si="186"/>
        <v/>
      </c>
      <c r="BC242" s="416" t="str">
        <f t="shared" si="186"/>
        <v/>
      </c>
      <c r="BD242" s="416" t="str">
        <f t="shared" si="186"/>
        <v/>
      </c>
      <c r="BE242" s="416" t="str">
        <f t="shared" si="186"/>
        <v/>
      </c>
      <c r="BF242" s="417">
        <f t="shared" si="169"/>
        <v>880</v>
      </c>
      <c r="BG242" s="417">
        <f t="shared" si="167"/>
        <v>0</v>
      </c>
      <c r="BH242" s="417">
        <f t="shared" si="168"/>
        <v>0</v>
      </c>
      <c r="BI242" s="417">
        <f t="shared" si="170"/>
        <v>0</v>
      </c>
      <c r="BJ242" s="417">
        <f t="shared" si="171"/>
        <v>0</v>
      </c>
      <c r="BK242" s="416">
        <f t="shared" si="187"/>
        <v>-1</v>
      </c>
      <c r="BL242" s="416" t="str">
        <f t="shared" si="187"/>
        <v/>
      </c>
      <c r="BM242" s="416" t="str">
        <f t="shared" si="187"/>
        <v/>
      </c>
      <c r="BN242" s="416" t="str">
        <f t="shared" si="187"/>
        <v/>
      </c>
      <c r="BO242" s="419"/>
      <c r="BP242" s="420"/>
      <c r="BR242" s="104"/>
      <c r="BS242" s="103"/>
      <c r="BT242" s="161"/>
      <c r="BU242" s="161"/>
    </row>
    <row r="243" spans="1:73" ht="24" hidden="1">
      <c r="A243" s="145" t="s">
        <v>557</v>
      </c>
      <c r="B243" s="145" t="str">
        <f t="shared" si="156"/>
        <v>P120.1</v>
      </c>
      <c r="C243" s="146" t="s">
        <v>568</v>
      </c>
      <c r="D243" s="172" t="s">
        <v>567</v>
      </c>
      <c r="E243" s="178" t="s">
        <v>142</v>
      </c>
      <c r="F243" s="178"/>
      <c r="G243" s="178"/>
      <c r="H243" s="129">
        <v>14500</v>
      </c>
      <c r="I243" s="130">
        <v>14500</v>
      </c>
      <c r="J243" s="129">
        <v>13500</v>
      </c>
      <c r="K243" s="130">
        <v>13500</v>
      </c>
      <c r="L243" s="130">
        <v>13500</v>
      </c>
      <c r="M243" s="130">
        <v>13500</v>
      </c>
      <c r="N243" s="130">
        <v>17500</v>
      </c>
      <c r="O243" s="194">
        <v>17500</v>
      </c>
      <c r="P243" s="149">
        <v>880</v>
      </c>
      <c r="Q243" s="149">
        <v>12760000</v>
      </c>
      <c r="R243" s="150">
        <v>182</v>
      </c>
      <c r="S243" s="151">
        <v>2532000</v>
      </c>
      <c r="T243" s="150">
        <v>176</v>
      </c>
      <c r="U243" s="151">
        <v>2892800</v>
      </c>
      <c r="V243" s="152">
        <v>186</v>
      </c>
      <c r="W243" s="153">
        <f t="shared" ref="W243:W263" si="210">V243*O243</f>
        <v>3255000</v>
      </c>
      <c r="X243" s="154">
        <v>186</v>
      </c>
      <c r="Y243" s="155">
        <v>17500</v>
      </c>
      <c r="Z243" s="138">
        <f t="shared" ref="Z243:Z263" si="211">X243*Y243</f>
        <v>3255000</v>
      </c>
      <c r="AA243" s="156">
        <v>201</v>
      </c>
      <c r="AB243" s="157">
        <v>3508750</v>
      </c>
      <c r="AC243" s="162">
        <f>AA243</f>
        <v>201</v>
      </c>
      <c r="AD243" s="461">
        <v>17500</v>
      </c>
      <c r="AE243" s="159">
        <f t="shared" ref="AE243:AE263" si="212">AC243*AD243</f>
        <v>3517500</v>
      </c>
      <c r="AF243" s="158">
        <v>159</v>
      </c>
      <c r="AG243" s="448">
        <v>22121.5</v>
      </c>
      <c r="AH243" s="159">
        <f t="shared" si="183"/>
        <v>3517318.5</v>
      </c>
      <c r="AI243" s="437">
        <f t="shared" si="184"/>
        <v>-4621.5</v>
      </c>
      <c r="AJ243" s="23">
        <f t="shared" ref="AJ243:AJ263" si="213">+AF243-X243</f>
        <v>-27</v>
      </c>
      <c r="AK243" s="24">
        <f t="shared" ref="AK243:AK263" si="214">+AJ243/X243</f>
        <v>-0.14516129032258066</v>
      </c>
      <c r="AL243" s="23">
        <f t="shared" ref="AL243:AL263" si="215">+AF243-AA243</f>
        <v>-42</v>
      </c>
      <c r="AM243" s="160">
        <f t="shared" si="185"/>
        <v>181.5</v>
      </c>
      <c r="AN243" s="24">
        <f t="shared" ref="AN243:AN263" si="216">+AL243/AA243</f>
        <v>-0.20895522388059701</v>
      </c>
      <c r="AO243" s="163">
        <f t="shared" ref="AO243:AO263" si="217">+AG243-Y243</f>
        <v>4621.5</v>
      </c>
      <c r="AP243" s="164">
        <f t="shared" ref="AP243:AP263" si="218">+AO243/Y243</f>
        <v>0.26408571428571431</v>
      </c>
      <c r="AQ243" s="487"/>
      <c r="AR243" s="409">
        <f t="shared" si="173"/>
        <v>0.26408571428571426</v>
      </c>
      <c r="AS243" s="410">
        <f t="shared" si="174"/>
        <v>0</v>
      </c>
      <c r="AT243" s="409">
        <f t="shared" si="175"/>
        <v>-0.20895522388059706</v>
      </c>
      <c r="AU243" s="410">
        <f t="shared" si="176"/>
        <v>0</v>
      </c>
      <c r="AV243" s="64" t="b">
        <f t="shared" si="177"/>
        <v>1</v>
      </c>
      <c r="AW243" s="415">
        <f t="shared" si="178"/>
        <v>14500</v>
      </c>
      <c r="AX243" s="415">
        <f t="shared" si="179"/>
        <v>13912.087912087913</v>
      </c>
      <c r="AY243" s="415">
        <f t="shared" si="180"/>
        <v>16436.363636363636</v>
      </c>
      <c r="AZ243" s="415">
        <f t="shared" si="181"/>
        <v>17500</v>
      </c>
      <c r="BA243" s="415">
        <f t="shared" si="182"/>
        <v>17500</v>
      </c>
      <c r="BB243" s="416">
        <f t="shared" si="186"/>
        <v>-4.0545661235316333E-2</v>
      </c>
      <c r="BC243" s="416">
        <f t="shared" si="186"/>
        <v>0.18144477954904481</v>
      </c>
      <c r="BD243" s="416">
        <f t="shared" si="186"/>
        <v>6.4712389380531032E-2</v>
      </c>
      <c r="BE243" s="416">
        <f t="shared" si="186"/>
        <v>0</v>
      </c>
      <c r="BF243" s="417">
        <f t="shared" si="169"/>
        <v>880</v>
      </c>
      <c r="BG243" s="417">
        <f t="shared" si="167"/>
        <v>182</v>
      </c>
      <c r="BH243" s="417">
        <f t="shared" si="168"/>
        <v>176</v>
      </c>
      <c r="BI243" s="417">
        <f t="shared" si="170"/>
        <v>201</v>
      </c>
      <c r="BJ243" s="417">
        <f t="shared" si="171"/>
        <v>201</v>
      </c>
      <c r="BK243" s="416">
        <f t="shared" si="187"/>
        <v>-0.79318181818181821</v>
      </c>
      <c r="BL243" s="416">
        <f t="shared" si="187"/>
        <v>-3.2967032967032961E-2</v>
      </c>
      <c r="BM243" s="416">
        <f t="shared" si="187"/>
        <v>0.14204545454545459</v>
      </c>
      <c r="BN243" s="416">
        <f t="shared" si="187"/>
        <v>0</v>
      </c>
      <c r="BO243" s="419" t="s">
        <v>1069</v>
      </c>
      <c r="BP243" s="420"/>
      <c r="BR243" s="104"/>
      <c r="BS243" s="103"/>
      <c r="BT243" s="161">
        <f t="shared" si="188"/>
        <v>3517500</v>
      </c>
      <c r="BU243" s="161">
        <f t="shared" si="189"/>
        <v>2782500</v>
      </c>
    </row>
    <row r="244" spans="1:73" ht="24" hidden="1">
      <c r="A244" s="145" t="s">
        <v>557</v>
      </c>
      <c r="B244" s="145" t="str">
        <f t="shared" si="156"/>
        <v>P120.2</v>
      </c>
      <c r="C244" s="146" t="s">
        <v>569</v>
      </c>
      <c r="D244" s="172" t="s">
        <v>570</v>
      </c>
      <c r="E244" s="178" t="s">
        <v>142</v>
      </c>
      <c r="F244" s="178"/>
      <c r="G244" s="178"/>
      <c r="H244" s="129">
        <v>0</v>
      </c>
      <c r="I244" s="130">
        <v>0</v>
      </c>
      <c r="J244" s="129">
        <v>20000</v>
      </c>
      <c r="K244" s="130">
        <v>20000</v>
      </c>
      <c r="L244" s="130">
        <v>20000</v>
      </c>
      <c r="M244" s="130">
        <v>20000</v>
      </c>
      <c r="N244" s="130">
        <v>20000</v>
      </c>
      <c r="O244" s="194">
        <v>20020</v>
      </c>
      <c r="P244" s="149">
        <v>0</v>
      </c>
      <c r="Q244" s="149">
        <v>0</v>
      </c>
      <c r="R244" s="150">
        <v>51</v>
      </c>
      <c r="S244" s="151">
        <v>974500</v>
      </c>
      <c r="T244" s="150">
        <v>89</v>
      </c>
      <c r="U244" s="151">
        <v>1774000</v>
      </c>
      <c r="V244" s="152">
        <v>94</v>
      </c>
      <c r="W244" s="153">
        <f t="shared" si="210"/>
        <v>1881880</v>
      </c>
      <c r="X244" s="154">
        <v>94</v>
      </c>
      <c r="Y244" s="155">
        <v>20020</v>
      </c>
      <c r="Z244" s="138">
        <f t="shared" si="211"/>
        <v>1881880</v>
      </c>
      <c r="AA244" s="156">
        <v>90</v>
      </c>
      <c r="AB244" s="157">
        <v>1784160</v>
      </c>
      <c r="AC244" s="162">
        <f>AA244</f>
        <v>90</v>
      </c>
      <c r="AD244" s="461">
        <v>20020</v>
      </c>
      <c r="AE244" s="159">
        <f t="shared" si="212"/>
        <v>1801800</v>
      </c>
      <c r="AF244" s="158">
        <v>80</v>
      </c>
      <c r="AG244" s="448">
        <v>26866.67</v>
      </c>
      <c r="AH244" s="159">
        <f t="shared" si="183"/>
        <v>2149333.5999999996</v>
      </c>
      <c r="AI244" s="437">
        <f t="shared" si="184"/>
        <v>-6846.6699999999983</v>
      </c>
      <c r="AJ244" s="23">
        <f t="shared" si="213"/>
        <v>-14</v>
      </c>
      <c r="AK244" s="24">
        <f t="shared" si="214"/>
        <v>-0.14893617021276595</v>
      </c>
      <c r="AL244" s="23">
        <f t="shared" si="215"/>
        <v>-10</v>
      </c>
      <c r="AM244" s="160">
        <f t="shared" si="185"/>
        <v>-347533.59999999963</v>
      </c>
      <c r="AN244" s="24">
        <f t="shared" si="216"/>
        <v>-0.1111111111111111</v>
      </c>
      <c r="AO244" s="163">
        <f t="shared" si="217"/>
        <v>6846.6699999999983</v>
      </c>
      <c r="AP244" s="164">
        <f t="shared" si="218"/>
        <v>0.34199150849150839</v>
      </c>
      <c r="AQ244" s="487"/>
      <c r="AR244" s="409">
        <f t="shared" si="173"/>
        <v>0.34199150849150839</v>
      </c>
      <c r="AS244" s="410">
        <f t="shared" si="174"/>
        <v>0</v>
      </c>
      <c r="AT244" s="409">
        <f t="shared" si="175"/>
        <v>-0.11111111111111116</v>
      </c>
      <c r="AU244" s="410">
        <f t="shared" si="176"/>
        <v>0</v>
      </c>
      <c r="AV244" s="64" t="b">
        <f t="shared" si="177"/>
        <v>1</v>
      </c>
      <c r="AW244" s="415" t="str">
        <f t="shared" si="178"/>
        <v/>
      </c>
      <c r="AX244" s="415">
        <f t="shared" si="179"/>
        <v>19107.843137254902</v>
      </c>
      <c r="AY244" s="415">
        <f t="shared" si="180"/>
        <v>19932.584269662922</v>
      </c>
      <c r="AZ244" s="415">
        <f t="shared" si="181"/>
        <v>20020</v>
      </c>
      <c r="BA244" s="415">
        <f t="shared" si="182"/>
        <v>20020</v>
      </c>
      <c r="BB244" s="416" t="str">
        <f t="shared" si="186"/>
        <v/>
      </c>
      <c r="BC244" s="416">
        <f t="shared" si="186"/>
        <v>4.3162439972097566E-2</v>
      </c>
      <c r="BD244" s="416">
        <f t="shared" si="186"/>
        <v>4.3855693348364699E-3</v>
      </c>
      <c r="BE244" s="416">
        <f t="shared" si="186"/>
        <v>0</v>
      </c>
      <c r="BF244" s="417">
        <f t="shared" si="169"/>
        <v>0</v>
      </c>
      <c r="BG244" s="417">
        <f t="shared" si="167"/>
        <v>51</v>
      </c>
      <c r="BH244" s="417">
        <f t="shared" si="168"/>
        <v>89</v>
      </c>
      <c r="BI244" s="417">
        <f t="shared" si="170"/>
        <v>90</v>
      </c>
      <c r="BJ244" s="417">
        <f t="shared" si="171"/>
        <v>90</v>
      </c>
      <c r="BK244" s="416" t="str">
        <f t="shared" si="187"/>
        <v/>
      </c>
      <c r="BL244" s="416">
        <f t="shared" si="187"/>
        <v>0.74509803921568629</v>
      </c>
      <c r="BM244" s="416">
        <f t="shared" si="187"/>
        <v>1.1235955056179803E-2</v>
      </c>
      <c r="BN244" s="416">
        <f t="shared" si="187"/>
        <v>0</v>
      </c>
      <c r="BO244" s="419" t="s">
        <v>1069</v>
      </c>
      <c r="BP244" s="420"/>
      <c r="BR244" s="104"/>
      <c r="BS244" s="103"/>
      <c r="BT244" s="161">
        <f t="shared" si="188"/>
        <v>1801800</v>
      </c>
      <c r="BU244" s="161">
        <f t="shared" si="189"/>
        <v>1601600</v>
      </c>
    </row>
    <row r="245" spans="1:73" ht="24" hidden="1">
      <c r="A245" s="145" t="s">
        <v>557</v>
      </c>
      <c r="B245" s="145" t="str">
        <f t="shared" si="156"/>
        <v>P121</v>
      </c>
      <c r="C245" s="146" t="s">
        <v>571</v>
      </c>
      <c r="D245" s="147" t="s">
        <v>572</v>
      </c>
      <c r="E245" s="147"/>
      <c r="F245" s="147"/>
      <c r="G245" s="147"/>
      <c r="H245" s="129">
        <v>3450</v>
      </c>
      <c r="I245" s="130">
        <v>3450</v>
      </c>
      <c r="J245" s="129">
        <v>3450</v>
      </c>
      <c r="K245" s="130">
        <v>3450</v>
      </c>
      <c r="L245" s="130">
        <v>3450</v>
      </c>
      <c r="M245" s="130">
        <v>3450</v>
      </c>
      <c r="N245" s="130">
        <v>3450</v>
      </c>
      <c r="O245" s="148">
        <v>3817</v>
      </c>
      <c r="P245" s="149">
        <v>1040</v>
      </c>
      <c r="Q245" s="149">
        <v>3587310</v>
      </c>
      <c r="R245" s="150">
        <v>1020</v>
      </c>
      <c r="S245" s="151">
        <v>3517620</v>
      </c>
      <c r="T245" s="150">
        <v>702</v>
      </c>
      <c r="U245" s="151">
        <v>2497839.6</v>
      </c>
      <c r="V245" s="152">
        <v>1020</v>
      </c>
      <c r="W245" s="153">
        <f t="shared" si="210"/>
        <v>3893340</v>
      </c>
      <c r="X245" s="154">
        <v>1020</v>
      </c>
      <c r="Y245" s="155">
        <v>3817</v>
      </c>
      <c r="Z245" s="138">
        <f t="shared" si="211"/>
        <v>3893340</v>
      </c>
      <c r="AA245" s="156">
        <v>534</v>
      </c>
      <c r="AB245" s="157">
        <v>2469500</v>
      </c>
      <c r="AC245" s="158">
        <v>867</v>
      </c>
      <c r="AD245" s="458">
        <v>3900</v>
      </c>
      <c r="AE245" s="159">
        <f t="shared" si="212"/>
        <v>3381300</v>
      </c>
      <c r="AF245" s="158">
        <v>867</v>
      </c>
      <c r="AG245" s="448">
        <v>4576.34</v>
      </c>
      <c r="AH245" s="159">
        <f t="shared" si="183"/>
        <v>3967686.7800000003</v>
      </c>
      <c r="AI245" s="437">
        <f t="shared" si="184"/>
        <v>-676.34000000000015</v>
      </c>
      <c r="AJ245" s="23">
        <f t="shared" si="213"/>
        <v>-153</v>
      </c>
      <c r="AK245" s="24">
        <f t="shared" si="214"/>
        <v>-0.15</v>
      </c>
      <c r="AL245" s="23">
        <f t="shared" si="215"/>
        <v>333</v>
      </c>
      <c r="AM245" s="160">
        <f t="shared" si="185"/>
        <v>-586386.78000000026</v>
      </c>
      <c r="AN245" s="24">
        <f t="shared" si="216"/>
        <v>0.6235955056179775</v>
      </c>
      <c r="AO245" s="163">
        <f t="shared" si="217"/>
        <v>759.34000000000015</v>
      </c>
      <c r="AP245" s="164">
        <f t="shared" si="218"/>
        <v>0.19893633743777839</v>
      </c>
      <c r="AQ245" s="487"/>
      <c r="AR245" s="409">
        <f t="shared" si="173"/>
        <v>0.19893633743777839</v>
      </c>
      <c r="AS245" s="410">
        <f t="shared" si="174"/>
        <v>2.174482577940795E-2</v>
      </c>
      <c r="AT245" s="409">
        <f t="shared" si="175"/>
        <v>0.62359550561797761</v>
      </c>
      <c r="AU245" s="410">
        <f t="shared" si="176"/>
        <v>0.62359550561797761</v>
      </c>
      <c r="AV245" s="64" t="b">
        <f t="shared" si="177"/>
        <v>0</v>
      </c>
      <c r="AW245" s="415">
        <f t="shared" si="178"/>
        <v>3449.3365384615386</v>
      </c>
      <c r="AX245" s="415">
        <f t="shared" si="179"/>
        <v>3448.6470588235293</v>
      </c>
      <c r="AY245" s="415">
        <f t="shared" si="180"/>
        <v>3558.1760683760685</v>
      </c>
      <c r="AZ245" s="415">
        <f t="shared" si="181"/>
        <v>3817</v>
      </c>
      <c r="BA245" s="415">
        <f t="shared" si="182"/>
        <v>3900</v>
      </c>
      <c r="BB245" s="416">
        <f t="shared" si="186"/>
        <v>-1.9988761036249247E-4</v>
      </c>
      <c r="BC245" s="416">
        <f t="shared" si="186"/>
        <v>3.1759993900304817E-2</v>
      </c>
      <c r="BD245" s="416">
        <f t="shared" si="186"/>
        <v>7.2740619533776307E-2</v>
      </c>
      <c r="BE245" s="416">
        <f t="shared" si="186"/>
        <v>2.174482577940795E-2</v>
      </c>
      <c r="BF245" s="417">
        <f t="shared" si="169"/>
        <v>1040</v>
      </c>
      <c r="BG245" s="417">
        <f t="shared" si="167"/>
        <v>1020</v>
      </c>
      <c r="BH245" s="417">
        <f t="shared" si="168"/>
        <v>702</v>
      </c>
      <c r="BI245" s="417">
        <f t="shared" si="170"/>
        <v>534</v>
      </c>
      <c r="BJ245" s="417">
        <f t="shared" si="171"/>
        <v>867</v>
      </c>
      <c r="BK245" s="416">
        <f t="shared" si="187"/>
        <v>-1.9230769230769273E-2</v>
      </c>
      <c r="BL245" s="416">
        <f t="shared" si="187"/>
        <v>-0.31176470588235294</v>
      </c>
      <c r="BM245" s="416">
        <f t="shared" si="187"/>
        <v>-0.23931623931623935</v>
      </c>
      <c r="BN245" s="416">
        <f t="shared" si="187"/>
        <v>0.62359550561797761</v>
      </c>
      <c r="BO245" s="419" t="s">
        <v>1069</v>
      </c>
      <c r="BP245" s="420"/>
      <c r="BR245" s="104"/>
      <c r="BS245" s="103"/>
      <c r="BT245" s="161">
        <f t="shared" si="188"/>
        <v>3309339</v>
      </c>
      <c r="BU245" s="161">
        <f t="shared" si="189"/>
        <v>3309339</v>
      </c>
    </row>
    <row r="246" spans="1:73" ht="36" hidden="1">
      <c r="A246" s="145" t="s">
        <v>557</v>
      </c>
      <c r="B246" s="145" t="str">
        <f t="shared" si="156"/>
        <v>P122</v>
      </c>
      <c r="C246" s="146" t="s">
        <v>573</v>
      </c>
      <c r="D246" s="175" t="s">
        <v>574</v>
      </c>
      <c r="E246" s="175" t="s">
        <v>102</v>
      </c>
      <c r="F246" s="175"/>
      <c r="G246" s="175"/>
      <c r="H246" s="129">
        <v>4500</v>
      </c>
      <c r="I246" s="130">
        <v>4500</v>
      </c>
      <c r="J246" s="129">
        <v>4500</v>
      </c>
      <c r="K246" s="130">
        <v>4500</v>
      </c>
      <c r="L246" s="130">
        <v>4500</v>
      </c>
      <c r="M246" s="130">
        <v>4500</v>
      </c>
      <c r="N246" s="130">
        <v>4500</v>
      </c>
      <c r="O246" s="148">
        <v>4972</v>
      </c>
      <c r="P246" s="149">
        <v>33</v>
      </c>
      <c r="Q246" s="149">
        <v>148500</v>
      </c>
      <c r="R246" s="150">
        <v>32</v>
      </c>
      <c r="S246" s="151">
        <v>144000</v>
      </c>
      <c r="T246" s="150">
        <v>33</v>
      </c>
      <c r="U246" s="151">
        <v>153220</v>
      </c>
      <c r="V246" s="152">
        <v>35</v>
      </c>
      <c r="W246" s="153">
        <f t="shared" si="210"/>
        <v>174020</v>
      </c>
      <c r="X246" s="154">
        <v>35</v>
      </c>
      <c r="Y246" s="155">
        <v>4972</v>
      </c>
      <c r="Z246" s="138">
        <f t="shared" si="211"/>
        <v>174020</v>
      </c>
      <c r="AA246" s="156">
        <v>23</v>
      </c>
      <c r="AB246" s="157">
        <v>114356</v>
      </c>
      <c r="AC246" s="158">
        <v>30</v>
      </c>
      <c r="AD246" s="458">
        <v>5100</v>
      </c>
      <c r="AE246" s="159">
        <f t="shared" si="212"/>
        <v>153000</v>
      </c>
      <c r="AF246" s="158">
        <v>30</v>
      </c>
      <c r="AG246" s="448">
        <v>5731.34</v>
      </c>
      <c r="AH246" s="159">
        <f t="shared" si="183"/>
        <v>171940.2</v>
      </c>
      <c r="AI246" s="437">
        <f t="shared" si="184"/>
        <v>-631.34000000000015</v>
      </c>
      <c r="AJ246" s="23">
        <f t="shared" si="213"/>
        <v>-5</v>
      </c>
      <c r="AK246" s="24">
        <f t="shared" si="214"/>
        <v>-0.14285714285714285</v>
      </c>
      <c r="AL246" s="23">
        <f t="shared" si="215"/>
        <v>7</v>
      </c>
      <c r="AM246" s="160">
        <f t="shared" si="185"/>
        <v>-18940.200000000012</v>
      </c>
      <c r="AN246" s="24">
        <f t="shared" si="216"/>
        <v>0.30434782608695654</v>
      </c>
      <c r="AO246" s="163">
        <f t="shared" si="217"/>
        <v>759.34000000000015</v>
      </c>
      <c r="AP246" s="164">
        <f t="shared" si="218"/>
        <v>0.15272325020112634</v>
      </c>
      <c r="AQ246" s="487"/>
      <c r="AR246" s="409">
        <f t="shared" si="173"/>
        <v>0.15272325020112643</v>
      </c>
      <c r="AS246" s="410">
        <f t="shared" si="174"/>
        <v>2.5744167337087731E-2</v>
      </c>
      <c r="AT246" s="409">
        <f t="shared" si="175"/>
        <v>0.30434782608695654</v>
      </c>
      <c r="AU246" s="410">
        <f t="shared" si="176"/>
        <v>0.30434782608695654</v>
      </c>
      <c r="AV246" s="64" t="b">
        <f t="shared" si="177"/>
        <v>0</v>
      </c>
      <c r="AW246" s="415">
        <f t="shared" si="178"/>
        <v>4500</v>
      </c>
      <c r="AX246" s="415">
        <f t="shared" si="179"/>
        <v>4500</v>
      </c>
      <c r="AY246" s="415">
        <f t="shared" si="180"/>
        <v>4643.030303030303</v>
      </c>
      <c r="AZ246" s="415">
        <f t="shared" si="181"/>
        <v>4972</v>
      </c>
      <c r="BA246" s="415">
        <f t="shared" si="182"/>
        <v>5100</v>
      </c>
      <c r="BB246" s="416">
        <f t="shared" si="186"/>
        <v>0</v>
      </c>
      <c r="BC246" s="416">
        <f t="shared" si="186"/>
        <v>3.1784511784511693E-2</v>
      </c>
      <c r="BD246" s="416">
        <f t="shared" si="186"/>
        <v>7.0852369142409666E-2</v>
      </c>
      <c r="BE246" s="416">
        <f t="shared" si="186"/>
        <v>2.5744167337087731E-2</v>
      </c>
      <c r="BF246" s="417">
        <f t="shared" si="169"/>
        <v>33</v>
      </c>
      <c r="BG246" s="417">
        <f t="shared" si="167"/>
        <v>32</v>
      </c>
      <c r="BH246" s="417">
        <f t="shared" si="168"/>
        <v>33</v>
      </c>
      <c r="BI246" s="417">
        <f t="shared" si="170"/>
        <v>23</v>
      </c>
      <c r="BJ246" s="417">
        <f t="shared" si="171"/>
        <v>30</v>
      </c>
      <c r="BK246" s="416">
        <f t="shared" si="187"/>
        <v>-3.0303030303030276E-2</v>
      </c>
      <c r="BL246" s="416">
        <f t="shared" si="187"/>
        <v>3.125E-2</v>
      </c>
      <c r="BM246" s="416">
        <f t="shared" si="187"/>
        <v>-0.30303030303030298</v>
      </c>
      <c r="BN246" s="416">
        <f t="shared" si="187"/>
        <v>0.30434782608695654</v>
      </c>
      <c r="BO246" s="419" t="s">
        <v>1069</v>
      </c>
      <c r="BP246" s="420"/>
      <c r="BR246" s="104"/>
      <c r="BS246" s="103"/>
      <c r="BT246" s="161">
        <f t="shared" si="188"/>
        <v>149160</v>
      </c>
      <c r="BU246" s="161">
        <f t="shared" si="189"/>
        <v>149160</v>
      </c>
    </row>
    <row r="247" spans="1:73" ht="24" hidden="1">
      <c r="A247" s="145" t="s">
        <v>575</v>
      </c>
      <c r="B247" s="145" t="str">
        <f t="shared" si="156"/>
        <v>P123</v>
      </c>
      <c r="C247" s="146" t="s">
        <v>576</v>
      </c>
      <c r="D247" s="172" t="s">
        <v>577</v>
      </c>
      <c r="E247" s="178" t="s">
        <v>142</v>
      </c>
      <c r="F247" s="147" t="s">
        <v>81</v>
      </c>
      <c r="G247" s="178"/>
      <c r="H247" s="129">
        <v>3500</v>
      </c>
      <c r="I247" s="130">
        <v>3500</v>
      </c>
      <c r="J247" s="129">
        <v>3500</v>
      </c>
      <c r="K247" s="130">
        <v>3500</v>
      </c>
      <c r="L247" s="130">
        <v>3500</v>
      </c>
      <c r="M247" s="130">
        <v>3700</v>
      </c>
      <c r="N247" s="130">
        <v>3700</v>
      </c>
      <c r="O247" s="148">
        <v>4092</v>
      </c>
      <c r="P247" s="149">
        <v>7877</v>
      </c>
      <c r="Q247" s="149">
        <v>27568100</v>
      </c>
      <c r="R247" s="150">
        <v>8556</v>
      </c>
      <c r="S247" s="151">
        <v>29942500</v>
      </c>
      <c r="T247" s="150">
        <v>7478</v>
      </c>
      <c r="U247" s="151">
        <v>28445992.000000004</v>
      </c>
      <c r="V247" s="152">
        <v>8556</v>
      </c>
      <c r="W247" s="153">
        <f t="shared" si="210"/>
        <v>35011152</v>
      </c>
      <c r="X247" s="154">
        <v>8556</v>
      </c>
      <c r="Y247" s="155">
        <v>4092</v>
      </c>
      <c r="Z247" s="138">
        <f t="shared" si="211"/>
        <v>35011152</v>
      </c>
      <c r="AA247" s="156">
        <v>7090</v>
      </c>
      <c r="AB247" s="157">
        <v>28997027.599999998</v>
      </c>
      <c r="AC247" s="158">
        <v>7273</v>
      </c>
      <c r="AD247" s="458">
        <v>4300</v>
      </c>
      <c r="AE247" s="159">
        <f t="shared" si="212"/>
        <v>31273900</v>
      </c>
      <c r="AF247" s="158">
        <v>7273</v>
      </c>
      <c r="AG247" s="448">
        <v>5658.86</v>
      </c>
      <c r="AH247" s="159">
        <f t="shared" si="183"/>
        <v>41156888.780000001</v>
      </c>
      <c r="AI247" s="437">
        <f t="shared" si="184"/>
        <v>-1358.8599999999997</v>
      </c>
      <c r="AJ247" s="23">
        <f t="shared" si="213"/>
        <v>-1283</v>
      </c>
      <c r="AK247" s="24">
        <f t="shared" si="214"/>
        <v>-0.14995324918186068</v>
      </c>
      <c r="AL247" s="23">
        <f t="shared" si="215"/>
        <v>183</v>
      </c>
      <c r="AM247" s="160">
        <f t="shared" si="185"/>
        <v>-9882988.7800000012</v>
      </c>
      <c r="AN247" s="24">
        <f t="shared" si="216"/>
        <v>2.5811001410437236E-2</v>
      </c>
      <c r="AO247" s="163">
        <f t="shared" si="217"/>
        <v>1566.8599999999997</v>
      </c>
      <c r="AP247" s="164">
        <f t="shared" si="218"/>
        <v>0.38290811339198427</v>
      </c>
      <c r="AQ247" s="487"/>
      <c r="AR247" s="409">
        <f t="shared" si="173"/>
        <v>0.38290811339198427</v>
      </c>
      <c r="AS247" s="410">
        <f t="shared" si="174"/>
        <v>5.0830889540566915E-2</v>
      </c>
      <c r="AT247" s="409">
        <f t="shared" si="175"/>
        <v>2.5811001410437129E-2</v>
      </c>
      <c r="AU247" s="410">
        <f t="shared" si="176"/>
        <v>2.5811001410437129E-2</v>
      </c>
      <c r="AV247" s="64" t="b">
        <f t="shared" si="177"/>
        <v>0</v>
      </c>
      <c r="AW247" s="415">
        <f t="shared" si="178"/>
        <v>3499.8222673606701</v>
      </c>
      <c r="AX247" s="415">
        <f t="shared" si="179"/>
        <v>3499.5909303412809</v>
      </c>
      <c r="AY247" s="415">
        <f t="shared" si="180"/>
        <v>3803.9572078095753</v>
      </c>
      <c r="AZ247" s="415">
        <f t="shared" si="181"/>
        <v>4092</v>
      </c>
      <c r="BA247" s="415">
        <f t="shared" si="182"/>
        <v>4300</v>
      </c>
      <c r="BB247" s="416">
        <f t="shared" si="186"/>
        <v>-6.6099647843986808E-5</v>
      </c>
      <c r="BC247" s="416">
        <f t="shared" si="186"/>
        <v>8.6971958587917619E-2</v>
      </c>
      <c r="BD247" s="416">
        <f t="shared" si="186"/>
        <v>7.5721880256452101E-2</v>
      </c>
      <c r="BE247" s="416">
        <f t="shared" si="186"/>
        <v>5.0830889540566915E-2</v>
      </c>
      <c r="BF247" s="417">
        <f t="shared" si="169"/>
        <v>7877</v>
      </c>
      <c r="BG247" s="417">
        <f t="shared" si="167"/>
        <v>8556</v>
      </c>
      <c r="BH247" s="417">
        <f t="shared" si="168"/>
        <v>7478</v>
      </c>
      <c r="BI247" s="417">
        <f t="shared" si="170"/>
        <v>7090</v>
      </c>
      <c r="BJ247" s="417">
        <f t="shared" si="171"/>
        <v>7273</v>
      </c>
      <c r="BK247" s="416">
        <f t="shared" si="187"/>
        <v>8.6200330074901688E-2</v>
      </c>
      <c r="BL247" s="416">
        <f t="shared" si="187"/>
        <v>-0.12599345488546054</v>
      </c>
      <c r="BM247" s="416">
        <f t="shared" si="187"/>
        <v>-5.188553089061243E-2</v>
      </c>
      <c r="BN247" s="416">
        <f t="shared" si="187"/>
        <v>2.5811001410437129E-2</v>
      </c>
      <c r="BO247" s="419" t="s">
        <v>1069</v>
      </c>
      <c r="BP247" s="420"/>
      <c r="BR247" s="104"/>
      <c r="BS247" s="103"/>
      <c r="BT247" s="161">
        <f t="shared" si="188"/>
        <v>29761116</v>
      </c>
      <c r="BU247" s="161">
        <f t="shared" si="189"/>
        <v>29761116</v>
      </c>
    </row>
    <row r="248" spans="1:73" ht="24" hidden="1">
      <c r="A248" s="145" t="s">
        <v>575</v>
      </c>
      <c r="B248" s="145" t="str">
        <f t="shared" si="156"/>
        <v>P124</v>
      </c>
      <c r="C248" s="146" t="s">
        <v>578</v>
      </c>
      <c r="D248" s="147" t="s">
        <v>579</v>
      </c>
      <c r="E248" s="147"/>
      <c r="F248" s="147"/>
      <c r="G248" s="147"/>
      <c r="H248" s="129">
        <v>1919</v>
      </c>
      <c r="I248" s="130">
        <v>1919</v>
      </c>
      <c r="J248" s="129">
        <v>1919</v>
      </c>
      <c r="K248" s="130">
        <v>1919</v>
      </c>
      <c r="L248" s="130">
        <v>1919</v>
      </c>
      <c r="M248" s="130">
        <v>1986</v>
      </c>
      <c r="N248" s="130">
        <v>1986</v>
      </c>
      <c r="O248" s="148">
        <v>2206.6</v>
      </c>
      <c r="P248" s="149">
        <v>5435</v>
      </c>
      <c r="Q248" s="149">
        <v>10428229.800000001</v>
      </c>
      <c r="R248" s="150">
        <v>5839</v>
      </c>
      <c r="S248" s="151">
        <v>11203122</v>
      </c>
      <c r="T248" s="150">
        <v>4878</v>
      </c>
      <c r="U248" s="151">
        <v>10005384.960000001</v>
      </c>
      <c r="V248" s="152">
        <v>5839</v>
      </c>
      <c r="W248" s="153">
        <f t="shared" si="210"/>
        <v>12884337.4</v>
      </c>
      <c r="X248" s="154">
        <v>5839</v>
      </c>
      <c r="Y248" s="155">
        <v>2206.6</v>
      </c>
      <c r="Z248" s="138">
        <f t="shared" si="211"/>
        <v>12884337.4</v>
      </c>
      <c r="AA248" s="156">
        <v>4225</v>
      </c>
      <c r="AB248" s="157">
        <v>9413283.4800000004</v>
      </c>
      <c r="AC248" s="162">
        <v>4964</v>
      </c>
      <c r="AD248" s="458">
        <v>2500</v>
      </c>
      <c r="AE248" s="159">
        <f t="shared" si="212"/>
        <v>12410000</v>
      </c>
      <c r="AF248" s="158">
        <v>4964</v>
      </c>
      <c r="AG248" s="448">
        <v>2983.11</v>
      </c>
      <c r="AH248" s="159">
        <f t="shared" si="183"/>
        <v>14808158.040000001</v>
      </c>
      <c r="AI248" s="437">
        <f t="shared" si="184"/>
        <v>-483.11000000000013</v>
      </c>
      <c r="AJ248" s="23">
        <f t="shared" si="213"/>
        <v>-875</v>
      </c>
      <c r="AK248" s="24">
        <f t="shared" si="214"/>
        <v>-0.14985442712793287</v>
      </c>
      <c r="AL248" s="23">
        <f t="shared" si="215"/>
        <v>739</v>
      </c>
      <c r="AM248" s="160">
        <f t="shared" si="185"/>
        <v>-2398158.040000001</v>
      </c>
      <c r="AN248" s="24">
        <f t="shared" si="216"/>
        <v>0.17491124260355029</v>
      </c>
      <c r="AO248" s="163">
        <f t="shared" si="217"/>
        <v>776.51000000000022</v>
      </c>
      <c r="AP248" s="164">
        <f t="shared" si="218"/>
        <v>0.35190338076679067</v>
      </c>
      <c r="AQ248" s="487"/>
      <c r="AR248" s="409">
        <f t="shared" si="173"/>
        <v>0.35190338076679062</v>
      </c>
      <c r="AS248" s="410">
        <f t="shared" si="174"/>
        <v>0.13296474213722465</v>
      </c>
      <c r="AT248" s="409">
        <f t="shared" si="175"/>
        <v>0.1749112426035504</v>
      </c>
      <c r="AU248" s="410">
        <f t="shared" si="176"/>
        <v>0.1749112426035504</v>
      </c>
      <c r="AV248" s="64" t="b">
        <f t="shared" si="177"/>
        <v>0</v>
      </c>
      <c r="AW248" s="415">
        <f t="shared" si="178"/>
        <v>1918.7175344986201</v>
      </c>
      <c r="AX248" s="415">
        <f t="shared" si="179"/>
        <v>1918.6713478335332</v>
      </c>
      <c r="AY248" s="415">
        <f t="shared" si="180"/>
        <v>2051.1244280442806</v>
      </c>
      <c r="AZ248" s="415">
        <f t="shared" si="181"/>
        <v>2206.6</v>
      </c>
      <c r="BA248" s="415">
        <f t="shared" si="182"/>
        <v>2500</v>
      </c>
      <c r="BB248" s="416">
        <f t="shared" si="186"/>
        <v>-2.4071633399125325E-5</v>
      </c>
      <c r="BC248" s="416">
        <f t="shared" si="186"/>
        <v>6.9033751069617288E-2</v>
      </c>
      <c r="BD248" s="416">
        <f t="shared" si="186"/>
        <v>7.5800165913855855E-2</v>
      </c>
      <c r="BE248" s="416">
        <f t="shared" si="186"/>
        <v>0.13296474213722465</v>
      </c>
      <c r="BF248" s="417">
        <f t="shared" si="169"/>
        <v>5435</v>
      </c>
      <c r="BG248" s="417">
        <f t="shared" si="167"/>
        <v>5839</v>
      </c>
      <c r="BH248" s="417">
        <f t="shared" si="168"/>
        <v>4878</v>
      </c>
      <c r="BI248" s="417">
        <f t="shared" si="170"/>
        <v>4225</v>
      </c>
      <c r="BJ248" s="417">
        <f t="shared" si="171"/>
        <v>4964</v>
      </c>
      <c r="BK248" s="416">
        <f t="shared" si="187"/>
        <v>7.4333026678932823E-2</v>
      </c>
      <c r="BL248" s="416">
        <f t="shared" si="187"/>
        <v>-0.16458297653707832</v>
      </c>
      <c r="BM248" s="416">
        <f t="shared" si="187"/>
        <v>-0.1338663386633866</v>
      </c>
      <c r="BN248" s="416">
        <f t="shared" si="187"/>
        <v>0.1749112426035504</v>
      </c>
      <c r="BO248" s="419" t="s">
        <v>1069</v>
      </c>
      <c r="BP248" s="420"/>
      <c r="BR248" s="104"/>
      <c r="BS248" s="103"/>
      <c r="BT248" s="161">
        <f t="shared" si="188"/>
        <v>10953562.4</v>
      </c>
      <c r="BU248" s="161">
        <f t="shared" si="189"/>
        <v>10953562.4</v>
      </c>
    </row>
    <row r="249" spans="1:73" ht="13.2" hidden="1">
      <c r="A249" s="145" t="s">
        <v>575</v>
      </c>
      <c r="B249" s="145" t="str">
        <f t="shared" si="156"/>
        <v>P125</v>
      </c>
      <c r="C249" s="146" t="s">
        <v>580</v>
      </c>
      <c r="D249" s="172" t="s">
        <v>581</v>
      </c>
      <c r="E249" s="178" t="s">
        <v>142</v>
      </c>
      <c r="F249" s="178"/>
      <c r="G249" s="178"/>
      <c r="H249" s="129">
        <v>1709</v>
      </c>
      <c r="I249" s="130">
        <v>1709</v>
      </c>
      <c r="J249" s="129">
        <v>1709</v>
      </c>
      <c r="K249" s="130">
        <v>1709</v>
      </c>
      <c r="L249" s="130">
        <v>1709</v>
      </c>
      <c r="M249" s="130">
        <v>1886</v>
      </c>
      <c r="N249" s="130">
        <v>1886</v>
      </c>
      <c r="O249" s="148">
        <v>2096.6</v>
      </c>
      <c r="P249" s="149">
        <v>584</v>
      </c>
      <c r="Q249" s="149">
        <v>998056</v>
      </c>
      <c r="R249" s="150">
        <v>641</v>
      </c>
      <c r="S249" s="151">
        <v>1095469</v>
      </c>
      <c r="T249" s="150">
        <v>552</v>
      </c>
      <c r="U249" s="151">
        <v>1072892.4000000001</v>
      </c>
      <c r="V249" s="152">
        <v>641</v>
      </c>
      <c r="W249" s="153">
        <f t="shared" si="210"/>
        <v>1343920.5999999999</v>
      </c>
      <c r="X249" s="154">
        <v>641</v>
      </c>
      <c r="Y249" s="155">
        <v>2096.6</v>
      </c>
      <c r="Z249" s="138">
        <f t="shared" si="211"/>
        <v>1343920.5999999999</v>
      </c>
      <c r="AA249" s="156">
        <v>545</v>
      </c>
      <c r="AB249" s="157">
        <v>1142647</v>
      </c>
      <c r="AC249" s="158">
        <v>580</v>
      </c>
      <c r="AD249" s="458">
        <v>2350</v>
      </c>
      <c r="AE249" s="159">
        <f t="shared" si="212"/>
        <v>1363000</v>
      </c>
      <c r="AF249" s="158">
        <v>545</v>
      </c>
      <c r="AG249" s="448">
        <v>2776.08</v>
      </c>
      <c r="AH249" s="159">
        <f t="shared" si="183"/>
        <v>1512963.5999999999</v>
      </c>
      <c r="AI249" s="437">
        <f t="shared" si="184"/>
        <v>-426.07999999999993</v>
      </c>
      <c r="AJ249" s="23">
        <f t="shared" si="213"/>
        <v>-96</v>
      </c>
      <c r="AK249" s="24">
        <f t="shared" si="214"/>
        <v>-0.14976599063962559</v>
      </c>
      <c r="AL249" s="23">
        <f t="shared" si="215"/>
        <v>0</v>
      </c>
      <c r="AM249" s="160">
        <f t="shared" si="185"/>
        <v>-149963.59999999986</v>
      </c>
      <c r="AN249" s="24">
        <f t="shared" si="216"/>
        <v>0</v>
      </c>
      <c r="AO249" s="163">
        <f t="shared" si="217"/>
        <v>679.48</v>
      </c>
      <c r="AP249" s="164">
        <f t="shared" si="218"/>
        <v>0.32408661642659548</v>
      </c>
      <c r="AQ249" s="487"/>
      <c r="AR249" s="409">
        <f t="shared" si="173"/>
        <v>0.32408661642659542</v>
      </c>
      <c r="AS249" s="410">
        <f t="shared" si="174"/>
        <v>0.1208623485643423</v>
      </c>
      <c r="AT249" s="409">
        <f t="shared" si="175"/>
        <v>0</v>
      </c>
      <c r="AU249" s="410">
        <f t="shared" si="176"/>
        <v>6.4220183486238591E-2</v>
      </c>
      <c r="AV249" s="64" t="b">
        <f t="shared" si="177"/>
        <v>0</v>
      </c>
      <c r="AW249" s="415">
        <f t="shared" si="178"/>
        <v>1709</v>
      </c>
      <c r="AX249" s="415">
        <f t="shared" si="179"/>
        <v>1709</v>
      </c>
      <c r="AY249" s="415">
        <f t="shared" si="180"/>
        <v>1943.6456521739133</v>
      </c>
      <c r="AZ249" s="415">
        <f t="shared" si="181"/>
        <v>2096.6</v>
      </c>
      <c r="BA249" s="415">
        <f t="shared" si="182"/>
        <v>2350</v>
      </c>
      <c r="BB249" s="416">
        <f t="shared" si="186"/>
        <v>0</v>
      </c>
      <c r="BC249" s="416">
        <f t="shared" si="186"/>
        <v>0.13729997201516286</v>
      </c>
      <c r="BD249" s="416">
        <f t="shared" si="186"/>
        <v>7.8694564338418038E-2</v>
      </c>
      <c r="BE249" s="416">
        <f t="shared" si="186"/>
        <v>0.1208623485643423</v>
      </c>
      <c r="BF249" s="417">
        <f t="shared" si="169"/>
        <v>584</v>
      </c>
      <c r="BG249" s="417">
        <f t="shared" si="167"/>
        <v>641</v>
      </c>
      <c r="BH249" s="417">
        <f t="shared" si="168"/>
        <v>552</v>
      </c>
      <c r="BI249" s="417">
        <f t="shared" si="170"/>
        <v>545</v>
      </c>
      <c r="BJ249" s="417">
        <f t="shared" si="171"/>
        <v>580</v>
      </c>
      <c r="BK249" s="416">
        <f t="shared" si="187"/>
        <v>9.7602739726027288E-2</v>
      </c>
      <c r="BL249" s="416">
        <f t="shared" si="187"/>
        <v>-0.13884555382215291</v>
      </c>
      <c r="BM249" s="416">
        <f t="shared" si="187"/>
        <v>-1.26811594202898E-2</v>
      </c>
      <c r="BN249" s="416">
        <f t="shared" si="187"/>
        <v>6.4220183486238591E-2</v>
      </c>
      <c r="BO249" s="419" t="s">
        <v>1069</v>
      </c>
      <c r="BP249" s="420"/>
      <c r="BR249" s="104"/>
      <c r="BS249" s="103"/>
      <c r="BT249" s="161">
        <f t="shared" si="188"/>
        <v>1216028</v>
      </c>
      <c r="BU249" s="161">
        <f t="shared" si="189"/>
        <v>1142647</v>
      </c>
    </row>
    <row r="250" spans="1:73" ht="36" hidden="1">
      <c r="A250" s="145" t="s">
        <v>575</v>
      </c>
      <c r="B250" s="145" t="str">
        <f t="shared" si="156"/>
        <v>P126</v>
      </c>
      <c r="C250" s="146" t="s">
        <v>582</v>
      </c>
      <c r="D250" s="147" t="s">
        <v>583</v>
      </c>
      <c r="E250" s="147"/>
      <c r="F250" s="147"/>
      <c r="G250" s="147"/>
      <c r="H250" s="129">
        <v>1100</v>
      </c>
      <c r="I250" s="130">
        <v>1100</v>
      </c>
      <c r="J250" s="129">
        <v>1100</v>
      </c>
      <c r="K250" s="130">
        <v>1100</v>
      </c>
      <c r="L250" s="130">
        <v>1100</v>
      </c>
      <c r="M250" s="130">
        <v>1197</v>
      </c>
      <c r="N250" s="130">
        <v>1197</v>
      </c>
      <c r="O250" s="148">
        <v>1338.7</v>
      </c>
      <c r="P250" s="149">
        <v>1925</v>
      </c>
      <c r="Q250" s="149">
        <v>2117500</v>
      </c>
      <c r="R250" s="150">
        <v>1919</v>
      </c>
      <c r="S250" s="151">
        <v>2110240</v>
      </c>
      <c r="T250" s="150">
        <v>1593.5</v>
      </c>
      <c r="U250" s="151">
        <v>1961638.46</v>
      </c>
      <c r="V250" s="152">
        <v>1919</v>
      </c>
      <c r="W250" s="153">
        <f t="shared" si="210"/>
        <v>2568965.3000000003</v>
      </c>
      <c r="X250" s="154">
        <v>1919</v>
      </c>
      <c r="Y250" s="155">
        <v>1338.7</v>
      </c>
      <c r="Z250" s="138">
        <f t="shared" si="211"/>
        <v>2568965.3000000003</v>
      </c>
      <c r="AA250" s="156">
        <v>1613</v>
      </c>
      <c r="AB250" s="157">
        <v>2168808.64</v>
      </c>
      <c r="AC250" s="158">
        <v>1632</v>
      </c>
      <c r="AD250" s="456">
        <f>Y250*1.25</f>
        <v>1673.375</v>
      </c>
      <c r="AE250" s="159">
        <f t="shared" si="212"/>
        <v>2730948</v>
      </c>
      <c r="AF250" s="158">
        <v>1632</v>
      </c>
      <c r="AG250" s="448">
        <v>2492.12</v>
      </c>
      <c r="AH250" s="159">
        <f t="shared" si="183"/>
        <v>4067139.84</v>
      </c>
      <c r="AI250" s="437">
        <f t="shared" si="184"/>
        <v>-818.74499999999989</v>
      </c>
      <c r="AJ250" s="23">
        <f t="shared" si="213"/>
        <v>-287</v>
      </c>
      <c r="AK250" s="24">
        <f t="shared" si="214"/>
        <v>-0.14955706096925481</v>
      </c>
      <c r="AL250" s="23">
        <f t="shared" si="215"/>
        <v>19</v>
      </c>
      <c r="AM250" s="160">
        <f t="shared" si="185"/>
        <v>-1336191.8399999999</v>
      </c>
      <c r="AN250" s="24">
        <f t="shared" si="216"/>
        <v>1.1779293242405457E-2</v>
      </c>
      <c r="AO250" s="163">
        <f t="shared" si="217"/>
        <v>1153.4199999999998</v>
      </c>
      <c r="AP250" s="164">
        <f t="shared" si="218"/>
        <v>0.86159707178606093</v>
      </c>
      <c r="AQ250" s="487"/>
      <c r="AR250" s="409">
        <f t="shared" si="173"/>
        <v>0.86159707178606104</v>
      </c>
      <c r="AS250" s="410">
        <f t="shared" si="174"/>
        <v>0.25</v>
      </c>
      <c r="AT250" s="409">
        <f t="shared" si="175"/>
        <v>1.1779293242405453E-2</v>
      </c>
      <c r="AU250" s="410">
        <f t="shared" si="176"/>
        <v>1.1779293242405453E-2</v>
      </c>
      <c r="AV250" s="64" t="b">
        <f t="shared" si="177"/>
        <v>0</v>
      </c>
      <c r="AW250" s="415">
        <f t="shared" si="178"/>
        <v>1100</v>
      </c>
      <c r="AX250" s="415">
        <f t="shared" si="179"/>
        <v>1099.656070870245</v>
      </c>
      <c r="AY250" s="415">
        <f t="shared" si="180"/>
        <v>1231.025076874804</v>
      </c>
      <c r="AZ250" s="415">
        <f t="shared" si="181"/>
        <v>1338.7</v>
      </c>
      <c r="BA250" s="415">
        <f t="shared" si="182"/>
        <v>1673.375</v>
      </c>
      <c r="BB250" s="416">
        <f t="shared" si="186"/>
        <v>-3.1266284523179255E-4</v>
      </c>
      <c r="BC250" s="416">
        <f t="shared" si="186"/>
        <v>0.11946372096195157</v>
      </c>
      <c r="BD250" s="416">
        <f t="shared" si="186"/>
        <v>8.7467692696033161E-2</v>
      </c>
      <c r="BE250" s="416">
        <f t="shared" si="186"/>
        <v>0.25</v>
      </c>
      <c r="BF250" s="417">
        <f t="shared" si="169"/>
        <v>1925</v>
      </c>
      <c r="BG250" s="417">
        <f t="shared" si="167"/>
        <v>1919</v>
      </c>
      <c r="BH250" s="417">
        <f t="shared" si="168"/>
        <v>1593.5</v>
      </c>
      <c r="BI250" s="417">
        <f t="shared" si="170"/>
        <v>1613</v>
      </c>
      <c r="BJ250" s="417">
        <f t="shared" si="171"/>
        <v>1632</v>
      </c>
      <c r="BK250" s="416">
        <f t="shared" si="187"/>
        <v>-3.1168831168830735E-3</v>
      </c>
      <c r="BL250" s="416">
        <f t="shared" si="187"/>
        <v>-0.16961959353830125</v>
      </c>
      <c r="BM250" s="416">
        <f t="shared" si="187"/>
        <v>1.2237213680577286E-2</v>
      </c>
      <c r="BN250" s="416">
        <f t="shared" si="187"/>
        <v>1.1779293242405453E-2</v>
      </c>
      <c r="BO250" s="419"/>
      <c r="BP250" s="420"/>
      <c r="BR250" s="104"/>
      <c r="BS250" s="103"/>
      <c r="BT250" s="161">
        <f t="shared" si="188"/>
        <v>2184758.4</v>
      </c>
      <c r="BU250" s="161">
        <f t="shared" si="189"/>
        <v>2184758.4</v>
      </c>
    </row>
    <row r="251" spans="1:73" ht="13.2" hidden="1">
      <c r="A251" s="145" t="s">
        <v>575</v>
      </c>
      <c r="B251" s="145" t="str">
        <f t="shared" si="156"/>
        <v>P127</v>
      </c>
      <c r="C251" s="146" t="s">
        <v>584</v>
      </c>
      <c r="D251" s="147" t="s">
        <v>585</v>
      </c>
      <c r="E251" s="147"/>
      <c r="F251" s="147"/>
      <c r="G251" s="147"/>
      <c r="H251" s="129">
        <v>475</v>
      </c>
      <c r="I251" s="130">
        <v>520</v>
      </c>
      <c r="J251" s="129">
        <v>520</v>
      </c>
      <c r="K251" s="130">
        <v>520</v>
      </c>
      <c r="L251" s="130">
        <v>520</v>
      </c>
      <c r="M251" s="130">
        <v>544</v>
      </c>
      <c r="N251" s="130">
        <v>544</v>
      </c>
      <c r="O251" s="148">
        <v>620.4</v>
      </c>
      <c r="P251" s="149">
        <v>7042</v>
      </c>
      <c r="Q251" s="149">
        <v>3547225</v>
      </c>
      <c r="R251" s="150">
        <v>7042</v>
      </c>
      <c r="S251" s="151">
        <v>3658498</v>
      </c>
      <c r="T251" s="150">
        <v>5535</v>
      </c>
      <c r="U251" s="151">
        <v>3125412.16</v>
      </c>
      <c r="V251" s="152">
        <v>7042</v>
      </c>
      <c r="W251" s="153">
        <f t="shared" si="210"/>
        <v>4368856.8</v>
      </c>
      <c r="X251" s="154">
        <v>7042</v>
      </c>
      <c r="Y251" s="155">
        <v>620.4</v>
      </c>
      <c r="Z251" s="138">
        <f t="shared" si="211"/>
        <v>4368856.8</v>
      </c>
      <c r="AA251" s="156">
        <v>4391</v>
      </c>
      <c r="AB251" s="157">
        <v>2721175.6799999997</v>
      </c>
      <c r="AC251" s="158">
        <v>5986</v>
      </c>
      <c r="AD251" s="456">
        <f>Y251*1.25</f>
        <v>775.5</v>
      </c>
      <c r="AE251" s="159">
        <f t="shared" si="212"/>
        <v>4642143</v>
      </c>
      <c r="AF251" s="158">
        <v>5986</v>
      </c>
      <c r="AG251" s="448">
        <v>955.84</v>
      </c>
      <c r="AH251" s="159">
        <f t="shared" si="183"/>
        <v>5721658.2400000002</v>
      </c>
      <c r="AI251" s="437">
        <f t="shared" si="184"/>
        <v>-180.34000000000003</v>
      </c>
      <c r="AJ251" s="23">
        <f t="shared" si="213"/>
        <v>-1056</v>
      </c>
      <c r="AK251" s="24">
        <f t="shared" si="214"/>
        <v>-0.14995739846634479</v>
      </c>
      <c r="AL251" s="23">
        <f t="shared" si="215"/>
        <v>1595</v>
      </c>
      <c r="AM251" s="160">
        <f t="shared" si="185"/>
        <v>-1079515.2400000002</v>
      </c>
      <c r="AN251" s="24">
        <f t="shared" si="216"/>
        <v>0.36324299703939877</v>
      </c>
      <c r="AO251" s="163">
        <f t="shared" si="217"/>
        <v>335.44000000000005</v>
      </c>
      <c r="AP251" s="164">
        <f t="shared" si="218"/>
        <v>0.54068343004513231</v>
      </c>
      <c r="AQ251" s="487"/>
      <c r="AR251" s="409">
        <f t="shared" si="173"/>
        <v>0.5406834300451322</v>
      </c>
      <c r="AS251" s="410">
        <f t="shared" si="174"/>
        <v>0.25</v>
      </c>
      <c r="AT251" s="409">
        <f t="shared" si="175"/>
        <v>0.36324299703939866</v>
      </c>
      <c r="AU251" s="410">
        <f t="shared" si="176"/>
        <v>0.36324299703939866</v>
      </c>
      <c r="AV251" s="64" t="b">
        <f t="shared" si="177"/>
        <v>0</v>
      </c>
      <c r="AW251" s="415">
        <f t="shared" si="178"/>
        <v>503.72408406702641</v>
      </c>
      <c r="AX251" s="415">
        <f t="shared" si="179"/>
        <v>519.52541891508099</v>
      </c>
      <c r="AY251" s="415">
        <f t="shared" si="180"/>
        <v>564.66344354110208</v>
      </c>
      <c r="AZ251" s="415">
        <f t="shared" si="181"/>
        <v>620.4</v>
      </c>
      <c r="BA251" s="415">
        <f t="shared" si="182"/>
        <v>775.5</v>
      </c>
      <c r="BB251" s="416">
        <f t="shared" si="186"/>
        <v>3.1369027902092617E-2</v>
      </c>
      <c r="BC251" s="416">
        <f t="shared" si="186"/>
        <v>8.6883187968516129E-2</v>
      </c>
      <c r="BD251" s="416">
        <f t="shared" si="186"/>
        <v>9.8707570140124989E-2</v>
      </c>
      <c r="BE251" s="416">
        <f t="shared" si="186"/>
        <v>0.25</v>
      </c>
      <c r="BF251" s="417">
        <f t="shared" si="169"/>
        <v>7042</v>
      </c>
      <c r="BG251" s="417">
        <f t="shared" si="167"/>
        <v>7042</v>
      </c>
      <c r="BH251" s="417">
        <f t="shared" si="168"/>
        <v>5535</v>
      </c>
      <c r="BI251" s="417">
        <f t="shared" si="170"/>
        <v>4391</v>
      </c>
      <c r="BJ251" s="417">
        <f t="shared" si="171"/>
        <v>5986</v>
      </c>
      <c r="BK251" s="416">
        <f t="shared" si="187"/>
        <v>0</v>
      </c>
      <c r="BL251" s="416">
        <f t="shared" si="187"/>
        <v>-0.21400170406134622</v>
      </c>
      <c r="BM251" s="416">
        <f t="shared" si="187"/>
        <v>-0.20668473351400185</v>
      </c>
      <c r="BN251" s="416">
        <f t="shared" si="187"/>
        <v>0.36324299703939866</v>
      </c>
      <c r="BO251" s="419"/>
      <c r="BP251" s="420"/>
      <c r="BR251" s="104"/>
      <c r="BS251" s="103"/>
      <c r="BT251" s="161">
        <f t="shared" si="188"/>
        <v>3713714.4</v>
      </c>
      <c r="BU251" s="161">
        <f t="shared" si="189"/>
        <v>3713714.4</v>
      </c>
    </row>
    <row r="252" spans="1:73" ht="24" hidden="1">
      <c r="A252" s="145" t="s">
        <v>575</v>
      </c>
      <c r="B252" s="145" t="str">
        <f t="shared" si="156"/>
        <v>P128</v>
      </c>
      <c r="C252" s="146" t="s">
        <v>586</v>
      </c>
      <c r="D252" s="172" t="s">
        <v>587</v>
      </c>
      <c r="E252" s="178" t="s">
        <v>142</v>
      </c>
      <c r="F252" s="178"/>
      <c r="G252" s="178"/>
      <c r="H252" s="129">
        <v>330</v>
      </c>
      <c r="I252" s="130">
        <v>330</v>
      </c>
      <c r="J252" s="129">
        <v>330</v>
      </c>
      <c r="K252" s="130">
        <v>330</v>
      </c>
      <c r="L252" s="130">
        <v>330</v>
      </c>
      <c r="M252" s="130">
        <v>415</v>
      </c>
      <c r="N252" s="130">
        <v>415</v>
      </c>
      <c r="O252" s="148">
        <v>478.5</v>
      </c>
      <c r="P252" s="149">
        <v>1</v>
      </c>
      <c r="Q252" s="149">
        <v>330</v>
      </c>
      <c r="R252" s="150">
        <v>1</v>
      </c>
      <c r="S252" s="151">
        <v>330</v>
      </c>
      <c r="T252" s="150">
        <v>0</v>
      </c>
      <c r="U252" s="151">
        <v>0</v>
      </c>
      <c r="V252" s="152">
        <v>1</v>
      </c>
      <c r="W252" s="153">
        <f t="shared" si="210"/>
        <v>478.5</v>
      </c>
      <c r="X252" s="154">
        <v>1</v>
      </c>
      <c r="Y252" s="155">
        <v>478.5</v>
      </c>
      <c r="Z252" s="138">
        <f t="shared" si="211"/>
        <v>478.5</v>
      </c>
      <c r="AA252" s="156">
        <v>1</v>
      </c>
      <c r="AB252" s="157">
        <v>478.5</v>
      </c>
      <c r="AC252" s="158">
        <v>1</v>
      </c>
      <c r="AD252" s="456">
        <f>Y252*1.17</f>
        <v>559.84499999999991</v>
      </c>
      <c r="AE252" s="159">
        <f t="shared" si="212"/>
        <v>559.84499999999991</v>
      </c>
      <c r="AF252" s="158">
        <v>1</v>
      </c>
      <c r="AG252" s="448">
        <v>591.47</v>
      </c>
      <c r="AH252" s="159">
        <f t="shared" si="183"/>
        <v>591.47</v>
      </c>
      <c r="AI252" s="437">
        <f t="shared" si="184"/>
        <v>-31.625000000000114</v>
      </c>
      <c r="AJ252" s="23">
        <f t="shared" si="213"/>
        <v>0</v>
      </c>
      <c r="AK252" s="24">
        <f t="shared" si="214"/>
        <v>0</v>
      </c>
      <c r="AL252" s="23">
        <f t="shared" si="215"/>
        <v>0</v>
      </c>
      <c r="AM252" s="160">
        <f t="shared" si="185"/>
        <v>-31.625000000000114</v>
      </c>
      <c r="AN252" s="24">
        <f t="shared" si="216"/>
        <v>0</v>
      </c>
      <c r="AO252" s="163">
        <f t="shared" si="217"/>
        <v>112.97000000000003</v>
      </c>
      <c r="AP252" s="164">
        <f t="shared" si="218"/>
        <v>0.23609195402298858</v>
      </c>
      <c r="AQ252" s="487"/>
      <c r="AR252" s="409">
        <f t="shared" si="173"/>
        <v>0.23609195402298866</v>
      </c>
      <c r="AS252" s="410">
        <f t="shared" si="174"/>
        <v>0.16999999999999993</v>
      </c>
      <c r="AT252" s="409">
        <f t="shared" si="175"/>
        <v>0</v>
      </c>
      <c r="AU252" s="410">
        <f t="shared" si="176"/>
        <v>0</v>
      </c>
      <c r="AV252" s="64" t="b">
        <f t="shared" si="177"/>
        <v>1</v>
      </c>
      <c r="AW252" s="415">
        <f t="shared" si="178"/>
        <v>330</v>
      </c>
      <c r="AX252" s="415">
        <f t="shared" si="179"/>
        <v>330</v>
      </c>
      <c r="AY252" s="415" t="str">
        <f t="shared" si="180"/>
        <v/>
      </c>
      <c r="AZ252" s="415">
        <f t="shared" si="181"/>
        <v>478.5</v>
      </c>
      <c r="BA252" s="415">
        <f t="shared" si="182"/>
        <v>559.84499999999991</v>
      </c>
      <c r="BB252" s="416">
        <f t="shared" si="186"/>
        <v>0</v>
      </c>
      <c r="BC252" s="416" t="str">
        <f t="shared" si="186"/>
        <v/>
      </c>
      <c r="BD252" s="416" t="str">
        <f t="shared" si="186"/>
        <v/>
      </c>
      <c r="BE252" s="416">
        <f t="shared" si="186"/>
        <v>0.16999999999999993</v>
      </c>
      <c r="BF252" s="417">
        <f t="shared" si="169"/>
        <v>1</v>
      </c>
      <c r="BG252" s="417">
        <f t="shared" si="167"/>
        <v>1</v>
      </c>
      <c r="BH252" s="417">
        <f t="shared" si="168"/>
        <v>0</v>
      </c>
      <c r="BI252" s="417">
        <f t="shared" si="170"/>
        <v>1</v>
      </c>
      <c r="BJ252" s="417">
        <f t="shared" si="171"/>
        <v>1</v>
      </c>
      <c r="BK252" s="416">
        <f t="shared" si="187"/>
        <v>0</v>
      </c>
      <c r="BL252" s="416">
        <f t="shared" si="187"/>
        <v>-1</v>
      </c>
      <c r="BM252" s="416" t="str">
        <f t="shared" si="187"/>
        <v/>
      </c>
      <c r="BN252" s="416">
        <f t="shared" si="187"/>
        <v>0</v>
      </c>
      <c r="BO252" s="419"/>
      <c r="BP252" s="420"/>
      <c r="BR252" s="104"/>
      <c r="BS252" s="103"/>
      <c r="BT252" s="161">
        <f t="shared" si="188"/>
        <v>478.5</v>
      </c>
      <c r="BU252" s="161">
        <f t="shared" si="189"/>
        <v>478.5</v>
      </c>
    </row>
    <row r="253" spans="1:73" ht="13.2" hidden="1">
      <c r="A253" s="145" t="s">
        <v>575</v>
      </c>
      <c r="B253" s="145" t="str">
        <f t="shared" si="156"/>
        <v>P129</v>
      </c>
      <c r="C253" s="146" t="s">
        <v>588</v>
      </c>
      <c r="D253" s="147" t="s">
        <v>589</v>
      </c>
      <c r="E253" s="147"/>
      <c r="F253" s="147"/>
      <c r="G253" s="147" t="s">
        <v>157</v>
      </c>
      <c r="H253" s="129">
        <v>333</v>
      </c>
      <c r="I253" s="130">
        <v>400</v>
      </c>
      <c r="J253" s="129">
        <v>400</v>
      </c>
      <c r="K253" s="130">
        <v>400</v>
      </c>
      <c r="L253" s="130">
        <v>400</v>
      </c>
      <c r="M253" s="130">
        <v>460</v>
      </c>
      <c r="N253" s="130">
        <v>460</v>
      </c>
      <c r="O253" s="148">
        <v>528</v>
      </c>
      <c r="P253" s="149">
        <v>254</v>
      </c>
      <c r="Q253" s="149">
        <v>93158</v>
      </c>
      <c r="R253" s="150">
        <v>197</v>
      </c>
      <c r="S253" s="151">
        <v>78720</v>
      </c>
      <c r="T253" s="150">
        <v>93</v>
      </c>
      <c r="U253" s="151">
        <v>44064</v>
      </c>
      <c r="V253" s="152">
        <v>194</v>
      </c>
      <c r="W253" s="153">
        <f t="shared" si="210"/>
        <v>102432</v>
      </c>
      <c r="X253" s="154">
        <v>194</v>
      </c>
      <c r="Y253" s="155">
        <v>528</v>
      </c>
      <c r="Z253" s="138">
        <f t="shared" si="211"/>
        <v>102432</v>
      </c>
      <c r="AA253" s="156">
        <v>88</v>
      </c>
      <c r="AB253" s="157">
        <v>46464</v>
      </c>
      <c r="AC253" s="158">
        <v>165</v>
      </c>
      <c r="AD253" s="456">
        <f>Y253*1.17</f>
        <v>617.76</v>
      </c>
      <c r="AE253" s="159">
        <f t="shared" si="212"/>
        <v>101930.4</v>
      </c>
      <c r="AF253" s="158">
        <v>165</v>
      </c>
      <c r="AG253" s="448">
        <v>632.41</v>
      </c>
      <c r="AH253" s="159">
        <f t="shared" si="183"/>
        <v>104347.65</v>
      </c>
      <c r="AI253" s="437">
        <f t="shared" si="184"/>
        <v>-14.649999999999977</v>
      </c>
      <c r="AJ253" s="23">
        <f t="shared" si="213"/>
        <v>-29</v>
      </c>
      <c r="AK253" s="24">
        <f t="shared" si="214"/>
        <v>-0.14948453608247422</v>
      </c>
      <c r="AL253" s="23">
        <f t="shared" si="215"/>
        <v>77</v>
      </c>
      <c r="AM253" s="160">
        <f t="shared" si="185"/>
        <v>-2417.25</v>
      </c>
      <c r="AN253" s="24">
        <f t="shared" si="216"/>
        <v>0.875</v>
      </c>
      <c r="AO253" s="163">
        <f t="shared" si="217"/>
        <v>104.40999999999997</v>
      </c>
      <c r="AP253" s="164">
        <f t="shared" si="218"/>
        <v>0.19774621212121207</v>
      </c>
      <c r="AQ253" s="487"/>
      <c r="AR253" s="409">
        <f t="shared" si="173"/>
        <v>0.19774621212121213</v>
      </c>
      <c r="AS253" s="410">
        <f t="shared" si="174"/>
        <v>0.16999999999999993</v>
      </c>
      <c r="AT253" s="409">
        <f t="shared" si="175"/>
        <v>0.875</v>
      </c>
      <c r="AU253" s="410">
        <f t="shared" si="176"/>
        <v>0.875</v>
      </c>
      <c r="AV253" s="64" t="b">
        <f t="shared" si="177"/>
        <v>0</v>
      </c>
      <c r="AW253" s="415">
        <f t="shared" si="178"/>
        <v>366.76377952755905</v>
      </c>
      <c r="AX253" s="415">
        <f t="shared" si="179"/>
        <v>399.59390862944161</v>
      </c>
      <c r="AY253" s="415">
        <f t="shared" si="180"/>
        <v>473.80645161290323</v>
      </c>
      <c r="AZ253" s="415">
        <f t="shared" si="181"/>
        <v>528</v>
      </c>
      <c r="BA253" s="415">
        <f t="shared" si="182"/>
        <v>617.76</v>
      </c>
      <c r="BB253" s="416">
        <f t="shared" si="186"/>
        <v>8.9513007920717147E-2</v>
      </c>
      <c r="BC253" s="416">
        <f t="shared" si="186"/>
        <v>0.1857199055861527</v>
      </c>
      <c r="BD253" s="416">
        <f t="shared" si="186"/>
        <v>0.1143790849673203</v>
      </c>
      <c r="BE253" s="416">
        <f t="shared" si="186"/>
        <v>0.16999999999999993</v>
      </c>
      <c r="BF253" s="417">
        <f t="shared" si="169"/>
        <v>254</v>
      </c>
      <c r="BG253" s="417">
        <f t="shared" si="167"/>
        <v>197</v>
      </c>
      <c r="BH253" s="417">
        <f t="shared" si="168"/>
        <v>93</v>
      </c>
      <c r="BI253" s="417">
        <f t="shared" si="170"/>
        <v>88</v>
      </c>
      <c r="BJ253" s="417">
        <f t="shared" si="171"/>
        <v>165</v>
      </c>
      <c r="BK253" s="416">
        <f t="shared" si="187"/>
        <v>-0.22440944881889768</v>
      </c>
      <c r="BL253" s="416">
        <f t="shared" si="187"/>
        <v>-0.52791878172588835</v>
      </c>
      <c r="BM253" s="416">
        <f t="shared" si="187"/>
        <v>-5.3763440860215006E-2</v>
      </c>
      <c r="BN253" s="416">
        <f t="shared" si="187"/>
        <v>0.875</v>
      </c>
      <c r="BO253" s="419"/>
      <c r="BP253" s="420"/>
      <c r="BR253" s="104"/>
      <c r="BS253" s="103"/>
      <c r="BT253" s="161">
        <f t="shared" si="188"/>
        <v>87120</v>
      </c>
      <c r="BU253" s="161">
        <f t="shared" si="189"/>
        <v>87120</v>
      </c>
    </row>
    <row r="254" spans="1:73" ht="24" hidden="1">
      <c r="A254" s="145" t="s">
        <v>590</v>
      </c>
      <c r="B254" s="145" t="str">
        <f t="shared" si="156"/>
        <v>P130</v>
      </c>
      <c r="C254" s="146" t="s">
        <v>591</v>
      </c>
      <c r="D254" s="147" t="s">
        <v>592</v>
      </c>
      <c r="E254" s="147"/>
      <c r="F254" s="147"/>
      <c r="G254" s="147" t="s">
        <v>157</v>
      </c>
      <c r="H254" s="129">
        <v>300</v>
      </c>
      <c r="I254" s="130">
        <v>300</v>
      </c>
      <c r="J254" s="129">
        <v>300</v>
      </c>
      <c r="K254" s="130">
        <v>300</v>
      </c>
      <c r="L254" s="130">
        <v>300</v>
      </c>
      <c r="M254" s="130">
        <v>330</v>
      </c>
      <c r="N254" s="130">
        <v>330</v>
      </c>
      <c r="O254" s="148">
        <v>385</v>
      </c>
      <c r="P254" s="149">
        <v>5195</v>
      </c>
      <c r="Q254" s="149">
        <v>1553220</v>
      </c>
      <c r="R254" s="150">
        <v>5523</v>
      </c>
      <c r="S254" s="151">
        <v>1650050</v>
      </c>
      <c r="T254" s="150">
        <v>4313</v>
      </c>
      <c r="U254" s="151">
        <v>1482688</v>
      </c>
      <c r="V254" s="152">
        <v>5523</v>
      </c>
      <c r="W254" s="153">
        <f t="shared" si="210"/>
        <v>2126355</v>
      </c>
      <c r="X254" s="154">
        <v>5523</v>
      </c>
      <c r="Y254" s="155">
        <v>385</v>
      </c>
      <c r="Z254" s="138">
        <f t="shared" si="211"/>
        <v>2126355</v>
      </c>
      <c r="AA254" s="156">
        <v>3931</v>
      </c>
      <c r="AB254" s="157">
        <v>1505042</v>
      </c>
      <c r="AC254" s="158">
        <v>4695</v>
      </c>
      <c r="AD254" s="456">
        <f>Y254*1.15</f>
        <v>442.74999999999994</v>
      </c>
      <c r="AE254" s="159">
        <f t="shared" si="212"/>
        <v>2078711.2499999998</v>
      </c>
      <c r="AF254" s="158">
        <v>4695</v>
      </c>
      <c r="AG254" s="448">
        <v>600</v>
      </c>
      <c r="AH254" s="159">
        <f t="shared" si="183"/>
        <v>2817000</v>
      </c>
      <c r="AI254" s="437">
        <f t="shared" si="184"/>
        <v>-157.25000000000006</v>
      </c>
      <c r="AJ254" s="23">
        <f t="shared" si="213"/>
        <v>-828</v>
      </c>
      <c r="AK254" s="24">
        <f t="shared" si="214"/>
        <v>-0.1499185225420967</v>
      </c>
      <c r="AL254" s="23">
        <f t="shared" si="215"/>
        <v>764</v>
      </c>
      <c r="AM254" s="160">
        <f t="shared" si="185"/>
        <v>-738288.75000000023</v>
      </c>
      <c r="AN254" s="24">
        <f t="shared" si="216"/>
        <v>0.19435258204019334</v>
      </c>
      <c r="AO254" s="163">
        <f t="shared" si="217"/>
        <v>215</v>
      </c>
      <c r="AP254" s="164">
        <f t="shared" si="218"/>
        <v>0.55844155844155841</v>
      </c>
      <c r="AQ254" s="487"/>
      <c r="AR254" s="409">
        <f t="shared" si="173"/>
        <v>0.55844155844155852</v>
      </c>
      <c r="AS254" s="410">
        <f t="shared" si="174"/>
        <v>0.14999999999999991</v>
      </c>
      <c r="AT254" s="409">
        <f t="shared" si="175"/>
        <v>0.19435258204019323</v>
      </c>
      <c r="AU254" s="410">
        <f t="shared" si="176"/>
        <v>0.19435258204019323</v>
      </c>
      <c r="AV254" s="64" t="b">
        <f t="shared" si="177"/>
        <v>0</v>
      </c>
      <c r="AW254" s="415">
        <f t="shared" si="178"/>
        <v>298.98363811357075</v>
      </c>
      <c r="AX254" s="415">
        <f t="shared" si="179"/>
        <v>298.75973202969402</v>
      </c>
      <c r="AY254" s="415">
        <f t="shared" si="180"/>
        <v>343.77185253883607</v>
      </c>
      <c r="AZ254" s="415">
        <f t="shared" si="181"/>
        <v>385</v>
      </c>
      <c r="BA254" s="415">
        <f t="shared" si="182"/>
        <v>442.74999999999994</v>
      </c>
      <c r="BB254" s="416">
        <f t="shared" si="186"/>
        <v>-7.4889075967321528E-4</v>
      </c>
      <c r="BC254" s="416">
        <f t="shared" si="186"/>
        <v>0.15066327782309119</v>
      </c>
      <c r="BD254" s="416">
        <f t="shared" si="186"/>
        <v>0.11992880498122327</v>
      </c>
      <c r="BE254" s="416">
        <f t="shared" si="186"/>
        <v>0.14999999999999991</v>
      </c>
      <c r="BF254" s="417">
        <f t="shared" si="169"/>
        <v>5195</v>
      </c>
      <c r="BG254" s="417">
        <f t="shared" si="167"/>
        <v>5523</v>
      </c>
      <c r="BH254" s="417">
        <f t="shared" si="168"/>
        <v>4313</v>
      </c>
      <c r="BI254" s="417">
        <f t="shared" si="170"/>
        <v>3931</v>
      </c>
      <c r="BJ254" s="417">
        <f t="shared" si="171"/>
        <v>4695</v>
      </c>
      <c r="BK254" s="416">
        <f t="shared" si="187"/>
        <v>6.3137632338787331E-2</v>
      </c>
      <c r="BL254" s="416">
        <f t="shared" si="187"/>
        <v>-0.21908383125113162</v>
      </c>
      <c r="BM254" s="416">
        <f t="shared" si="187"/>
        <v>-8.8569441224205847E-2</v>
      </c>
      <c r="BN254" s="416">
        <f t="shared" si="187"/>
        <v>0.19435258204019323</v>
      </c>
      <c r="BO254" s="419"/>
      <c r="BP254" s="420"/>
      <c r="BR254" s="104"/>
      <c r="BS254" s="103"/>
      <c r="BT254" s="161">
        <f t="shared" si="188"/>
        <v>1807575</v>
      </c>
      <c r="BU254" s="161">
        <f t="shared" si="189"/>
        <v>1807575</v>
      </c>
    </row>
    <row r="255" spans="1:73" ht="13.2" hidden="1">
      <c r="A255" s="145" t="s">
        <v>590</v>
      </c>
      <c r="B255" s="145" t="str">
        <f t="shared" si="156"/>
        <v>P131</v>
      </c>
      <c r="C255" s="146" t="s">
        <v>593</v>
      </c>
      <c r="D255" s="147" t="s">
        <v>594</v>
      </c>
      <c r="E255" s="147"/>
      <c r="F255" s="147"/>
      <c r="G255" s="147" t="s">
        <v>157</v>
      </c>
      <c r="H255" s="129">
        <v>410</v>
      </c>
      <c r="I255" s="130">
        <v>410</v>
      </c>
      <c r="J255" s="129">
        <v>410</v>
      </c>
      <c r="K255" s="130">
        <v>410</v>
      </c>
      <c r="L255" s="130">
        <v>410</v>
      </c>
      <c r="M255" s="130">
        <v>584</v>
      </c>
      <c r="N255" s="130">
        <v>584</v>
      </c>
      <c r="O255" s="148">
        <v>664.4</v>
      </c>
      <c r="P255" s="149">
        <v>1486</v>
      </c>
      <c r="Q255" s="149">
        <v>607948</v>
      </c>
      <c r="R255" s="150">
        <v>1445</v>
      </c>
      <c r="S255" s="151">
        <v>591728</v>
      </c>
      <c r="T255" s="150">
        <v>1585</v>
      </c>
      <c r="U255" s="151">
        <v>947439.67999999993</v>
      </c>
      <c r="V255" s="152">
        <v>1672</v>
      </c>
      <c r="W255" s="153">
        <f t="shared" si="210"/>
        <v>1110876.8</v>
      </c>
      <c r="X255" s="154">
        <v>1672</v>
      </c>
      <c r="Y255" s="155">
        <v>664.4</v>
      </c>
      <c r="Z255" s="138">
        <f t="shared" si="211"/>
        <v>1110876.8</v>
      </c>
      <c r="AA255" s="156">
        <v>1516</v>
      </c>
      <c r="AB255" s="157">
        <v>1004174.1599999999</v>
      </c>
      <c r="AC255" s="162">
        <f>AA255</f>
        <v>1516</v>
      </c>
      <c r="AD255" s="456">
        <f>Y255*1.15</f>
        <v>764.06</v>
      </c>
      <c r="AE255" s="159">
        <f t="shared" si="212"/>
        <v>1158314.96</v>
      </c>
      <c r="AF255" s="158">
        <v>1422</v>
      </c>
      <c r="AG255" s="448">
        <v>870.19</v>
      </c>
      <c r="AH255" s="159">
        <f t="shared" si="183"/>
        <v>1237410.1800000002</v>
      </c>
      <c r="AI255" s="437">
        <f t="shared" si="184"/>
        <v>-106.13000000000011</v>
      </c>
      <c r="AJ255" s="23">
        <f t="shared" si="213"/>
        <v>-250</v>
      </c>
      <c r="AK255" s="24">
        <f t="shared" si="214"/>
        <v>-0.14952153110047847</v>
      </c>
      <c r="AL255" s="23">
        <f t="shared" si="215"/>
        <v>-94</v>
      </c>
      <c r="AM255" s="160">
        <f t="shared" si="185"/>
        <v>-79095.220000000205</v>
      </c>
      <c r="AN255" s="24">
        <f t="shared" si="216"/>
        <v>-6.2005277044854881E-2</v>
      </c>
      <c r="AO255" s="163">
        <f t="shared" si="217"/>
        <v>205.79000000000008</v>
      </c>
      <c r="AP255" s="164">
        <f t="shared" si="218"/>
        <v>0.30973810957254677</v>
      </c>
      <c r="AQ255" s="487"/>
      <c r="AR255" s="409">
        <f t="shared" si="173"/>
        <v>0.30973810957254688</v>
      </c>
      <c r="AS255" s="410">
        <f t="shared" si="174"/>
        <v>0.14999999999999991</v>
      </c>
      <c r="AT255" s="409">
        <f t="shared" si="175"/>
        <v>-6.2005277044854923E-2</v>
      </c>
      <c r="AU255" s="410">
        <f t="shared" si="176"/>
        <v>0</v>
      </c>
      <c r="AV255" s="64" t="b">
        <f t="shared" si="177"/>
        <v>1</v>
      </c>
      <c r="AW255" s="415">
        <f t="shared" si="178"/>
        <v>409.11709286675637</v>
      </c>
      <c r="AX255" s="415">
        <f t="shared" si="179"/>
        <v>409.50034602076124</v>
      </c>
      <c r="AY255" s="415">
        <f t="shared" si="180"/>
        <v>597.75374132492107</v>
      </c>
      <c r="AZ255" s="415">
        <f t="shared" si="181"/>
        <v>664.4</v>
      </c>
      <c r="BA255" s="415">
        <f t="shared" si="182"/>
        <v>764.06</v>
      </c>
      <c r="BB255" s="416">
        <f t="shared" si="186"/>
        <v>9.3678108465078402E-4</v>
      </c>
      <c r="BC255" s="416">
        <f t="shared" si="186"/>
        <v>0.45971486259651551</v>
      </c>
      <c r="BD255" s="416">
        <f t="shared" si="186"/>
        <v>0.1114945069642852</v>
      </c>
      <c r="BE255" s="416">
        <f t="shared" si="186"/>
        <v>0.14999999999999991</v>
      </c>
      <c r="BF255" s="417">
        <f t="shared" si="169"/>
        <v>1486</v>
      </c>
      <c r="BG255" s="417">
        <f t="shared" si="167"/>
        <v>1445</v>
      </c>
      <c r="BH255" s="417">
        <f t="shared" si="168"/>
        <v>1585</v>
      </c>
      <c r="BI255" s="417">
        <f t="shared" si="170"/>
        <v>1516</v>
      </c>
      <c r="BJ255" s="417">
        <f t="shared" si="171"/>
        <v>1516</v>
      </c>
      <c r="BK255" s="416">
        <f t="shared" si="187"/>
        <v>-2.7590847913862682E-2</v>
      </c>
      <c r="BL255" s="416">
        <f t="shared" si="187"/>
        <v>9.6885813148788857E-2</v>
      </c>
      <c r="BM255" s="416">
        <f t="shared" si="187"/>
        <v>-4.3533123028391185E-2</v>
      </c>
      <c r="BN255" s="416">
        <f t="shared" si="187"/>
        <v>0</v>
      </c>
      <c r="BO255" s="419"/>
      <c r="BP255" s="420"/>
      <c r="BR255" s="104"/>
      <c r="BS255" s="103"/>
      <c r="BT255" s="161">
        <f t="shared" si="188"/>
        <v>1007230.4</v>
      </c>
      <c r="BU255" s="161">
        <f t="shared" si="189"/>
        <v>944776.79999999993</v>
      </c>
    </row>
    <row r="256" spans="1:73" ht="13.2" hidden="1">
      <c r="A256" s="145" t="s">
        <v>590</v>
      </c>
      <c r="B256" s="145" t="str">
        <f t="shared" si="156"/>
        <v>P132</v>
      </c>
      <c r="C256" s="146" t="s">
        <v>595</v>
      </c>
      <c r="D256" s="147" t="s">
        <v>596</v>
      </c>
      <c r="E256" s="147"/>
      <c r="F256" s="147"/>
      <c r="G256" s="147" t="s">
        <v>157</v>
      </c>
      <c r="H256" s="129">
        <v>1000</v>
      </c>
      <c r="I256" s="130">
        <v>1000</v>
      </c>
      <c r="J256" s="129">
        <v>1000</v>
      </c>
      <c r="K256" s="130">
        <v>1000</v>
      </c>
      <c r="L256" s="130">
        <v>1000</v>
      </c>
      <c r="M256" s="130">
        <v>1060</v>
      </c>
      <c r="N256" s="130">
        <v>1060</v>
      </c>
      <c r="O256" s="148">
        <v>1188</v>
      </c>
      <c r="P256" s="149">
        <v>566</v>
      </c>
      <c r="Q256" s="149">
        <v>565800</v>
      </c>
      <c r="R256" s="150">
        <v>603</v>
      </c>
      <c r="S256" s="151">
        <v>601873</v>
      </c>
      <c r="T256" s="150">
        <v>519</v>
      </c>
      <c r="U256" s="151">
        <v>567338.4</v>
      </c>
      <c r="V256" s="152">
        <v>603</v>
      </c>
      <c r="W256" s="153">
        <f t="shared" si="210"/>
        <v>716364</v>
      </c>
      <c r="X256" s="154">
        <v>603</v>
      </c>
      <c r="Y256" s="155">
        <v>1188</v>
      </c>
      <c r="Z256" s="138">
        <f t="shared" si="211"/>
        <v>716364</v>
      </c>
      <c r="AA256" s="156">
        <v>253</v>
      </c>
      <c r="AB256" s="157">
        <v>300088.8</v>
      </c>
      <c r="AC256" s="158">
        <v>513</v>
      </c>
      <c r="AD256" s="448">
        <v>1200</v>
      </c>
      <c r="AE256" s="159">
        <f t="shared" si="212"/>
        <v>615600</v>
      </c>
      <c r="AF256" s="158">
        <v>513</v>
      </c>
      <c r="AG256" s="448">
        <v>1200</v>
      </c>
      <c r="AH256" s="159">
        <f t="shared" si="183"/>
        <v>615600</v>
      </c>
      <c r="AI256" s="437">
        <f t="shared" si="184"/>
        <v>0</v>
      </c>
      <c r="AJ256" s="23">
        <f t="shared" si="213"/>
        <v>-90</v>
      </c>
      <c r="AK256" s="24">
        <f t="shared" si="214"/>
        <v>-0.14925373134328357</v>
      </c>
      <c r="AL256" s="23">
        <f t="shared" si="215"/>
        <v>260</v>
      </c>
      <c r="AM256" s="160">
        <f t="shared" si="185"/>
        <v>0</v>
      </c>
      <c r="AN256" s="24">
        <f t="shared" si="216"/>
        <v>1.0276679841897234</v>
      </c>
      <c r="AO256" s="163">
        <f t="shared" si="217"/>
        <v>12</v>
      </c>
      <c r="AP256" s="164">
        <f t="shared" si="218"/>
        <v>1.0101010101010102E-2</v>
      </c>
      <c r="AQ256" s="487"/>
      <c r="AR256" s="409">
        <f t="shared" si="173"/>
        <v>1.0101010101010166E-2</v>
      </c>
      <c r="AS256" s="410">
        <f t="shared" si="174"/>
        <v>1.0101010101010166E-2</v>
      </c>
      <c r="AT256" s="409">
        <f t="shared" si="175"/>
        <v>1.0276679841897232</v>
      </c>
      <c r="AU256" s="410">
        <f t="shared" si="176"/>
        <v>1.0276679841897232</v>
      </c>
      <c r="AV256" s="64" t="b">
        <f t="shared" si="177"/>
        <v>0</v>
      </c>
      <c r="AW256" s="415">
        <f t="shared" si="178"/>
        <v>999.64664310954061</v>
      </c>
      <c r="AX256" s="415">
        <f t="shared" si="179"/>
        <v>998.13101160862357</v>
      </c>
      <c r="AY256" s="415">
        <f t="shared" si="180"/>
        <v>1093.1375722543353</v>
      </c>
      <c r="AZ256" s="415">
        <f t="shared" si="181"/>
        <v>1188</v>
      </c>
      <c r="BA256" s="415">
        <f t="shared" si="182"/>
        <v>1200</v>
      </c>
      <c r="BB256" s="416">
        <f t="shared" si="186"/>
        <v>-1.5161672490615619E-3</v>
      </c>
      <c r="BC256" s="416">
        <f t="shared" si="186"/>
        <v>9.5184459295173829E-2</v>
      </c>
      <c r="BD256" s="416">
        <f t="shared" si="186"/>
        <v>8.677995355153123E-2</v>
      </c>
      <c r="BE256" s="416">
        <f t="shared" si="186"/>
        <v>1.0101010101010166E-2</v>
      </c>
      <c r="BF256" s="417">
        <f t="shared" si="169"/>
        <v>566</v>
      </c>
      <c r="BG256" s="417">
        <f t="shared" si="167"/>
        <v>603</v>
      </c>
      <c r="BH256" s="417">
        <f t="shared" si="168"/>
        <v>519</v>
      </c>
      <c r="BI256" s="417">
        <f t="shared" si="170"/>
        <v>253</v>
      </c>
      <c r="BJ256" s="417">
        <f t="shared" si="171"/>
        <v>513</v>
      </c>
      <c r="BK256" s="416">
        <f t="shared" si="187"/>
        <v>6.5371024734982353E-2</v>
      </c>
      <c r="BL256" s="416">
        <f t="shared" si="187"/>
        <v>-0.13930348258706471</v>
      </c>
      <c r="BM256" s="416">
        <f t="shared" si="187"/>
        <v>-0.51252408477842004</v>
      </c>
      <c r="BN256" s="416">
        <f t="shared" si="187"/>
        <v>1.0276679841897232</v>
      </c>
      <c r="BO256" s="419"/>
      <c r="BP256" s="420" t="s">
        <v>1070</v>
      </c>
      <c r="BR256" s="104"/>
      <c r="BS256" s="103"/>
      <c r="BT256" s="161">
        <f t="shared" si="188"/>
        <v>609444</v>
      </c>
      <c r="BU256" s="161">
        <f t="shared" si="189"/>
        <v>609444</v>
      </c>
    </row>
    <row r="257" spans="1:73" ht="24" hidden="1">
      <c r="A257" s="145" t="s">
        <v>590</v>
      </c>
      <c r="B257" s="145" t="str">
        <f t="shared" si="156"/>
        <v>P133</v>
      </c>
      <c r="C257" s="146" t="s">
        <v>597</v>
      </c>
      <c r="D257" s="147" t="s">
        <v>598</v>
      </c>
      <c r="E257" s="147"/>
      <c r="F257" s="147"/>
      <c r="G257" s="147"/>
      <c r="H257" s="129">
        <v>273</v>
      </c>
      <c r="I257" s="130">
        <v>273</v>
      </c>
      <c r="J257" s="129">
        <v>273</v>
      </c>
      <c r="K257" s="130">
        <v>273</v>
      </c>
      <c r="L257" s="130">
        <v>273</v>
      </c>
      <c r="M257" s="130">
        <v>280</v>
      </c>
      <c r="N257" s="130">
        <v>280</v>
      </c>
      <c r="O257" s="148">
        <v>330</v>
      </c>
      <c r="P257" s="149">
        <v>14540</v>
      </c>
      <c r="Q257" s="149">
        <v>3948453.600000001</v>
      </c>
      <c r="R257" s="150">
        <v>15113</v>
      </c>
      <c r="S257" s="151">
        <v>4097200.600000001</v>
      </c>
      <c r="T257" s="150">
        <v>12309</v>
      </c>
      <c r="U257" s="151">
        <v>3622106.2</v>
      </c>
      <c r="V257" s="152">
        <v>13407</v>
      </c>
      <c r="W257" s="153">
        <f t="shared" si="210"/>
        <v>4424310</v>
      </c>
      <c r="X257" s="154">
        <v>13407</v>
      </c>
      <c r="Y257" s="155">
        <v>330</v>
      </c>
      <c r="Z257" s="138">
        <f t="shared" si="211"/>
        <v>4424310</v>
      </c>
      <c r="AA257" s="156">
        <v>10385</v>
      </c>
      <c r="AB257" s="157">
        <v>3367254</v>
      </c>
      <c r="AC257" s="162">
        <f>AA257*1.05</f>
        <v>10904.25</v>
      </c>
      <c r="AD257" s="456">
        <f>Y257*1.15</f>
        <v>379.49999999999994</v>
      </c>
      <c r="AE257" s="159">
        <f t="shared" si="212"/>
        <v>4138162.8749999995</v>
      </c>
      <c r="AF257" s="158">
        <v>10000</v>
      </c>
      <c r="AG257" s="448">
        <v>400.03</v>
      </c>
      <c r="AH257" s="159">
        <f t="shared" si="183"/>
        <v>4000299.9999999995</v>
      </c>
      <c r="AI257" s="437">
        <f t="shared" si="184"/>
        <v>-20.53000000000003</v>
      </c>
      <c r="AJ257" s="23">
        <f t="shared" si="213"/>
        <v>-3407</v>
      </c>
      <c r="AK257" s="24">
        <f t="shared" si="214"/>
        <v>-0.25412098157678825</v>
      </c>
      <c r="AL257" s="23">
        <f t="shared" si="215"/>
        <v>-385</v>
      </c>
      <c r="AM257" s="160">
        <f t="shared" si="185"/>
        <v>137862.875</v>
      </c>
      <c r="AN257" s="24">
        <f t="shared" si="216"/>
        <v>-3.7072701011073662E-2</v>
      </c>
      <c r="AO257" s="163">
        <f t="shared" si="217"/>
        <v>70.029999999999973</v>
      </c>
      <c r="AP257" s="164">
        <f t="shared" si="218"/>
        <v>0.21221212121212113</v>
      </c>
      <c r="AQ257" s="487"/>
      <c r="AR257" s="409">
        <f t="shared" si="173"/>
        <v>0.21221212121212107</v>
      </c>
      <c r="AS257" s="410">
        <f t="shared" si="174"/>
        <v>0.14999999999999991</v>
      </c>
      <c r="AT257" s="409">
        <f t="shared" si="175"/>
        <v>-3.7072701011073628E-2</v>
      </c>
      <c r="AU257" s="410">
        <f t="shared" si="176"/>
        <v>5.0000000000000044E-2</v>
      </c>
      <c r="AV257" s="64" t="b">
        <f t="shared" si="177"/>
        <v>0</v>
      </c>
      <c r="AW257" s="415">
        <f t="shared" si="178"/>
        <v>271.55801925722153</v>
      </c>
      <c r="AX257" s="415">
        <f t="shared" si="179"/>
        <v>271.10438695163111</v>
      </c>
      <c r="AY257" s="415">
        <f t="shared" si="180"/>
        <v>294.26486310829478</v>
      </c>
      <c r="AZ257" s="415">
        <f t="shared" si="181"/>
        <v>330</v>
      </c>
      <c r="BA257" s="415">
        <f t="shared" si="182"/>
        <v>379.49999999999994</v>
      </c>
      <c r="BB257" s="416">
        <f t="shared" si="186"/>
        <v>-1.6704802415012932E-3</v>
      </c>
      <c r="BC257" s="416">
        <f t="shared" si="186"/>
        <v>8.5430104680658703E-2</v>
      </c>
      <c r="BD257" s="416">
        <f t="shared" si="186"/>
        <v>0.1214386811739534</v>
      </c>
      <c r="BE257" s="416">
        <f t="shared" si="186"/>
        <v>0.14999999999999991</v>
      </c>
      <c r="BF257" s="417">
        <f t="shared" si="169"/>
        <v>14540</v>
      </c>
      <c r="BG257" s="417">
        <f t="shared" si="167"/>
        <v>15113</v>
      </c>
      <c r="BH257" s="417">
        <f t="shared" si="168"/>
        <v>12309</v>
      </c>
      <c r="BI257" s="417">
        <f t="shared" si="170"/>
        <v>10385</v>
      </c>
      <c r="BJ257" s="417">
        <f t="shared" si="171"/>
        <v>10904.25</v>
      </c>
      <c r="BK257" s="416">
        <f t="shared" si="187"/>
        <v>3.9408528198074277E-2</v>
      </c>
      <c r="BL257" s="416">
        <f t="shared" si="187"/>
        <v>-0.18553563157546482</v>
      </c>
      <c r="BM257" s="416">
        <f t="shared" si="187"/>
        <v>-0.15630839223332516</v>
      </c>
      <c r="BN257" s="416">
        <f t="shared" si="187"/>
        <v>5.0000000000000044E-2</v>
      </c>
      <c r="BO257" s="419"/>
      <c r="BP257" s="420"/>
      <c r="BR257" s="104"/>
      <c r="BS257" s="103"/>
      <c r="BT257" s="161">
        <f t="shared" si="188"/>
        <v>3598402.5</v>
      </c>
      <c r="BU257" s="161">
        <f t="shared" si="189"/>
        <v>3300000</v>
      </c>
    </row>
    <row r="258" spans="1:73" ht="24" hidden="1">
      <c r="A258" s="145" t="s">
        <v>590</v>
      </c>
      <c r="B258" s="145" t="str">
        <f t="shared" si="156"/>
        <v>P134</v>
      </c>
      <c r="C258" s="146" t="s">
        <v>599</v>
      </c>
      <c r="D258" s="147" t="s">
        <v>600</v>
      </c>
      <c r="E258" s="147"/>
      <c r="F258" s="147"/>
      <c r="G258" s="147"/>
      <c r="H258" s="129">
        <v>249</v>
      </c>
      <c r="I258" s="130">
        <v>249</v>
      </c>
      <c r="J258" s="129">
        <v>249</v>
      </c>
      <c r="K258" s="130">
        <v>249</v>
      </c>
      <c r="L258" s="130">
        <v>249</v>
      </c>
      <c r="M258" s="130">
        <v>256</v>
      </c>
      <c r="N258" s="130">
        <v>256</v>
      </c>
      <c r="O258" s="148">
        <v>303.60000000000002</v>
      </c>
      <c r="P258" s="149">
        <v>5386</v>
      </c>
      <c r="Q258" s="149">
        <v>1326921</v>
      </c>
      <c r="R258" s="150">
        <v>5980</v>
      </c>
      <c r="S258" s="151">
        <v>1460440.4000000001</v>
      </c>
      <c r="T258" s="150">
        <v>5164</v>
      </c>
      <c r="U258" s="151">
        <v>1361581.56</v>
      </c>
      <c r="V258" s="152">
        <v>5980</v>
      </c>
      <c r="W258" s="153">
        <f t="shared" si="210"/>
        <v>1815528.0000000002</v>
      </c>
      <c r="X258" s="154">
        <v>5980</v>
      </c>
      <c r="Y258" s="155">
        <v>303.60000000000002</v>
      </c>
      <c r="Z258" s="138">
        <f t="shared" si="211"/>
        <v>1815528.0000000002</v>
      </c>
      <c r="AA258" s="156">
        <v>4386</v>
      </c>
      <c r="AB258" s="157">
        <v>1288708.1600000001</v>
      </c>
      <c r="AC258" s="158">
        <v>5083</v>
      </c>
      <c r="AD258" s="456">
        <f>Y258*1.15</f>
        <v>349.14</v>
      </c>
      <c r="AE258" s="159">
        <f t="shared" si="212"/>
        <v>1774678.6199999999</v>
      </c>
      <c r="AF258" s="158">
        <v>5083</v>
      </c>
      <c r="AG258" s="448">
        <v>373.63</v>
      </c>
      <c r="AH258" s="159">
        <f t="shared" si="183"/>
        <v>1899161.29</v>
      </c>
      <c r="AI258" s="437">
        <f t="shared" si="184"/>
        <v>-24.490000000000009</v>
      </c>
      <c r="AJ258" s="23">
        <f t="shared" si="213"/>
        <v>-897</v>
      </c>
      <c r="AK258" s="24">
        <f t="shared" si="214"/>
        <v>-0.15</v>
      </c>
      <c r="AL258" s="23">
        <f t="shared" si="215"/>
        <v>697</v>
      </c>
      <c r="AM258" s="160">
        <f t="shared" si="185"/>
        <v>-124482.67000000016</v>
      </c>
      <c r="AN258" s="24">
        <f t="shared" si="216"/>
        <v>0.15891472868217055</v>
      </c>
      <c r="AO258" s="163">
        <f t="shared" si="217"/>
        <v>70.029999999999973</v>
      </c>
      <c r="AP258" s="164">
        <f t="shared" si="218"/>
        <v>0.23066534914360989</v>
      </c>
      <c r="AQ258" s="487"/>
      <c r="AR258" s="409">
        <f t="shared" si="173"/>
        <v>0.23066534914360992</v>
      </c>
      <c r="AS258" s="410">
        <f t="shared" si="174"/>
        <v>0.14999999999999991</v>
      </c>
      <c r="AT258" s="409">
        <f t="shared" si="175"/>
        <v>0.1589147286821706</v>
      </c>
      <c r="AU258" s="410">
        <f t="shared" si="176"/>
        <v>0.1589147286821706</v>
      </c>
      <c r="AV258" s="64" t="b">
        <f t="shared" si="177"/>
        <v>0</v>
      </c>
      <c r="AW258" s="415">
        <f t="shared" si="178"/>
        <v>246.36483475677682</v>
      </c>
      <c r="AX258" s="415">
        <f t="shared" si="179"/>
        <v>244.2208026755853</v>
      </c>
      <c r="AY258" s="415">
        <f t="shared" si="180"/>
        <v>263.66800154918667</v>
      </c>
      <c r="AZ258" s="415">
        <f t="shared" si="181"/>
        <v>303.60000000000002</v>
      </c>
      <c r="BA258" s="415">
        <f t="shared" si="182"/>
        <v>349.14</v>
      </c>
      <c r="BB258" s="416">
        <f t="shared" si="186"/>
        <v>-8.7026709120568979E-3</v>
      </c>
      <c r="BC258" s="416">
        <f t="shared" si="186"/>
        <v>7.9629575615777437E-2</v>
      </c>
      <c r="BD258" s="416">
        <f t="shared" si="186"/>
        <v>0.15144802636721977</v>
      </c>
      <c r="BE258" s="416">
        <f t="shared" si="186"/>
        <v>0.14999999999999991</v>
      </c>
      <c r="BF258" s="417">
        <f t="shared" si="169"/>
        <v>5386</v>
      </c>
      <c r="BG258" s="417">
        <f t="shared" si="167"/>
        <v>5980</v>
      </c>
      <c r="BH258" s="417">
        <f t="shared" si="168"/>
        <v>5164</v>
      </c>
      <c r="BI258" s="417">
        <f t="shared" si="170"/>
        <v>4386</v>
      </c>
      <c r="BJ258" s="417">
        <f t="shared" si="171"/>
        <v>5083</v>
      </c>
      <c r="BK258" s="416">
        <f t="shared" si="187"/>
        <v>0.11028592647604896</v>
      </c>
      <c r="BL258" s="416">
        <f t="shared" si="187"/>
        <v>-0.13645484949832776</v>
      </c>
      <c r="BM258" s="416">
        <f t="shared" si="187"/>
        <v>-0.15065840433772271</v>
      </c>
      <c r="BN258" s="416">
        <f t="shared" si="187"/>
        <v>0.1589147286821706</v>
      </c>
      <c r="BO258" s="419"/>
      <c r="BP258" s="420"/>
      <c r="BR258" s="104"/>
      <c r="BS258" s="103"/>
      <c r="BT258" s="161">
        <f t="shared" si="188"/>
        <v>1543198.8</v>
      </c>
      <c r="BU258" s="161">
        <f t="shared" si="189"/>
        <v>1543198.8</v>
      </c>
    </row>
    <row r="259" spans="1:73" ht="24" hidden="1">
      <c r="A259" s="145" t="s">
        <v>590</v>
      </c>
      <c r="B259" s="145" t="str">
        <f t="shared" si="156"/>
        <v>P135</v>
      </c>
      <c r="C259" s="146" t="s">
        <v>601</v>
      </c>
      <c r="D259" s="147" t="s">
        <v>602</v>
      </c>
      <c r="E259" s="147"/>
      <c r="F259" s="147"/>
      <c r="G259" s="147" t="s">
        <v>157</v>
      </c>
      <c r="H259" s="129">
        <v>700</v>
      </c>
      <c r="I259" s="130">
        <v>700</v>
      </c>
      <c r="J259" s="129">
        <v>700</v>
      </c>
      <c r="K259" s="130">
        <v>700</v>
      </c>
      <c r="L259" s="130">
        <v>700</v>
      </c>
      <c r="M259" s="130">
        <v>1000</v>
      </c>
      <c r="N259" s="130">
        <v>1000</v>
      </c>
      <c r="O259" s="148">
        <v>1122</v>
      </c>
      <c r="P259" s="149">
        <v>2825</v>
      </c>
      <c r="Q259" s="149">
        <v>1969800</v>
      </c>
      <c r="R259" s="150">
        <v>2739</v>
      </c>
      <c r="S259" s="151">
        <v>1908620</v>
      </c>
      <c r="T259" s="150">
        <v>2553</v>
      </c>
      <c r="U259" s="151">
        <v>2600430</v>
      </c>
      <c r="V259" s="152">
        <v>2739</v>
      </c>
      <c r="W259" s="153">
        <f t="shared" si="210"/>
        <v>3073158</v>
      </c>
      <c r="X259" s="154">
        <v>2739</v>
      </c>
      <c r="Y259" s="155">
        <v>1122</v>
      </c>
      <c r="Z259" s="138">
        <f t="shared" si="211"/>
        <v>3073158</v>
      </c>
      <c r="AA259" s="156">
        <v>2389</v>
      </c>
      <c r="AB259" s="157">
        <v>2665198.8000000003</v>
      </c>
      <c r="AC259" s="162">
        <f>AA259</f>
        <v>2389</v>
      </c>
      <c r="AD259" s="448">
        <v>1249.98</v>
      </c>
      <c r="AE259" s="159">
        <f t="shared" si="212"/>
        <v>2986202.22</v>
      </c>
      <c r="AF259" s="158">
        <v>2329</v>
      </c>
      <c r="AG259" s="448">
        <v>1249.98</v>
      </c>
      <c r="AH259" s="159">
        <f t="shared" si="183"/>
        <v>2911203.42</v>
      </c>
      <c r="AI259" s="437">
        <f t="shared" si="184"/>
        <v>0</v>
      </c>
      <c r="AJ259" s="23">
        <f t="shared" si="213"/>
        <v>-410</v>
      </c>
      <c r="AK259" s="24">
        <f t="shared" si="214"/>
        <v>-0.14968966776195691</v>
      </c>
      <c r="AL259" s="23">
        <f t="shared" si="215"/>
        <v>-60</v>
      </c>
      <c r="AM259" s="160">
        <f t="shared" si="185"/>
        <v>74998.800000000279</v>
      </c>
      <c r="AN259" s="24">
        <f t="shared" si="216"/>
        <v>-2.5115110925073254E-2</v>
      </c>
      <c r="AO259" s="163">
        <f t="shared" si="217"/>
        <v>127.98000000000002</v>
      </c>
      <c r="AP259" s="164">
        <f t="shared" si="218"/>
        <v>0.11406417112299466</v>
      </c>
      <c r="AQ259" s="487"/>
      <c r="AR259" s="409">
        <f t="shared" si="173"/>
        <v>0.11406417112299461</v>
      </c>
      <c r="AS259" s="410">
        <f t="shared" si="174"/>
        <v>0.11406417112299461</v>
      </c>
      <c r="AT259" s="409">
        <f t="shared" si="175"/>
        <v>-2.5115110925073236E-2</v>
      </c>
      <c r="AU259" s="410">
        <f t="shared" si="176"/>
        <v>0</v>
      </c>
      <c r="AV259" s="64" t="b">
        <f t="shared" si="177"/>
        <v>1</v>
      </c>
      <c r="AW259" s="415">
        <f t="shared" si="178"/>
        <v>697.27433628318579</v>
      </c>
      <c r="AX259" s="415">
        <f t="shared" si="179"/>
        <v>696.83096020445419</v>
      </c>
      <c r="AY259" s="415">
        <f t="shared" si="180"/>
        <v>1018.5781433607521</v>
      </c>
      <c r="AZ259" s="415">
        <f t="shared" si="181"/>
        <v>1122</v>
      </c>
      <c r="BA259" s="415">
        <f t="shared" si="182"/>
        <v>1249.98</v>
      </c>
      <c r="BB259" s="416">
        <f t="shared" si="186"/>
        <v>-6.3587035354695232E-4</v>
      </c>
      <c r="BC259" s="416">
        <f t="shared" si="186"/>
        <v>0.46172917325874185</v>
      </c>
      <c r="BD259" s="416">
        <f t="shared" si="186"/>
        <v>0.10153551528016513</v>
      </c>
      <c r="BE259" s="416">
        <f t="shared" si="186"/>
        <v>0.11406417112299461</v>
      </c>
      <c r="BF259" s="417">
        <f t="shared" si="169"/>
        <v>2825</v>
      </c>
      <c r="BG259" s="417">
        <f t="shared" si="167"/>
        <v>2739</v>
      </c>
      <c r="BH259" s="417">
        <f t="shared" si="168"/>
        <v>2553</v>
      </c>
      <c r="BI259" s="417">
        <f t="shared" si="170"/>
        <v>2389</v>
      </c>
      <c r="BJ259" s="417">
        <f t="shared" si="171"/>
        <v>2389</v>
      </c>
      <c r="BK259" s="416">
        <f t="shared" si="187"/>
        <v>-3.0442477876106211E-2</v>
      </c>
      <c r="BL259" s="416">
        <f t="shared" si="187"/>
        <v>-6.7907995618838979E-2</v>
      </c>
      <c r="BM259" s="416">
        <f t="shared" si="187"/>
        <v>-6.423815119467291E-2</v>
      </c>
      <c r="BN259" s="416">
        <f t="shared" si="187"/>
        <v>0</v>
      </c>
      <c r="BO259" s="419" t="s">
        <v>1071</v>
      </c>
      <c r="BP259" s="420"/>
      <c r="BR259" s="104"/>
      <c r="BS259" s="103"/>
      <c r="BT259" s="161">
        <f t="shared" si="188"/>
        <v>2680458</v>
      </c>
      <c r="BU259" s="161">
        <f t="shared" si="189"/>
        <v>2613138</v>
      </c>
    </row>
    <row r="260" spans="1:73" ht="24" hidden="1">
      <c r="A260" s="145" t="s">
        <v>545</v>
      </c>
      <c r="B260" s="145" t="str">
        <f t="shared" si="156"/>
        <v>P136</v>
      </c>
      <c r="C260" s="146" t="s">
        <v>603</v>
      </c>
      <c r="D260" s="147" t="s">
        <v>604</v>
      </c>
      <c r="E260" s="147"/>
      <c r="F260" s="147" t="s">
        <v>81</v>
      </c>
      <c r="G260" s="147" t="s">
        <v>157</v>
      </c>
      <c r="H260" s="129">
        <v>2950</v>
      </c>
      <c r="I260" s="130">
        <v>2950</v>
      </c>
      <c r="J260" s="129">
        <v>2950</v>
      </c>
      <c r="K260" s="130">
        <v>2950</v>
      </c>
      <c r="L260" s="130">
        <v>2950</v>
      </c>
      <c r="M260" s="130">
        <v>2950</v>
      </c>
      <c r="N260" s="130">
        <v>2950</v>
      </c>
      <c r="O260" s="148">
        <v>3267</v>
      </c>
      <c r="P260" s="149">
        <v>2532</v>
      </c>
      <c r="Q260" s="149">
        <v>7464090</v>
      </c>
      <c r="R260" s="150">
        <v>3294</v>
      </c>
      <c r="S260" s="151">
        <v>9711990</v>
      </c>
      <c r="T260" s="150">
        <v>3574</v>
      </c>
      <c r="U260" s="151">
        <v>10928232.6</v>
      </c>
      <c r="V260" s="152">
        <v>3631</v>
      </c>
      <c r="W260" s="153">
        <f t="shared" si="210"/>
        <v>11862477</v>
      </c>
      <c r="X260" s="154">
        <v>3631</v>
      </c>
      <c r="Y260" s="155">
        <v>3267</v>
      </c>
      <c r="Z260" s="138">
        <f t="shared" si="211"/>
        <v>11862477</v>
      </c>
      <c r="AA260" s="156">
        <v>4246</v>
      </c>
      <c r="AB260" s="157">
        <v>13856653.799999997</v>
      </c>
      <c r="AC260" s="162">
        <v>3300</v>
      </c>
      <c r="AD260" s="456">
        <v>3400</v>
      </c>
      <c r="AE260" s="159">
        <f t="shared" si="212"/>
        <v>11220000</v>
      </c>
      <c r="AF260" s="158">
        <v>3087</v>
      </c>
      <c r="AG260" s="448">
        <v>3590</v>
      </c>
      <c r="AH260" s="159">
        <f t="shared" si="183"/>
        <v>11082330</v>
      </c>
      <c r="AI260" s="437">
        <f t="shared" si="184"/>
        <v>-190</v>
      </c>
      <c r="AJ260" s="23">
        <f t="shared" si="213"/>
        <v>-544</v>
      </c>
      <c r="AK260" s="24">
        <f t="shared" si="214"/>
        <v>-0.14982098595428256</v>
      </c>
      <c r="AL260" s="23">
        <f t="shared" si="215"/>
        <v>-1159</v>
      </c>
      <c r="AM260" s="160">
        <f t="shared" si="185"/>
        <v>137670</v>
      </c>
      <c r="AN260" s="24">
        <f t="shared" si="216"/>
        <v>-0.27296278850682998</v>
      </c>
      <c r="AO260" s="163">
        <f t="shared" si="217"/>
        <v>323</v>
      </c>
      <c r="AP260" s="164">
        <f t="shared" si="218"/>
        <v>9.8867462503826137E-2</v>
      </c>
      <c r="AQ260" s="487"/>
      <c r="AR260" s="409">
        <f t="shared" si="173"/>
        <v>9.8867462503826165E-2</v>
      </c>
      <c r="AS260" s="410">
        <f t="shared" si="174"/>
        <v>4.0710131619222434E-2</v>
      </c>
      <c r="AT260" s="409">
        <f t="shared" si="175"/>
        <v>-0.27296278850682998</v>
      </c>
      <c r="AU260" s="410">
        <f t="shared" si="176"/>
        <v>-0.22279792746113991</v>
      </c>
      <c r="AV260" s="64" t="b">
        <f t="shared" si="177"/>
        <v>0</v>
      </c>
      <c r="AW260" s="415">
        <f t="shared" si="178"/>
        <v>2947.9028436018957</v>
      </c>
      <c r="AX260" s="415">
        <f t="shared" si="179"/>
        <v>2948.3879781420765</v>
      </c>
      <c r="AY260" s="415">
        <f t="shared" si="180"/>
        <v>3057.7035814213764</v>
      </c>
      <c r="AZ260" s="415">
        <f t="shared" si="181"/>
        <v>3267</v>
      </c>
      <c r="BA260" s="415">
        <f t="shared" si="182"/>
        <v>3400</v>
      </c>
      <c r="BB260" s="416">
        <f t="shared" si="186"/>
        <v>1.6456937895137358E-4</v>
      </c>
      <c r="BC260" s="416">
        <f t="shared" si="186"/>
        <v>3.7076397031093888E-2</v>
      </c>
      <c r="BD260" s="416">
        <f t="shared" si="186"/>
        <v>6.8448890811493301E-2</v>
      </c>
      <c r="BE260" s="416">
        <f t="shared" si="186"/>
        <v>4.0710131619222434E-2</v>
      </c>
      <c r="BF260" s="417">
        <f t="shared" si="169"/>
        <v>2532</v>
      </c>
      <c r="BG260" s="417">
        <f t="shared" si="167"/>
        <v>3294</v>
      </c>
      <c r="BH260" s="417">
        <f t="shared" si="168"/>
        <v>3574</v>
      </c>
      <c r="BI260" s="417">
        <f t="shared" si="170"/>
        <v>4246</v>
      </c>
      <c r="BJ260" s="417">
        <f t="shared" si="171"/>
        <v>3300</v>
      </c>
      <c r="BK260" s="416">
        <f t="shared" si="187"/>
        <v>0.30094786729857814</v>
      </c>
      <c r="BL260" s="416">
        <f t="shared" si="187"/>
        <v>8.5003035822707851E-2</v>
      </c>
      <c r="BM260" s="416">
        <f t="shared" si="187"/>
        <v>0.18802462227196415</v>
      </c>
      <c r="BN260" s="416">
        <f t="shared" si="187"/>
        <v>-0.22279792746113991</v>
      </c>
      <c r="BO260" s="419"/>
      <c r="BP260" s="420"/>
      <c r="BR260" s="104"/>
      <c r="BS260" s="103"/>
      <c r="BT260" s="161">
        <f t="shared" si="188"/>
        <v>10781100</v>
      </c>
      <c r="BU260" s="161">
        <f t="shared" si="189"/>
        <v>10085229</v>
      </c>
    </row>
    <row r="261" spans="1:73" ht="24" hidden="1">
      <c r="A261" s="145" t="s">
        <v>545</v>
      </c>
      <c r="B261" s="145" t="str">
        <f t="shared" si="156"/>
        <v>P137</v>
      </c>
      <c r="C261" s="146" t="s">
        <v>605</v>
      </c>
      <c r="D261" s="172" t="s">
        <v>606</v>
      </c>
      <c r="E261" s="178" t="s">
        <v>142</v>
      </c>
      <c r="F261" s="147" t="s">
        <v>81</v>
      </c>
      <c r="G261" s="178" t="s">
        <v>157</v>
      </c>
      <c r="H261" s="129">
        <v>1500</v>
      </c>
      <c r="I261" s="130">
        <v>1500</v>
      </c>
      <c r="J261" s="129">
        <v>1500</v>
      </c>
      <c r="K261" s="130">
        <v>1500</v>
      </c>
      <c r="L261" s="130">
        <v>1500</v>
      </c>
      <c r="M261" s="130">
        <v>1500</v>
      </c>
      <c r="N261" s="130">
        <v>1500</v>
      </c>
      <c r="O261" s="148">
        <v>1672</v>
      </c>
      <c r="P261" s="149">
        <v>8943</v>
      </c>
      <c r="Q261" s="149">
        <v>13410900</v>
      </c>
      <c r="R261" s="150">
        <v>11308</v>
      </c>
      <c r="S261" s="151">
        <v>16955100</v>
      </c>
      <c r="T261" s="150">
        <v>11400</v>
      </c>
      <c r="U261" s="151">
        <v>17759010.399999999</v>
      </c>
      <c r="V261" s="152">
        <v>11696</v>
      </c>
      <c r="W261" s="153">
        <f t="shared" si="210"/>
        <v>19555712</v>
      </c>
      <c r="X261" s="154">
        <v>11696</v>
      </c>
      <c r="Y261" s="155">
        <v>1672</v>
      </c>
      <c r="Z261" s="138">
        <f t="shared" si="211"/>
        <v>19555712</v>
      </c>
      <c r="AA261" s="156">
        <v>10900</v>
      </c>
      <c r="AB261" s="157">
        <v>18212269.600000001</v>
      </c>
      <c r="AC261" s="162">
        <f>AA261</f>
        <v>10900</v>
      </c>
      <c r="AD261" s="456">
        <v>1800</v>
      </c>
      <c r="AE261" s="159">
        <f t="shared" si="212"/>
        <v>19620000</v>
      </c>
      <c r="AF261" s="158">
        <v>8500</v>
      </c>
      <c r="AG261" s="448">
        <v>1835</v>
      </c>
      <c r="AH261" s="159">
        <f t="shared" si="183"/>
        <v>15597500</v>
      </c>
      <c r="AI261" s="437">
        <f t="shared" si="184"/>
        <v>-35</v>
      </c>
      <c r="AJ261" s="23">
        <f t="shared" si="213"/>
        <v>-3196</v>
      </c>
      <c r="AK261" s="24">
        <f t="shared" si="214"/>
        <v>-0.27325581395348836</v>
      </c>
      <c r="AL261" s="23">
        <f t="shared" si="215"/>
        <v>-2400</v>
      </c>
      <c r="AM261" s="160">
        <f t="shared" si="185"/>
        <v>4022500</v>
      </c>
      <c r="AN261" s="24">
        <f t="shared" si="216"/>
        <v>-0.22018348623853212</v>
      </c>
      <c r="AO261" s="163">
        <f t="shared" si="217"/>
        <v>163</v>
      </c>
      <c r="AP261" s="164">
        <f t="shared" si="218"/>
        <v>9.7488038277511957E-2</v>
      </c>
      <c r="AQ261" s="487"/>
      <c r="AR261" s="409">
        <f t="shared" si="173"/>
        <v>9.7488038277512068E-2</v>
      </c>
      <c r="AS261" s="410">
        <f t="shared" si="174"/>
        <v>7.6555023923444931E-2</v>
      </c>
      <c r="AT261" s="409">
        <f t="shared" si="175"/>
        <v>-0.22018348623853212</v>
      </c>
      <c r="AU261" s="410">
        <f t="shared" si="176"/>
        <v>0</v>
      </c>
      <c r="AV261" s="64" t="b">
        <f t="shared" si="177"/>
        <v>1</v>
      </c>
      <c r="AW261" s="415">
        <f t="shared" si="178"/>
        <v>1499.5974505199597</v>
      </c>
      <c r="AX261" s="415">
        <f t="shared" si="179"/>
        <v>1499.3898125221083</v>
      </c>
      <c r="AY261" s="415">
        <f t="shared" si="180"/>
        <v>1557.8079298245614</v>
      </c>
      <c r="AZ261" s="415">
        <f t="shared" si="181"/>
        <v>1672</v>
      </c>
      <c r="BA261" s="415">
        <f t="shared" si="182"/>
        <v>1800</v>
      </c>
      <c r="BB261" s="416">
        <f t="shared" si="186"/>
        <v>-1.384624905700349E-4</v>
      </c>
      <c r="BC261" s="416">
        <f t="shared" si="186"/>
        <v>3.8961260650550056E-2</v>
      </c>
      <c r="BD261" s="416">
        <f t="shared" si="186"/>
        <v>7.330304846265534E-2</v>
      </c>
      <c r="BE261" s="416">
        <f t="shared" si="186"/>
        <v>7.6555023923444931E-2</v>
      </c>
      <c r="BF261" s="417">
        <f t="shared" si="169"/>
        <v>8943</v>
      </c>
      <c r="BG261" s="417">
        <f t="shared" si="167"/>
        <v>11308</v>
      </c>
      <c r="BH261" s="417">
        <f t="shared" si="168"/>
        <v>11400</v>
      </c>
      <c r="BI261" s="417">
        <f t="shared" si="170"/>
        <v>10900</v>
      </c>
      <c r="BJ261" s="417">
        <f t="shared" si="171"/>
        <v>10900</v>
      </c>
      <c r="BK261" s="416">
        <f t="shared" si="187"/>
        <v>0.26445264452644524</v>
      </c>
      <c r="BL261" s="416">
        <f t="shared" si="187"/>
        <v>8.1358330385568056E-3</v>
      </c>
      <c r="BM261" s="416">
        <f t="shared" si="187"/>
        <v>-4.3859649122807043E-2</v>
      </c>
      <c r="BN261" s="416">
        <f t="shared" si="187"/>
        <v>0</v>
      </c>
      <c r="BO261" s="419"/>
      <c r="BP261" s="420"/>
      <c r="BR261" s="104"/>
      <c r="BS261" s="103"/>
      <c r="BT261" s="161">
        <f t="shared" si="188"/>
        <v>18224800</v>
      </c>
      <c r="BU261" s="161">
        <f t="shared" si="189"/>
        <v>14212000</v>
      </c>
    </row>
    <row r="262" spans="1:73" ht="24" hidden="1">
      <c r="A262" s="145" t="s">
        <v>545</v>
      </c>
      <c r="B262" s="145" t="str">
        <f t="shared" si="156"/>
        <v>P138</v>
      </c>
      <c r="C262" s="146" t="s">
        <v>607</v>
      </c>
      <c r="D262" s="172" t="s">
        <v>608</v>
      </c>
      <c r="E262" s="178" t="s">
        <v>142</v>
      </c>
      <c r="F262" s="178"/>
      <c r="G262" s="178" t="s">
        <v>157</v>
      </c>
      <c r="H262" s="129">
        <v>650</v>
      </c>
      <c r="I262" s="130">
        <v>650</v>
      </c>
      <c r="J262" s="129">
        <v>650</v>
      </c>
      <c r="K262" s="130">
        <v>650</v>
      </c>
      <c r="L262" s="130">
        <v>650</v>
      </c>
      <c r="M262" s="130">
        <v>650</v>
      </c>
      <c r="N262" s="130">
        <v>650</v>
      </c>
      <c r="O262" s="148">
        <v>737</v>
      </c>
      <c r="P262" s="149">
        <v>13477</v>
      </c>
      <c r="Q262" s="149">
        <v>8758620</v>
      </c>
      <c r="R262" s="150">
        <v>13268</v>
      </c>
      <c r="S262" s="151">
        <v>8622510</v>
      </c>
      <c r="T262" s="150">
        <v>8463</v>
      </c>
      <c r="U262" s="151">
        <v>5712141.7999999989</v>
      </c>
      <c r="V262" s="152">
        <v>13268</v>
      </c>
      <c r="W262" s="153">
        <f t="shared" si="210"/>
        <v>9778516</v>
      </c>
      <c r="X262" s="154">
        <v>13268</v>
      </c>
      <c r="Y262" s="155">
        <v>737</v>
      </c>
      <c r="Z262" s="138">
        <f t="shared" si="211"/>
        <v>9778516</v>
      </c>
      <c r="AA262" s="156">
        <v>7437</v>
      </c>
      <c r="AB262" s="157">
        <v>5478944.9999999991</v>
      </c>
      <c r="AC262" s="158">
        <v>10550</v>
      </c>
      <c r="AD262" s="456">
        <v>830</v>
      </c>
      <c r="AE262" s="159">
        <f t="shared" si="212"/>
        <v>8756500</v>
      </c>
      <c r="AF262" s="158">
        <v>10550</v>
      </c>
      <c r="AG262" s="448">
        <v>855.89</v>
      </c>
      <c r="AH262" s="159">
        <f t="shared" si="183"/>
        <v>9029639.5</v>
      </c>
      <c r="AI262" s="437">
        <f t="shared" si="184"/>
        <v>-25.889999999999986</v>
      </c>
      <c r="AJ262" s="23">
        <f t="shared" si="213"/>
        <v>-2718</v>
      </c>
      <c r="AK262" s="24">
        <f t="shared" si="214"/>
        <v>-0.20485378353934278</v>
      </c>
      <c r="AL262" s="23">
        <f t="shared" si="215"/>
        <v>3113</v>
      </c>
      <c r="AM262" s="160">
        <f t="shared" si="185"/>
        <v>-273139.5</v>
      </c>
      <c r="AN262" s="24">
        <f t="shared" si="216"/>
        <v>0.41858276186634397</v>
      </c>
      <c r="AO262" s="163">
        <f t="shared" si="217"/>
        <v>118.88999999999999</v>
      </c>
      <c r="AP262" s="164">
        <f t="shared" si="218"/>
        <v>0.16131614654002713</v>
      </c>
      <c r="AQ262" s="487"/>
      <c r="AR262" s="409">
        <f t="shared" si="173"/>
        <v>0.16131614654002702</v>
      </c>
      <c r="AS262" s="410">
        <f t="shared" si="174"/>
        <v>0.12618724559023065</v>
      </c>
      <c r="AT262" s="409">
        <f t="shared" si="175"/>
        <v>0.41858276186634402</v>
      </c>
      <c r="AU262" s="410">
        <f t="shared" si="176"/>
        <v>0.41858276186634402</v>
      </c>
      <c r="AV262" s="64" t="b">
        <f t="shared" si="177"/>
        <v>0</v>
      </c>
      <c r="AW262" s="415">
        <f t="shared" si="178"/>
        <v>649.89389329969583</v>
      </c>
      <c r="AX262" s="415">
        <f t="shared" si="179"/>
        <v>649.87262586674706</v>
      </c>
      <c r="AY262" s="415">
        <f t="shared" si="180"/>
        <v>674.95472054826882</v>
      </c>
      <c r="AZ262" s="415">
        <f t="shared" si="181"/>
        <v>737</v>
      </c>
      <c r="BA262" s="415">
        <f t="shared" si="182"/>
        <v>830</v>
      </c>
      <c r="BB262" s="416">
        <f t="shared" si="186"/>
        <v>-3.2724469591127736E-5</v>
      </c>
      <c r="BC262" s="416">
        <f t="shared" si="186"/>
        <v>3.8595401134290386E-2</v>
      </c>
      <c r="BD262" s="416">
        <f t="shared" si="186"/>
        <v>9.1925098918237858E-2</v>
      </c>
      <c r="BE262" s="416">
        <f t="shared" si="186"/>
        <v>0.12618724559023065</v>
      </c>
      <c r="BF262" s="417">
        <f t="shared" si="169"/>
        <v>13477</v>
      </c>
      <c r="BG262" s="417">
        <f t="shared" ref="BG262:BG325" si="219">R262</f>
        <v>13268</v>
      </c>
      <c r="BH262" s="417">
        <f t="shared" ref="BH262:BH325" si="220">T262</f>
        <v>8463</v>
      </c>
      <c r="BI262" s="417">
        <f t="shared" si="170"/>
        <v>7437</v>
      </c>
      <c r="BJ262" s="417">
        <f t="shared" si="171"/>
        <v>10550</v>
      </c>
      <c r="BK262" s="416">
        <f t="shared" si="187"/>
        <v>-1.5507902352155489E-2</v>
      </c>
      <c r="BL262" s="416">
        <f t="shared" si="187"/>
        <v>-0.36214953271028039</v>
      </c>
      <c r="BM262" s="416">
        <f t="shared" si="187"/>
        <v>-0.12123360510457282</v>
      </c>
      <c r="BN262" s="416">
        <f t="shared" si="187"/>
        <v>0.41858276186634402</v>
      </c>
      <c r="BO262" s="419"/>
      <c r="BP262" s="420"/>
      <c r="BR262" s="104"/>
      <c r="BS262" s="103"/>
      <c r="BT262" s="161">
        <f t="shared" si="188"/>
        <v>7775350</v>
      </c>
      <c r="BU262" s="161">
        <f t="shared" si="189"/>
        <v>7775350</v>
      </c>
    </row>
    <row r="263" spans="1:73" ht="24" hidden="1">
      <c r="A263" s="145" t="s">
        <v>545</v>
      </c>
      <c r="B263" s="145" t="str">
        <f t="shared" ref="B263:B334" si="221">+"P"&amp;C263</f>
        <v>P139</v>
      </c>
      <c r="C263" s="146" t="s">
        <v>609</v>
      </c>
      <c r="D263" s="147" t="s">
        <v>610</v>
      </c>
      <c r="E263" s="147"/>
      <c r="F263" s="147"/>
      <c r="G263" s="147"/>
      <c r="H263" s="129">
        <v>450</v>
      </c>
      <c r="I263" s="130">
        <v>450</v>
      </c>
      <c r="J263" s="129">
        <v>450</v>
      </c>
      <c r="K263" s="130">
        <v>450</v>
      </c>
      <c r="L263" s="130">
        <v>450</v>
      </c>
      <c r="M263" s="130">
        <v>486</v>
      </c>
      <c r="N263" s="130">
        <v>486</v>
      </c>
      <c r="O263" s="148">
        <v>556.6</v>
      </c>
      <c r="P263" s="149">
        <v>4907</v>
      </c>
      <c r="Q263" s="149">
        <v>2208060</v>
      </c>
      <c r="R263" s="150">
        <v>4888</v>
      </c>
      <c r="S263" s="151">
        <v>2199420</v>
      </c>
      <c r="T263" s="150">
        <v>3422</v>
      </c>
      <c r="U263" s="151">
        <v>1720605.12</v>
      </c>
      <c r="V263" s="152">
        <v>4888</v>
      </c>
      <c r="W263" s="153">
        <f t="shared" si="210"/>
        <v>2720660.8000000003</v>
      </c>
      <c r="X263" s="154">
        <v>4888</v>
      </c>
      <c r="Y263" s="155">
        <v>556.6</v>
      </c>
      <c r="Z263" s="138">
        <f t="shared" si="211"/>
        <v>2720660.8000000003</v>
      </c>
      <c r="AA263" s="156">
        <v>2684</v>
      </c>
      <c r="AB263" s="157">
        <v>1494229.4800000002</v>
      </c>
      <c r="AC263" s="158">
        <v>4155</v>
      </c>
      <c r="AD263" s="456">
        <v>650</v>
      </c>
      <c r="AE263" s="159">
        <f t="shared" si="212"/>
        <v>2700750</v>
      </c>
      <c r="AF263" s="158">
        <v>4155</v>
      </c>
      <c r="AG263" s="448">
        <v>710.65</v>
      </c>
      <c r="AH263" s="159">
        <f t="shared" si="183"/>
        <v>2952750.75</v>
      </c>
      <c r="AI263" s="437">
        <f t="shared" si="184"/>
        <v>-60.649999999999977</v>
      </c>
      <c r="AJ263" s="23">
        <f t="shared" si="213"/>
        <v>-733</v>
      </c>
      <c r="AK263" s="24">
        <f t="shared" si="214"/>
        <v>-0.14995908346972175</v>
      </c>
      <c r="AL263" s="23">
        <f t="shared" si="215"/>
        <v>1471</v>
      </c>
      <c r="AM263" s="160">
        <f t="shared" si="185"/>
        <v>-252000.75</v>
      </c>
      <c r="AN263" s="24">
        <f t="shared" si="216"/>
        <v>0.54806259314456041</v>
      </c>
      <c r="AO263" s="163">
        <f t="shared" si="217"/>
        <v>154.04999999999995</v>
      </c>
      <c r="AP263" s="164">
        <f t="shared" si="218"/>
        <v>0.27676967301473221</v>
      </c>
      <c r="AQ263" s="487"/>
      <c r="AR263" s="409">
        <f t="shared" si="173"/>
        <v>0.27676967301473221</v>
      </c>
      <c r="AS263" s="410">
        <f t="shared" si="174"/>
        <v>0.16780452748832198</v>
      </c>
      <c r="AT263" s="409">
        <f t="shared" si="175"/>
        <v>0.54806259314456041</v>
      </c>
      <c r="AU263" s="410">
        <f t="shared" si="176"/>
        <v>0.54806259314456041</v>
      </c>
      <c r="AV263" s="64" t="b">
        <f t="shared" si="177"/>
        <v>0</v>
      </c>
      <c r="AW263" s="415">
        <f t="shared" si="178"/>
        <v>449.98165885469734</v>
      </c>
      <c r="AX263" s="415">
        <f t="shared" si="179"/>
        <v>449.96317512274959</v>
      </c>
      <c r="AY263" s="415">
        <f t="shared" si="180"/>
        <v>502.80687317358274</v>
      </c>
      <c r="AZ263" s="415">
        <f t="shared" si="181"/>
        <v>556.6</v>
      </c>
      <c r="BA263" s="415">
        <f t="shared" si="182"/>
        <v>650</v>
      </c>
      <c r="BB263" s="416">
        <f t="shared" si="186"/>
        <v>-4.1076634089476372E-5</v>
      </c>
      <c r="BC263" s="416">
        <f t="shared" si="186"/>
        <v>0.11744005059173435</v>
      </c>
      <c r="BD263" s="416">
        <f t="shared" si="186"/>
        <v>0.10698566327641745</v>
      </c>
      <c r="BE263" s="416">
        <f t="shared" si="186"/>
        <v>0.16780452748832198</v>
      </c>
      <c r="BF263" s="417">
        <f t="shared" ref="BF263:BF326" si="222">P263</f>
        <v>4907</v>
      </c>
      <c r="BG263" s="417">
        <f t="shared" si="219"/>
        <v>4888</v>
      </c>
      <c r="BH263" s="417">
        <f t="shared" si="220"/>
        <v>3422</v>
      </c>
      <c r="BI263" s="417">
        <f t="shared" ref="BI263:BI326" si="223">AA263</f>
        <v>2684</v>
      </c>
      <c r="BJ263" s="417">
        <f t="shared" ref="BJ263:BJ326" si="224">AC263</f>
        <v>4155</v>
      </c>
      <c r="BK263" s="416">
        <f t="shared" si="187"/>
        <v>-3.8720195638882737E-3</v>
      </c>
      <c r="BL263" s="416">
        <f t="shared" si="187"/>
        <v>-0.29991816693944351</v>
      </c>
      <c r="BM263" s="416">
        <f t="shared" si="187"/>
        <v>-0.21566335476329634</v>
      </c>
      <c r="BN263" s="416">
        <f t="shared" si="187"/>
        <v>0.54806259314456041</v>
      </c>
      <c r="BO263" s="419"/>
      <c r="BP263" s="420"/>
      <c r="BR263" s="104"/>
      <c r="BS263" s="103"/>
      <c r="BT263" s="161">
        <f t="shared" si="188"/>
        <v>2312673</v>
      </c>
      <c r="BU263" s="161">
        <f t="shared" si="189"/>
        <v>2312673</v>
      </c>
    </row>
    <row r="264" spans="1:73" ht="13.2" hidden="1">
      <c r="A264" s="145" t="s">
        <v>545</v>
      </c>
      <c r="B264" s="145" t="str">
        <f t="shared" si="221"/>
        <v>P140</v>
      </c>
      <c r="C264" s="197" t="s">
        <v>611</v>
      </c>
      <c r="D264" s="198" t="s">
        <v>612</v>
      </c>
      <c r="E264" s="198"/>
      <c r="F264" s="198"/>
      <c r="G264" s="198"/>
      <c r="H264" s="129">
        <v>150</v>
      </c>
      <c r="I264" s="130">
        <v>150</v>
      </c>
      <c r="J264" s="129">
        <v>150</v>
      </c>
      <c r="K264" s="130">
        <v>150</v>
      </c>
      <c r="L264" s="130"/>
      <c r="M264" s="130"/>
      <c r="N264" s="130"/>
      <c r="O264" s="148" t="s">
        <v>88</v>
      </c>
      <c r="P264" s="149">
        <v>1270</v>
      </c>
      <c r="Q264" s="149">
        <v>190410</v>
      </c>
      <c r="R264" s="150"/>
      <c r="S264" s="151"/>
      <c r="T264" s="150"/>
      <c r="U264" s="151"/>
      <c r="V264" s="152"/>
      <c r="W264" s="153"/>
      <c r="X264" s="166"/>
      <c r="Y264" s="155" t="s">
        <v>88</v>
      </c>
      <c r="Z264" s="167"/>
      <c r="AA264" s="168"/>
      <c r="AB264" s="169"/>
      <c r="AC264" s="170"/>
      <c r="AD264" s="449"/>
      <c r="AE264" s="171"/>
      <c r="AF264" s="170"/>
      <c r="AG264" s="449"/>
      <c r="AH264" s="159">
        <f t="shared" si="183"/>
        <v>0</v>
      </c>
      <c r="AI264" s="437">
        <f t="shared" si="184"/>
        <v>0</v>
      </c>
      <c r="AJ264" s="23"/>
      <c r="AK264" s="24"/>
      <c r="AL264" s="23"/>
      <c r="AM264" s="160">
        <f t="shared" si="185"/>
        <v>0</v>
      </c>
      <c r="AN264" s="24"/>
      <c r="AO264" s="163"/>
      <c r="AP264" s="164"/>
      <c r="AQ264" s="487"/>
      <c r="AR264" s="409" t="str">
        <f t="shared" si="173"/>
        <v/>
      </c>
      <c r="AS264" s="410" t="str">
        <f t="shared" si="174"/>
        <v/>
      </c>
      <c r="AT264" s="409" t="str">
        <f t="shared" si="175"/>
        <v/>
      </c>
      <c r="AU264" s="410" t="str">
        <f t="shared" si="176"/>
        <v/>
      </c>
      <c r="AV264" s="64" t="b">
        <f t="shared" si="177"/>
        <v>1</v>
      </c>
      <c r="AW264" s="415">
        <f t="shared" si="178"/>
        <v>149.9291338582677</v>
      </c>
      <c r="AX264" s="415" t="str">
        <f t="shared" si="179"/>
        <v/>
      </c>
      <c r="AY264" s="415" t="str">
        <f t="shared" si="180"/>
        <v/>
      </c>
      <c r="AZ264" s="415" t="str">
        <f t="shared" si="181"/>
        <v/>
      </c>
      <c r="BA264" s="415">
        <f t="shared" si="182"/>
        <v>0</v>
      </c>
      <c r="BB264" s="416" t="str">
        <f t="shared" si="186"/>
        <v/>
      </c>
      <c r="BC264" s="416" t="str">
        <f t="shared" si="186"/>
        <v/>
      </c>
      <c r="BD264" s="416" t="str">
        <f t="shared" si="186"/>
        <v/>
      </c>
      <c r="BE264" s="416" t="str">
        <f t="shared" si="186"/>
        <v/>
      </c>
      <c r="BF264" s="417">
        <f t="shared" si="222"/>
        <v>1270</v>
      </c>
      <c r="BG264" s="417">
        <f t="shared" si="219"/>
        <v>0</v>
      </c>
      <c r="BH264" s="417">
        <f t="shared" si="220"/>
        <v>0</v>
      </c>
      <c r="BI264" s="417">
        <f t="shared" si="223"/>
        <v>0</v>
      </c>
      <c r="BJ264" s="417">
        <f t="shared" si="224"/>
        <v>0</v>
      </c>
      <c r="BK264" s="416">
        <f t="shared" si="187"/>
        <v>-1</v>
      </c>
      <c r="BL264" s="416" t="str">
        <f t="shared" si="187"/>
        <v/>
      </c>
      <c r="BM264" s="416" t="str">
        <f t="shared" si="187"/>
        <v/>
      </c>
      <c r="BN264" s="416" t="str">
        <f t="shared" si="187"/>
        <v/>
      </c>
      <c r="BO264" s="419"/>
      <c r="BP264" s="420"/>
      <c r="BR264" s="104"/>
      <c r="BS264" s="103"/>
      <c r="BT264" s="161"/>
      <c r="BU264" s="161"/>
    </row>
    <row r="265" spans="1:73" ht="24" hidden="1">
      <c r="A265" s="145" t="s">
        <v>545</v>
      </c>
      <c r="B265" s="145" t="str">
        <f t="shared" si="221"/>
        <v>P140.1</v>
      </c>
      <c r="C265" s="197" t="s">
        <v>613</v>
      </c>
      <c r="D265" s="199" t="s">
        <v>614</v>
      </c>
      <c r="E265" s="199"/>
      <c r="F265" s="199"/>
      <c r="G265" s="199"/>
      <c r="H265" s="129">
        <v>0</v>
      </c>
      <c r="I265" s="130">
        <v>0</v>
      </c>
      <c r="J265" s="129"/>
      <c r="K265" s="130"/>
      <c r="L265" s="130">
        <v>150</v>
      </c>
      <c r="M265" s="130">
        <v>159</v>
      </c>
      <c r="N265" s="130">
        <v>159</v>
      </c>
      <c r="O265" s="148">
        <v>196.9</v>
      </c>
      <c r="P265" s="149">
        <v>0</v>
      </c>
      <c r="Q265" s="149">
        <v>0</v>
      </c>
      <c r="R265" s="150">
        <v>686</v>
      </c>
      <c r="S265" s="151">
        <v>102780</v>
      </c>
      <c r="T265" s="150">
        <v>345</v>
      </c>
      <c r="U265" s="151">
        <v>58120.04</v>
      </c>
      <c r="V265" s="152">
        <v>645</v>
      </c>
      <c r="W265" s="153">
        <f t="shared" ref="W265:W293" si="225">V265*O265</f>
        <v>127000.5</v>
      </c>
      <c r="X265" s="154">
        <v>645</v>
      </c>
      <c r="Y265" s="155">
        <v>196.9</v>
      </c>
      <c r="Z265" s="138">
        <f t="shared" ref="Z265:Z293" si="226">X265*Y265</f>
        <v>127000.5</v>
      </c>
      <c r="AA265" s="156">
        <v>239</v>
      </c>
      <c r="AB265" s="157">
        <v>47261.74</v>
      </c>
      <c r="AC265" s="158">
        <v>549</v>
      </c>
      <c r="AD265" s="456">
        <v>220</v>
      </c>
      <c r="AE265" s="159">
        <f t="shared" ref="AE265:AE318" si="227">AC265*AD265</f>
        <v>120780</v>
      </c>
      <c r="AF265" s="158">
        <v>549</v>
      </c>
      <c r="AG265" s="448">
        <v>249.57</v>
      </c>
      <c r="AH265" s="159">
        <f t="shared" si="183"/>
        <v>137013.93</v>
      </c>
      <c r="AI265" s="437">
        <f t="shared" si="184"/>
        <v>-29.569999999999993</v>
      </c>
      <c r="AJ265" s="23">
        <f t="shared" ref="AJ265:AJ318" si="228">+AF265-X265</f>
        <v>-96</v>
      </c>
      <c r="AK265" s="24">
        <f t="shared" ref="AK265:AK318" si="229">+AJ265/X265</f>
        <v>-0.14883720930232558</v>
      </c>
      <c r="AL265" s="23">
        <f t="shared" ref="AL265:AL318" si="230">+AF265-AA265</f>
        <v>310</v>
      </c>
      <c r="AM265" s="160">
        <f t="shared" si="185"/>
        <v>-16233.929999999993</v>
      </c>
      <c r="AN265" s="24">
        <f t="shared" ref="AN265:AN293" si="231">+AL265/AA265</f>
        <v>1.2970711297071129</v>
      </c>
      <c r="AO265" s="163">
        <f t="shared" ref="AO265:AO318" si="232">+AG265-Y265</f>
        <v>52.669999999999987</v>
      </c>
      <c r="AP265" s="164">
        <f t="shared" ref="AP265:AP318" si="233">+AO265/Y265</f>
        <v>0.26749619095987803</v>
      </c>
      <c r="AQ265" s="487"/>
      <c r="AR265" s="409">
        <f t="shared" ref="AR265:AR328" si="234">IFERROR(AG265/Y265-1,"")</f>
        <v>0.26749619095987809</v>
      </c>
      <c r="AS265" s="410">
        <f t="shared" ref="AS265:AS328" si="235">IFERROR(AD265/Y265-1,"")</f>
        <v>0.11731843575418988</v>
      </c>
      <c r="AT265" s="409">
        <f t="shared" ref="AT265:AT328" si="236">IFERROR(AF265/AA265-1,"")</f>
        <v>1.2970711297071129</v>
      </c>
      <c r="AU265" s="410">
        <f t="shared" ref="AU265:AU328" si="237">IFERROR(AC265/AA265-1,"")</f>
        <v>1.2970711297071129</v>
      </c>
      <c r="AV265" s="64" t="b">
        <f t="shared" ref="AV265:AV328" si="238">AC265=AA265</f>
        <v>0</v>
      </c>
      <c r="AW265" s="415" t="str">
        <f t="shared" ref="AW265:AW328" si="239">IFERROR(Q265/P265,"")</f>
        <v/>
      </c>
      <c r="AX265" s="415">
        <f t="shared" ref="AX265:AX328" si="240">IFERROR(S265/R265,"")</f>
        <v>149.82507288629736</v>
      </c>
      <c r="AY265" s="415">
        <f t="shared" ref="AY265:AY328" si="241">IFERROR(U265/T265,"")</f>
        <v>168.46388405797103</v>
      </c>
      <c r="AZ265" s="415">
        <f t="shared" ref="AZ265:AZ328" si="242">Y265</f>
        <v>196.9</v>
      </c>
      <c r="BA265" s="415">
        <f t="shared" ref="BA265:BA328" si="243">AD265</f>
        <v>220</v>
      </c>
      <c r="BB265" s="416" t="str">
        <f t="shared" si="186"/>
        <v/>
      </c>
      <c r="BC265" s="416">
        <f t="shared" si="186"/>
        <v>0.12440381848383075</v>
      </c>
      <c r="BD265" s="416">
        <f t="shared" si="186"/>
        <v>0.16879651149586272</v>
      </c>
      <c r="BE265" s="416">
        <f t="shared" ref="BE265:BE328" si="244">IFERROR(BA265/AZ265-1,"")</f>
        <v>0.11731843575418988</v>
      </c>
      <c r="BF265" s="417">
        <f t="shared" si="222"/>
        <v>0</v>
      </c>
      <c r="BG265" s="417">
        <f t="shared" si="219"/>
        <v>686</v>
      </c>
      <c r="BH265" s="417">
        <f t="shared" si="220"/>
        <v>345</v>
      </c>
      <c r="BI265" s="417">
        <f t="shared" si="223"/>
        <v>239</v>
      </c>
      <c r="BJ265" s="417">
        <f t="shared" si="224"/>
        <v>549</v>
      </c>
      <c r="BK265" s="416" t="str">
        <f t="shared" si="187"/>
        <v/>
      </c>
      <c r="BL265" s="416">
        <f t="shared" si="187"/>
        <v>-0.49708454810495628</v>
      </c>
      <c r="BM265" s="416">
        <f t="shared" si="187"/>
        <v>-0.30724637681159417</v>
      </c>
      <c r="BN265" s="416">
        <f t="shared" ref="BN265:BN328" si="245">IFERROR(BJ265/BI265-1,"")</f>
        <v>1.2970711297071129</v>
      </c>
      <c r="BO265" s="419"/>
      <c r="BP265" s="420"/>
      <c r="BR265" s="104"/>
      <c r="BS265" s="103"/>
      <c r="BT265" s="161">
        <f t="shared" si="188"/>
        <v>108098.1</v>
      </c>
      <c r="BU265" s="161">
        <f t="shared" si="189"/>
        <v>108098.1</v>
      </c>
    </row>
    <row r="266" spans="1:73" ht="36" hidden="1">
      <c r="A266" s="145" t="s">
        <v>545</v>
      </c>
      <c r="B266" s="145" t="str">
        <f t="shared" si="221"/>
        <v>P140.2</v>
      </c>
      <c r="C266" s="197" t="s">
        <v>615</v>
      </c>
      <c r="D266" s="200" t="s">
        <v>616</v>
      </c>
      <c r="E266" s="175" t="s">
        <v>102</v>
      </c>
      <c r="F266" s="175"/>
      <c r="G266" s="175"/>
      <c r="H266" s="129">
        <v>0</v>
      </c>
      <c r="I266" s="130">
        <v>0</v>
      </c>
      <c r="J266" s="129"/>
      <c r="K266" s="130"/>
      <c r="L266" s="130">
        <v>180</v>
      </c>
      <c r="M266" s="130">
        <v>191</v>
      </c>
      <c r="N266" s="130">
        <v>191</v>
      </c>
      <c r="O266" s="148">
        <v>232.1</v>
      </c>
      <c r="P266" s="149">
        <v>0</v>
      </c>
      <c r="Q266" s="149">
        <v>0</v>
      </c>
      <c r="R266" s="150">
        <v>343</v>
      </c>
      <c r="S266" s="151">
        <v>55740</v>
      </c>
      <c r="T266" s="150">
        <v>121</v>
      </c>
      <c r="U266" s="151">
        <v>23879.7</v>
      </c>
      <c r="V266" s="152">
        <v>243</v>
      </c>
      <c r="W266" s="153">
        <f t="shared" si="225"/>
        <v>56400.299999999996</v>
      </c>
      <c r="X266" s="154">
        <v>243</v>
      </c>
      <c r="Y266" s="155">
        <v>232.1</v>
      </c>
      <c r="Z266" s="138">
        <f t="shared" si="226"/>
        <v>56400.299999999996</v>
      </c>
      <c r="AA266" s="156">
        <v>105</v>
      </c>
      <c r="AB266" s="157">
        <v>24231.24</v>
      </c>
      <c r="AC266" s="158">
        <v>207</v>
      </c>
      <c r="AD266" s="456">
        <v>260</v>
      </c>
      <c r="AE266" s="159">
        <f t="shared" si="227"/>
        <v>53820</v>
      </c>
      <c r="AF266" s="158">
        <v>207</v>
      </c>
      <c r="AG266" s="448">
        <v>284.77</v>
      </c>
      <c r="AH266" s="159">
        <f t="shared" ref="AH266:AH329" si="246">AF266*AG266</f>
        <v>58947.39</v>
      </c>
      <c r="AI266" s="437">
        <f t="shared" ref="AI266:AI329" si="247">AD266-AG266</f>
        <v>-24.769999999999982</v>
      </c>
      <c r="AJ266" s="23">
        <f t="shared" si="228"/>
        <v>-36</v>
      </c>
      <c r="AK266" s="24">
        <f t="shared" si="229"/>
        <v>-0.14814814814814814</v>
      </c>
      <c r="AL266" s="23">
        <f t="shared" si="230"/>
        <v>102</v>
      </c>
      <c r="AM266" s="160">
        <f t="shared" ref="AM266:AM329" si="248">AE266-AH266</f>
        <v>-5127.3899999999994</v>
      </c>
      <c r="AN266" s="24">
        <f t="shared" si="231"/>
        <v>0.97142857142857142</v>
      </c>
      <c r="AO266" s="163">
        <f t="shared" si="232"/>
        <v>52.669999999999987</v>
      </c>
      <c r="AP266" s="164">
        <f t="shared" si="233"/>
        <v>0.22692804825506244</v>
      </c>
      <c r="AQ266" s="487"/>
      <c r="AR266" s="409">
        <f t="shared" si="234"/>
        <v>0.22692804825506241</v>
      </c>
      <c r="AS266" s="410">
        <f t="shared" si="235"/>
        <v>0.12020680741059886</v>
      </c>
      <c r="AT266" s="409">
        <f t="shared" si="236"/>
        <v>0.97142857142857153</v>
      </c>
      <c r="AU266" s="410">
        <f t="shared" si="237"/>
        <v>0.97142857142857153</v>
      </c>
      <c r="AV266" s="64" t="b">
        <f t="shared" si="238"/>
        <v>0</v>
      </c>
      <c r="AW266" s="415" t="str">
        <f t="shared" si="239"/>
        <v/>
      </c>
      <c r="AX266" s="415">
        <f t="shared" si="240"/>
        <v>162.50728862973762</v>
      </c>
      <c r="AY266" s="415">
        <f t="shared" si="241"/>
        <v>197.35289256198348</v>
      </c>
      <c r="AZ266" s="415">
        <f t="shared" si="242"/>
        <v>232.1</v>
      </c>
      <c r="BA266" s="415">
        <f t="shared" si="243"/>
        <v>260</v>
      </c>
      <c r="BB266" s="416" t="str">
        <f t="shared" ref="BB266:BE329" si="249">IFERROR(AX266/AW266-1,"")</f>
        <v/>
      </c>
      <c r="BC266" s="416">
        <f t="shared" si="249"/>
        <v>0.21442486811554229</v>
      </c>
      <c r="BD266" s="416">
        <f t="shared" si="249"/>
        <v>0.17606586347399666</v>
      </c>
      <c r="BE266" s="416">
        <f t="shared" si="244"/>
        <v>0.12020680741059886</v>
      </c>
      <c r="BF266" s="417">
        <f t="shared" si="222"/>
        <v>0</v>
      </c>
      <c r="BG266" s="417">
        <f t="shared" si="219"/>
        <v>343</v>
      </c>
      <c r="BH266" s="417">
        <f t="shared" si="220"/>
        <v>121</v>
      </c>
      <c r="BI266" s="417">
        <f t="shared" si="223"/>
        <v>105</v>
      </c>
      <c r="BJ266" s="417">
        <f t="shared" si="224"/>
        <v>207</v>
      </c>
      <c r="BK266" s="416" t="str">
        <f t="shared" ref="BK266:BN329" si="250">IFERROR(BG266/BF266-1,"")</f>
        <v/>
      </c>
      <c r="BL266" s="416">
        <f t="shared" si="250"/>
        <v>-0.64723032069970843</v>
      </c>
      <c r="BM266" s="416">
        <f t="shared" si="250"/>
        <v>-0.13223140495867769</v>
      </c>
      <c r="BN266" s="416">
        <f t="shared" si="245"/>
        <v>0.97142857142857153</v>
      </c>
      <c r="BO266" s="419"/>
      <c r="BP266" s="420"/>
      <c r="BR266" s="104"/>
      <c r="BS266" s="103"/>
      <c r="BT266" s="161">
        <f t="shared" ref="BT266:BT329" si="251">AC266*Y266</f>
        <v>48044.7</v>
      </c>
      <c r="BU266" s="161">
        <f t="shared" ref="BU266:BU329" si="252">AF266*Y266</f>
        <v>48044.7</v>
      </c>
    </row>
    <row r="267" spans="1:73" ht="24" hidden="1">
      <c r="A267" s="145" t="s">
        <v>617</v>
      </c>
      <c r="B267" s="145" t="str">
        <f t="shared" si="221"/>
        <v>P141</v>
      </c>
      <c r="C267" s="146" t="s">
        <v>618</v>
      </c>
      <c r="D267" s="147" t="s">
        <v>619</v>
      </c>
      <c r="E267" s="147"/>
      <c r="F267" s="147"/>
      <c r="G267" s="147" t="s">
        <v>157</v>
      </c>
      <c r="H267" s="129">
        <v>800</v>
      </c>
      <c r="I267" s="130">
        <v>1000</v>
      </c>
      <c r="J267" s="129">
        <v>1000</v>
      </c>
      <c r="K267" s="130">
        <v>1000</v>
      </c>
      <c r="L267" s="130">
        <v>1000</v>
      </c>
      <c r="M267" s="130">
        <v>1060</v>
      </c>
      <c r="N267" s="130">
        <v>1060</v>
      </c>
      <c r="O267" s="148">
        <v>1188</v>
      </c>
      <c r="P267" s="149">
        <v>5056</v>
      </c>
      <c r="Q267" s="149">
        <v>4674120</v>
      </c>
      <c r="R267" s="150">
        <v>5575</v>
      </c>
      <c r="S267" s="151">
        <v>5570200</v>
      </c>
      <c r="T267" s="150">
        <v>5414</v>
      </c>
      <c r="U267" s="151">
        <v>5923546</v>
      </c>
      <c r="V267" s="152">
        <v>5575</v>
      </c>
      <c r="W267" s="153">
        <f t="shared" si="225"/>
        <v>6623100</v>
      </c>
      <c r="X267" s="154">
        <v>5575</v>
      </c>
      <c r="Y267" s="155">
        <v>1188</v>
      </c>
      <c r="Z267" s="138">
        <f t="shared" si="226"/>
        <v>6623100</v>
      </c>
      <c r="AA267" s="156">
        <v>5428</v>
      </c>
      <c r="AB267" s="157">
        <v>6439791.6000000006</v>
      </c>
      <c r="AC267" s="162">
        <f>AA267</f>
        <v>5428</v>
      </c>
      <c r="AD267" s="456">
        <v>1370</v>
      </c>
      <c r="AE267" s="159">
        <f t="shared" si="227"/>
        <v>7436360</v>
      </c>
      <c r="AF267" s="158">
        <v>4739</v>
      </c>
      <c r="AG267" s="448">
        <v>1421.72</v>
      </c>
      <c r="AH267" s="159">
        <f t="shared" si="246"/>
        <v>6737531.0800000001</v>
      </c>
      <c r="AI267" s="437">
        <f t="shared" si="247"/>
        <v>-51.720000000000027</v>
      </c>
      <c r="AJ267" s="23">
        <f t="shared" si="228"/>
        <v>-836</v>
      </c>
      <c r="AK267" s="24">
        <f t="shared" si="229"/>
        <v>-0.14995515695067266</v>
      </c>
      <c r="AL267" s="23">
        <f t="shared" si="230"/>
        <v>-689</v>
      </c>
      <c r="AM267" s="160">
        <f t="shared" si="248"/>
        <v>698828.91999999993</v>
      </c>
      <c r="AN267" s="24">
        <f t="shared" si="231"/>
        <v>-0.12693441414885778</v>
      </c>
      <c r="AO267" s="163">
        <f t="shared" si="232"/>
        <v>233.72000000000003</v>
      </c>
      <c r="AP267" s="164">
        <f t="shared" si="233"/>
        <v>0.19673400673400676</v>
      </c>
      <c r="AQ267" s="487"/>
      <c r="AR267" s="409">
        <f t="shared" si="234"/>
        <v>0.19673400673400665</v>
      </c>
      <c r="AS267" s="410">
        <f t="shared" si="235"/>
        <v>0.15319865319865311</v>
      </c>
      <c r="AT267" s="409">
        <f t="shared" si="236"/>
        <v>-0.12693441414885775</v>
      </c>
      <c r="AU267" s="410">
        <f t="shared" si="237"/>
        <v>0</v>
      </c>
      <c r="AV267" s="64" t="b">
        <f t="shared" si="238"/>
        <v>1</v>
      </c>
      <c r="AW267" s="415">
        <f t="shared" si="239"/>
        <v>924.46993670886081</v>
      </c>
      <c r="AX267" s="415">
        <f t="shared" si="240"/>
        <v>999.13901345291481</v>
      </c>
      <c r="AY267" s="415">
        <f t="shared" si="241"/>
        <v>1094.1163649796822</v>
      </c>
      <c r="AZ267" s="415">
        <f t="shared" si="242"/>
        <v>1188</v>
      </c>
      <c r="BA267" s="415">
        <f t="shared" si="243"/>
        <v>1370</v>
      </c>
      <c r="BB267" s="416">
        <f t="shared" si="249"/>
        <v>8.0769610540152303E-2</v>
      </c>
      <c r="BC267" s="416">
        <f t="shared" si="249"/>
        <v>9.5059196215885988E-2</v>
      </c>
      <c r="BD267" s="416">
        <f t="shared" si="249"/>
        <v>8.580772395453673E-2</v>
      </c>
      <c r="BE267" s="416">
        <f t="shared" si="244"/>
        <v>0.15319865319865311</v>
      </c>
      <c r="BF267" s="417">
        <f t="shared" si="222"/>
        <v>5056</v>
      </c>
      <c r="BG267" s="417">
        <f t="shared" si="219"/>
        <v>5575</v>
      </c>
      <c r="BH267" s="417">
        <f t="shared" si="220"/>
        <v>5414</v>
      </c>
      <c r="BI267" s="417">
        <f t="shared" si="223"/>
        <v>5428</v>
      </c>
      <c r="BJ267" s="417">
        <f t="shared" si="224"/>
        <v>5428</v>
      </c>
      <c r="BK267" s="416">
        <f t="shared" si="250"/>
        <v>0.10265031645569622</v>
      </c>
      <c r="BL267" s="416">
        <f t="shared" si="250"/>
        <v>-2.8878923766816111E-2</v>
      </c>
      <c r="BM267" s="416">
        <f t="shared" si="250"/>
        <v>2.5858884373846092E-3</v>
      </c>
      <c r="BN267" s="416">
        <f t="shared" si="245"/>
        <v>0</v>
      </c>
      <c r="BO267" s="419"/>
      <c r="BP267" s="420"/>
      <c r="BR267" s="104"/>
      <c r="BS267" s="103"/>
      <c r="BT267" s="161">
        <f t="shared" si="251"/>
        <v>6448464</v>
      </c>
      <c r="BU267" s="161">
        <f t="shared" si="252"/>
        <v>5629932</v>
      </c>
    </row>
    <row r="268" spans="1:73" ht="13.2" hidden="1">
      <c r="A268" s="145" t="s">
        <v>617</v>
      </c>
      <c r="B268" s="145" t="str">
        <f t="shared" si="221"/>
        <v>P142</v>
      </c>
      <c r="C268" s="146" t="s">
        <v>620</v>
      </c>
      <c r="D268" s="147" t="s">
        <v>621</v>
      </c>
      <c r="E268" s="147"/>
      <c r="F268" s="147"/>
      <c r="G268" s="147" t="s">
        <v>157</v>
      </c>
      <c r="H268" s="129">
        <v>5000</v>
      </c>
      <c r="I268" s="130">
        <v>4000</v>
      </c>
      <c r="J268" s="129">
        <v>4000</v>
      </c>
      <c r="K268" s="130">
        <v>4000</v>
      </c>
      <c r="L268" s="130">
        <v>4000</v>
      </c>
      <c r="M268" s="130">
        <v>4000</v>
      </c>
      <c r="N268" s="130">
        <v>4000</v>
      </c>
      <c r="O268" s="148">
        <v>4422</v>
      </c>
      <c r="P268" s="149">
        <v>36</v>
      </c>
      <c r="Q268" s="149">
        <v>159000</v>
      </c>
      <c r="R268" s="150">
        <v>24</v>
      </c>
      <c r="S268" s="151">
        <v>96000</v>
      </c>
      <c r="T268" s="150">
        <v>19</v>
      </c>
      <c r="U268" s="151">
        <v>79376</v>
      </c>
      <c r="V268" s="152">
        <v>24</v>
      </c>
      <c r="W268" s="153">
        <f t="shared" si="225"/>
        <v>106128</v>
      </c>
      <c r="X268" s="154">
        <v>24</v>
      </c>
      <c r="Y268" s="155">
        <v>4422</v>
      </c>
      <c r="Z268" s="138">
        <f t="shared" si="226"/>
        <v>106128</v>
      </c>
      <c r="AA268" s="156">
        <v>19</v>
      </c>
      <c r="AB268" s="157">
        <v>84018</v>
      </c>
      <c r="AC268" s="158">
        <v>21</v>
      </c>
      <c r="AD268" s="458">
        <v>4800</v>
      </c>
      <c r="AE268" s="159">
        <f t="shared" si="227"/>
        <v>100800</v>
      </c>
      <c r="AF268" s="158">
        <v>21</v>
      </c>
      <c r="AG268" s="448">
        <v>5228.54</v>
      </c>
      <c r="AH268" s="159">
        <f t="shared" si="246"/>
        <v>109799.34</v>
      </c>
      <c r="AI268" s="437">
        <f t="shared" si="247"/>
        <v>-428.53999999999996</v>
      </c>
      <c r="AJ268" s="23">
        <f t="shared" si="228"/>
        <v>-3</v>
      </c>
      <c r="AK268" s="24">
        <f t="shared" si="229"/>
        <v>-0.125</v>
      </c>
      <c r="AL268" s="23">
        <f t="shared" si="230"/>
        <v>2</v>
      </c>
      <c r="AM268" s="160">
        <f t="shared" si="248"/>
        <v>-8999.3399999999965</v>
      </c>
      <c r="AN268" s="24">
        <f t="shared" si="231"/>
        <v>0.10526315789473684</v>
      </c>
      <c r="AO268" s="163">
        <f t="shared" si="232"/>
        <v>806.54</v>
      </c>
      <c r="AP268" s="164">
        <f t="shared" si="233"/>
        <v>0.18239258254183627</v>
      </c>
      <c r="AQ268" s="487"/>
      <c r="AR268" s="409">
        <f t="shared" si="234"/>
        <v>0.18239258254183621</v>
      </c>
      <c r="AS268" s="410">
        <f t="shared" si="235"/>
        <v>8.5481682496607814E-2</v>
      </c>
      <c r="AT268" s="409">
        <f t="shared" si="236"/>
        <v>0.10526315789473695</v>
      </c>
      <c r="AU268" s="410">
        <f t="shared" si="237"/>
        <v>0.10526315789473695</v>
      </c>
      <c r="AV268" s="64" t="b">
        <f t="shared" si="238"/>
        <v>0</v>
      </c>
      <c r="AW268" s="415">
        <f t="shared" si="239"/>
        <v>4416.666666666667</v>
      </c>
      <c r="AX268" s="415">
        <f t="shared" si="240"/>
        <v>4000</v>
      </c>
      <c r="AY268" s="415">
        <f t="shared" si="241"/>
        <v>4177.6842105263158</v>
      </c>
      <c r="AZ268" s="415">
        <f t="shared" si="242"/>
        <v>4422</v>
      </c>
      <c r="BA268" s="415">
        <f t="shared" si="243"/>
        <v>4800</v>
      </c>
      <c r="BB268" s="416">
        <f t="shared" si="249"/>
        <v>-9.4339622641509524E-2</v>
      </c>
      <c r="BC268" s="416">
        <f t="shared" si="249"/>
        <v>4.4421052631578917E-2</v>
      </c>
      <c r="BD268" s="416">
        <f t="shared" si="249"/>
        <v>5.8481152993347996E-2</v>
      </c>
      <c r="BE268" s="416">
        <f t="shared" si="244"/>
        <v>8.5481682496607814E-2</v>
      </c>
      <c r="BF268" s="417">
        <f t="shared" si="222"/>
        <v>36</v>
      </c>
      <c r="BG268" s="417">
        <f t="shared" si="219"/>
        <v>24</v>
      </c>
      <c r="BH268" s="417">
        <f t="shared" si="220"/>
        <v>19</v>
      </c>
      <c r="BI268" s="417">
        <f t="shared" si="223"/>
        <v>19</v>
      </c>
      <c r="BJ268" s="417">
        <f t="shared" si="224"/>
        <v>21</v>
      </c>
      <c r="BK268" s="416">
        <f t="shared" si="250"/>
        <v>-0.33333333333333337</v>
      </c>
      <c r="BL268" s="416">
        <f t="shared" si="250"/>
        <v>-0.20833333333333337</v>
      </c>
      <c r="BM268" s="416">
        <f t="shared" si="250"/>
        <v>0</v>
      </c>
      <c r="BN268" s="416">
        <f t="shared" si="245"/>
        <v>0.10526315789473695</v>
      </c>
      <c r="BO268" s="419" t="s">
        <v>1069</v>
      </c>
      <c r="BP268" s="420"/>
      <c r="BR268" s="104"/>
      <c r="BS268" s="103"/>
      <c r="BT268" s="161">
        <f t="shared" si="251"/>
        <v>92862</v>
      </c>
      <c r="BU268" s="161">
        <f t="shared" si="252"/>
        <v>92862</v>
      </c>
    </row>
    <row r="269" spans="1:73" ht="13.2" hidden="1">
      <c r="A269" s="145" t="s">
        <v>617</v>
      </c>
      <c r="B269" s="145" t="str">
        <f t="shared" si="221"/>
        <v>P143</v>
      </c>
      <c r="C269" s="146" t="s">
        <v>622</v>
      </c>
      <c r="D269" s="147" t="s">
        <v>623</v>
      </c>
      <c r="E269" s="147"/>
      <c r="F269" s="147"/>
      <c r="G269" s="147" t="s">
        <v>157</v>
      </c>
      <c r="H269" s="129">
        <v>1000</v>
      </c>
      <c r="I269" s="130">
        <v>1100</v>
      </c>
      <c r="J269" s="129">
        <v>1100</v>
      </c>
      <c r="K269" s="130">
        <v>1100</v>
      </c>
      <c r="L269" s="130">
        <v>1100</v>
      </c>
      <c r="M269" s="130">
        <v>1160</v>
      </c>
      <c r="N269" s="130">
        <v>1160</v>
      </c>
      <c r="O269" s="148">
        <v>1298</v>
      </c>
      <c r="P269" s="149">
        <v>3263</v>
      </c>
      <c r="Q269" s="149">
        <v>3461800</v>
      </c>
      <c r="R269" s="150">
        <v>3179</v>
      </c>
      <c r="S269" s="151">
        <v>3495460</v>
      </c>
      <c r="T269" s="150">
        <v>2557</v>
      </c>
      <c r="U269" s="151">
        <v>3062294.4</v>
      </c>
      <c r="V269" s="152">
        <v>3179</v>
      </c>
      <c r="W269" s="153">
        <f t="shared" si="225"/>
        <v>4126342</v>
      </c>
      <c r="X269" s="154">
        <v>3179</v>
      </c>
      <c r="Y269" s="155">
        <v>1298</v>
      </c>
      <c r="Z269" s="138">
        <f t="shared" si="226"/>
        <v>4126342</v>
      </c>
      <c r="AA269" s="156">
        <v>2555</v>
      </c>
      <c r="AB269" s="157">
        <v>3315870.8</v>
      </c>
      <c r="AC269" s="158">
        <v>2703</v>
      </c>
      <c r="AD269" s="448">
        <v>1535.14</v>
      </c>
      <c r="AE269" s="159">
        <f t="shared" si="227"/>
        <v>4149483.4200000004</v>
      </c>
      <c r="AF269" s="158">
        <v>2703</v>
      </c>
      <c r="AG269" s="448">
        <v>1535.14</v>
      </c>
      <c r="AH269" s="159">
        <f t="shared" si="246"/>
        <v>4149483.4200000004</v>
      </c>
      <c r="AI269" s="437">
        <f t="shared" si="247"/>
        <v>0</v>
      </c>
      <c r="AJ269" s="23">
        <f t="shared" si="228"/>
        <v>-476</v>
      </c>
      <c r="AK269" s="24">
        <f t="shared" si="229"/>
        <v>-0.1497326203208556</v>
      </c>
      <c r="AL269" s="23">
        <f t="shared" si="230"/>
        <v>148</v>
      </c>
      <c r="AM269" s="160">
        <f t="shared" si="248"/>
        <v>0</v>
      </c>
      <c r="AN269" s="24">
        <f t="shared" si="231"/>
        <v>5.792563600782779E-2</v>
      </c>
      <c r="AO269" s="163">
        <f t="shared" si="232"/>
        <v>237.1400000000001</v>
      </c>
      <c r="AP269" s="164">
        <f t="shared" si="233"/>
        <v>0.18269645608628668</v>
      </c>
      <c r="AQ269" s="487"/>
      <c r="AR269" s="409">
        <f t="shared" si="234"/>
        <v>0.18269645608628671</v>
      </c>
      <c r="AS269" s="410">
        <f t="shared" si="235"/>
        <v>0.18269645608628671</v>
      </c>
      <c r="AT269" s="409">
        <f t="shared" si="236"/>
        <v>5.7925636007827741E-2</v>
      </c>
      <c r="AU269" s="410">
        <f t="shared" si="237"/>
        <v>5.7925636007827741E-2</v>
      </c>
      <c r="AV269" s="64" t="b">
        <f t="shared" si="238"/>
        <v>0</v>
      </c>
      <c r="AW269" s="415">
        <f t="shared" si="239"/>
        <v>1060.9255286546122</v>
      </c>
      <c r="AX269" s="415">
        <f t="shared" si="240"/>
        <v>1099.5470273670965</v>
      </c>
      <c r="AY269" s="415">
        <f t="shared" si="241"/>
        <v>1197.6122017989831</v>
      </c>
      <c r="AZ269" s="415">
        <f t="shared" si="242"/>
        <v>1298</v>
      </c>
      <c r="BA269" s="415">
        <f t="shared" si="243"/>
        <v>1535.14</v>
      </c>
      <c r="BB269" s="416">
        <f t="shared" si="249"/>
        <v>3.640359070392174E-2</v>
      </c>
      <c r="BC269" s="416">
        <f t="shared" si="249"/>
        <v>8.9186885136424809E-2</v>
      </c>
      <c r="BD269" s="416">
        <f t="shared" si="249"/>
        <v>8.3823292757221557E-2</v>
      </c>
      <c r="BE269" s="416">
        <f t="shared" si="244"/>
        <v>0.18269645608628671</v>
      </c>
      <c r="BF269" s="417">
        <f t="shared" si="222"/>
        <v>3263</v>
      </c>
      <c r="BG269" s="417">
        <f t="shared" si="219"/>
        <v>3179</v>
      </c>
      <c r="BH269" s="417">
        <f t="shared" si="220"/>
        <v>2557</v>
      </c>
      <c r="BI269" s="417">
        <f t="shared" si="223"/>
        <v>2555</v>
      </c>
      <c r="BJ269" s="417">
        <f t="shared" si="224"/>
        <v>2703</v>
      </c>
      <c r="BK269" s="416">
        <f t="shared" si="250"/>
        <v>-2.574318112166718E-2</v>
      </c>
      <c r="BL269" s="416">
        <f t="shared" si="250"/>
        <v>-0.19565901226800886</v>
      </c>
      <c r="BM269" s="416">
        <f t="shared" si="250"/>
        <v>-7.8216660148611172E-4</v>
      </c>
      <c r="BN269" s="416">
        <f t="shared" si="245"/>
        <v>5.7925636007827741E-2</v>
      </c>
      <c r="BO269" s="419"/>
      <c r="BP269" s="420" t="s">
        <v>1070</v>
      </c>
      <c r="BR269" s="104"/>
      <c r="BS269" s="103"/>
      <c r="BT269" s="161">
        <f t="shared" si="251"/>
        <v>3508494</v>
      </c>
      <c r="BU269" s="161">
        <f t="shared" si="252"/>
        <v>3508494</v>
      </c>
    </row>
    <row r="270" spans="1:73" ht="24" hidden="1">
      <c r="A270" s="145" t="s">
        <v>617</v>
      </c>
      <c r="B270" s="145" t="str">
        <f t="shared" si="221"/>
        <v>P144</v>
      </c>
      <c r="C270" s="146" t="s">
        <v>624</v>
      </c>
      <c r="D270" s="147" t="s">
        <v>625</v>
      </c>
      <c r="E270" s="147"/>
      <c r="F270" s="147"/>
      <c r="G270" s="147" t="s">
        <v>157</v>
      </c>
      <c r="H270" s="129">
        <v>1200</v>
      </c>
      <c r="I270" s="130">
        <v>1100</v>
      </c>
      <c r="J270" s="129">
        <v>1100</v>
      </c>
      <c r="K270" s="130">
        <v>1100</v>
      </c>
      <c r="L270" s="130">
        <v>1100</v>
      </c>
      <c r="M270" s="130">
        <v>1220</v>
      </c>
      <c r="N270" s="130">
        <v>1220</v>
      </c>
      <c r="O270" s="148">
        <v>1364</v>
      </c>
      <c r="P270" s="149">
        <v>553</v>
      </c>
      <c r="Q270" s="149">
        <v>632300</v>
      </c>
      <c r="R270" s="150">
        <v>489</v>
      </c>
      <c r="S270" s="151">
        <v>537900</v>
      </c>
      <c r="T270" s="150">
        <v>382</v>
      </c>
      <c r="U270" s="151">
        <v>475928</v>
      </c>
      <c r="V270" s="152">
        <v>489</v>
      </c>
      <c r="W270" s="153">
        <f t="shared" si="225"/>
        <v>666996</v>
      </c>
      <c r="X270" s="154">
        <v>489</v>
      </c>
      <c r="Y270" s="155">
        <v>1364</v>
      </c>
      <c r="Z270" s="138">
        <f t="shared" si="226"/>
        <v>666996</v>
      </c>
      <c r="AA270" s="156">
        <v>341</v>
      </c>
      <c r="AB270" s="157">
        <v>465268</v>
      </c>
      <c r="AC270" s="158">
        <v>416</v>
      </c>
      <c r="AD270" s="456">
        <v>1550</v>
      </c>
      <c r="AE270" s="159">
        <f t="shared" si="227"/>
        <v>644800</v>
      </c>
      <c r="AF270" s="158">
        <v>416</v>
      </c>
      <c r="AG270" s="448">
        <v>1763.65</v>
      </c>
      <c r="AH270" s="159">
        <f t="shared" si="246"/>
        <v>733678.4</v>
      </c>
      <c r="AI270" s="437">
        <f t="shared" si="247"/>
        <v>-213.65000000000009</v>
      </c>
      <c r="AJ270" s="23">
        <f t="shared" si="228"/>
        <v>-73</v>
      </c>
      <c r="AK270" s="24">
        <f t="shared" si="229"/>
        <v>-0.1492842535787321</v>
      </c>
      <c r="AL270" s="23">
        <f t="shared" si="230"/>
        <v>75</v>
      </c>
      <c r="AM270" s="160">
        <f t="shared" si="248"/>
        <v>-88878.400000000023</v>
      </c>
      <c r="AN270" s="24">
        <f t="shared" si="231"/>
        <v>0.21994134897360704</v>
      </c>
      <c r="AO270" s="163">
        <f t="shared" si="232"/>
        <v>399.65000000000009</v>
      </c>
      <c r="AP270" s="164">
        <f t="shared" si="233"/>
        <v>0.29299853372434026</v>
      </c>
      <c r="AQ270" s="487"/>
      <c r="AR270" s="409">
        <f t="shared" si="234"/>
        <v>0.29299853372434015</v>
      </c>
      <c r="AS270" s="410">
        <f t="shared" si="235"/>
        <v>0.13636363636363646</v>
      </c>
      <c r="AT270" s="409">
        <f t="shared" si="236"/>
        <v>0.21994134897360706</v>
      </c>
      <c r="AU270" s="410">
        <f t="shared" si="237"/>
        <v>0.21994134897360706</v>
      </c>
      <c r="AV270" s="64" t="b">
        <f t="shared" si="238"/>
        <v>0</v>
      </c>
      <c r="AW270" s="415">
        <f t="shared" si="239"/>
        <v>1143.3996383363472</v>
      </c>
      <c r="AX270" s="415">
        <f t="shared" si="240"/>
        <v>1100</v>
      </c>
      <c r="AY270" s="415">
        <f t="shared" si="241"/>
        <v>1245.8848167539268</v>
      </c>
      <c r="AZ270" s="415">
        <f t="shared" si="242"/>
        <v>1364</v>
      </c>
      <c r="BA270" s="415">
        <f t="shared" si="243"/>
        <v>1550</v>
      </c>
      <c r="BB270" s="416">
        <f t="shared" si="249"/>
        <v>-3.7956666139490669E-2</v>
      </c>
      <c r="BC270" s="416">
        <f t="shared" si="249"/>
        <v>0.13262256068538791</v>
      </c>
      <c r="BD270" s="416">
        <f t="shared" si="249"/>
        <v>9.4804256105965656E-2</v>
      </c>
      <c r="BE270" s="416">
        <f t="shared" si="244"/>
        <v>0.13636363636363646</v>
      </c>
      <c r="BF270" s="417">
        <f t="shared" si="222"/>
        <v>553</v>
      </c>
      <c r="BG270" s="417">
        <f t="shared" si="219"/>
        <v>489</v>
      </c>
      <c r="BH270" s="417">
        <f t="shared" si="220"/>
        <v>382</v>
      </c>
      <c r="BI270" s="417">
        <f t="shared" si="223"/>
        <v>341</v>
      </c>
      <c r="BJ270" s="417">
        <f t="shared" si="224"/>
        <v>416</v>
      </c>
      <c r="BK270" s="416">
        <f t="shared" si="250"/>
        <v>-0.11573236889692584</v>
      </c>
      <c r="BL270" s="416">
        <f t="shared" si="250"/>
        <v>-0.21881390593047034</v>
      </c>
      <c r="BM270" s="416">
        <f t="shared" si="250"/>
        <v>-0.10732984293193715</v>
      </c>
      <c r="BN270" s="416">
        <f t="shared" si="245"/>
        <v>0.21994134897360706</v>
      </c>
      <c r="BO270" s="419"/>
      <c r="BP270" s="420"/>
      <c r="BR270" s="104"/>
      <c r="BS270" s="103"/>
      <c r="BT270" s="161">
        <f t="shared" si="251"/>
        <v>567424</v>
      </c>
      <c r="BU270" s="161">
        <f t="shared" si="252"/>
        <v>567424</v>
      </c>
    </row>
    <row r="271" spans="1:73" ht="24" hidden="1">
      <c r="A271" s="145" t="s">
        <v>617</v>
      </c>
      <c r="B271" s="145" t="str">
        <f t="shared" si="221"/>
        <v>P145</v>
      </c>
      <c r="C271" s="146" t="s">
        <v>626</v>
      </c>
      <c r="D271" s="147" t="s">
        <v>627</v>
      </c>
      <c r="E271" s="147"/>
      <c r="F271" s="147" t="s">
        <v>81</v>
      </c>
      <c r="G271" s="147" t="s">
        <v>157</v>
      </c>
      <c r="H271" s="129">
        <v>774</v>
      </c>
      <c r="I271" s="130">
        <v>774</v>
      </c>
      <c r="J271" s="129">
        <v>774</v>
      </c>
      <c r="K271" s="130">
        <v>774</v>
      </c>
      <c r="L271" s="130">
        <v>774</v>
      </c>
      <c r="M271" s="130">
        <v>792</v>
      </c>
      <c r="N271" s="130">
        <v>792</v>
      </c>
      <c r="O271" s="148">
        <v>893.2</v>
      </c>
      <c r="P271" s="149">
        <v>21557</v>
      </c>
      <c r="Q271" s="149">
        <v>16648430.399999999</v>
      </c>
      <c r="R271" s="150">
        <v>22273</v>
      </c>
      <c r="S271" s="151">
        <v>17181260.799999997</v>
      </c>
      <c r="T271" s="150">
        <v>19019</v>
      </c>
      <c r="U271" s="151">
        <v>15576416.120000001</v>
      </c>
      <c r="V271" s="152">
        <v>22273</v>
      </c>
      <c r="W271" s="153">
        <f t="shared" si="225"/>
        <v>19894243.600000001</v>
      </c>
      <c r="X271" s="154">
        <v>22273</v>
      </c>
      <c r="Y271" s="155">
        <v>893.2</v>
      </c>
      <c r="Z271" s="138">
        <f t="shared" si="226"/>
        <v>19894243.600000001</v>
      </c>
      <c r="AA271" s="156">
        <v>17143</v>
      </c>
      <c r="AB271" s="157">
        <v>15238635.880000003</v>
      </c>
      <c r="AC271" s="162">
        <v>17700</v>
      </c>
      <c r="AD271" s="456">
        <v>1030</v>
      </c>
      <c r="AE271" s="159">
        <f t="shared" si="227"/>
        <v>18231000</v>
      </c>
      <c r="AF271" s="158">
        <v>16000</v>
      </c>
      <c r="AG271" s="448">
        <v>1117.43</v>
      </c>
      <c r="AH271" s="159">
        <f t="shared" si="246"/>
        <v>17878880</v>
      </c>
      <c r="AI271" s="437">
        <f t="shared" si="247"/>
        <v>-87.430000000000064</v>
      </c>
      <c r="AJ271" s="23">
        <f t="shared" si="228"/>
        <v>-6273</v>
      </c>
      <c r="AK271" s="24">
        <f t="shared" si="229"/>
        <v>-0.28164144928837603</v>
      </c>
      <c r="AL271" s="23">
        <f t="shared" si="230"/>
        <v>-1143</v>
      </c>
      <c r="AM271" s="160">
        <f t="shared" si="248"/>
        <v>352120</v>
      </c>
      <c r="AN271" s="24">
        <f t="shared" si="231"/>
        <v>-6.6674444379630174E-2</v>
      </c>
      <c r="AO271" s="163">
        <f t="shared" si="232"/>
        <v>224.23000000000002</v>
      </c>
      <c r="AP271" s="164">
        <f t="shared" si="233"/>
        <v>0.25104120017913123</v>
      </c>
      <c r="AQ271" s="487"/>
      <c r="AR271" s="409">
        <f t="shared" si="234"/>
        <v>0.25104120017913112</v>
      </c>
      <c r="AS271" s="410">
        <f t="shared" si="235"/>
        <v>0.15315718763994624</v>
      </c>
      <c r="AT271" s="409">
        <f t="shared" si="236"/>
        <v>-6.6674444379630216E-2</v>
      </c>
      <c r="AU271" s="410">
        <f t="shared" si="237"/>
        <v>3.2491395905034137E-2</v>
      </c>
      <c r="AV271" s="64" t="b">
        <f t="shared" si="238"/>
        <v>0</v>
      </c>
      <c r="AW271" s="415">
        <f t="shared" si="239"/>
        <v>772.2981119821867</v>
      </c>
      <c r="AX271" s="415">
        <f t="shared" si="240"/>
        <v>771.39410048040213</v>
      </c>
      <c r="AY271" s="415">
        <f t="shared" si="241"/>
        <v>818.99238235448763</v>
      </c>
      <c r="AZ271" s="415">
        <f t="shared" si="242"/>
        <v>893.2</v>
      </c>
      <c r="BA271" s="415">
        <f t="shared" si="243"/>
        <v>1030</v>
      </c>
      <c r="BB271" s="416">
        <f t="shared" si="249"/>
        <v>-1.1705473414460599E-3</v>
      </c>
      <c r="BC271" s="416">
        <f t="shared" si="249"/>
        <v>6.1704233730129232E-2</v>
      </c>
      <c r="BD271" s="416">
        <f t="shared" si="249"/>
        <v>9.0608434515808245E-2</v>
      </c>
      <c r="BE271" s="416">
        <f t="shared" si="244"/>
        <v>0.15315718763994624</v>
      </c>
      <c r="BF271" s="417">
        <f t="shared" si="222"/>
        <v>21557</v>
      </c>
      <c r="BG271" s="417">
        <f t="shared" si="219"/>
        <v>22273</v>
      </c>
      <c r="BH271" s="417">
        <f t="shared" si="220"/>
        <v>19019</v>
      </c>
      <c r="BI271" s="417">
        <f t="shared" si="223"/>
        <v>17143</v>
      </c>
      <c r="BJ271" s="417">
        <f t="shared" si="224"/>
        <v>17700</v>
      </c>
      <c r="BK271" s="416">
        <f t="shared" si="250"/>
        <v>3.3214269146912834E-2</v>
      </c>
      <c r="BL271" s="416">
        <f t="shared" si="250"/>
        <v>-0.14609617025097654</v>
      </c>
      <c r="BM271" s="416">
        <f t="shared" si="250"/>
        <v>-9.8638203901361798E-2</v>
      </c>
      <c r="BN271" s="416">
        <f t="shared" si="245"/>
        <v>3.2491395905034137E-2</v>
      </c>
      <c r="BO271" s="419"/>
      <c r="BP271" s="420"/>
      <c r="BR271" s="104"/>
      <c r="BS271" s="103"/>
      <c r="BT271" s="161">
        <f t="shared" si="251"/>
        <v>15809640</v>
      </c>
      <c r="BU271" s="161">
        <f t="shared" si="252"/>
        <v>14291200</v>
      </c>
    </row>
    <row r="272" spans="1:73" ht="24" hidden="1">
      <c r="A272" s="145" t="s">
        <v>617</v>
      </c>
      <c r="B272" s="145" t="str">
        <f t="shared" si="221"/>
        <v>P146</v>
      </c>
      <c r="C272" s="146" t="s">
        <v>628</v>
      </c>
      <c r="D272" s="172" t="s">
        <v>629</v>
      </c>
      <c r="E272" s="178" t="s">
        <v>142</v>
      </c>
      <c r="F272" s="178"/>
      <c r="G272" s="178" t="s">
        <v>157</v>
      </c>
      <c r="H272" s="129">
        <v>2500</v>
      </c>
      <c r="I272" s="130">
        <v>2500</v>
      </c>
      <c r="J272" s="129">
        <v>2500</v>
      </c>
      <c r="K272" s="130">
        <v>2500</v>
      </c>
      <c r="L272" s="130">
        <v>2500</v>
      </c>
      <c r="M272" s="130">
        <v>2680</v>
      </c>
      <c r="N272" s="130">
        <v>2680</v>
      </c>
      <c r="O272" s="148">
        <v>2970</v>
      </c>
      <c r="P272" s="149">
        <v>634</v>
      </c>
      <c r="Q272" s="149">
        <v>1583500</v>
      </c>
      <c r="R272" s="150">
        <v>645</v>
      </c>
      <c r="S272" s="151">
        <v>1612500</v>
      </c>
      <c r="T272" s="150">
        <v>478</v>
      </c>
      <c r="U272" s="151">
        <v>1313030</v>
      </c>
      <c r="V272" s="152">
        <v>645</v>
      </c>
      <c r="W272" s="153">
        <f t="shared" si="225"/>
        <v>1915650</v>
      </c>
      <c r="X272" s="154">
        <v>645</v>
      </c>
      <c r="Y272" s="155">
        <v>2970</v>
      </c>
      <c r="Z272" s="138">
        <f t="shared" si="226"/>
        <v>1915650</v>
      </c>
      <c r="AA272" s="156">
        <v>659</v>
      </c>
      <c r="AB272" s="157">
        <v>1957230</v>
      </c>
      <c r="AC272" s="162">
        <f>AA272</f>
        <v>659</v>
      </c>
      <c r="AD272" s="456">
        <f>Y272*1.15</f>
        <v>3415.4999999999995</v>
      </c>
      <c r="AE272" s="159">
        <f t="shared" si="227"/>
        <v>2250814.4999999995</v>
      </c>
      <c r="AF272" s="158">
        <v>549</v>
      </c>
      <c r="AG272" s="448">
        <v>3825.83</v>
      </c>
      <c r="AH272" s="159">
        <f t="shared" si="246"/>
        <v>2100380.67</v>
      </c>
      <c r="AI272" s="437">
        <f t="shared" si="247"/>
        <v>-410.33000000000038</v>
      </c>
      <c r="AJ272" s="23">
        <f t="shared" si="228"/>
        <v>-96</v>
      </c>
      <c r="AK272" s="24">
        <f t="shared" si="229"/>
        <v>-0.14883720930232558</v>
      </c>
      <c r="AL272" s="23">
        <f t="shared" si="230"/>
        <v>-110</v>
      </c>
      <c r="AM272" s="160">
        <f t="shared" si="248"/>
        <v>150433.82999999961</v>
      </c>
      <c r="AN272" s="24">
        <f t="shared" si="231"/>
        <v>-0.16691957511380881</v>
      </c>
      <c r="AO272" s="163">
        <f t="shared" si="232"/>
        <v>855.82999999999993</v>
      </c>
      <c r="AP272" s="164">
        <f t="shared" si="233"/>
        <v>0.28815824915824911</v>
      </c>
      <c r="AQ272" s="487"/>
      <c r="AR272" s="409">
        <f t="shared" si="234"/>
        <v>0.28815824915824906</v>
      </c>
      <c r="AS272" s="410">
        <f t="shared" si="235"/>
        <v>0.14999999999999991</v>
      </c>
      <c r="AT272" s="409">
        <f t="shared" si="236"/>
        <v>-0.16691957511380884</v>
      </c>
      <c r="AU272" s="410">
        <f t="shared" si="237"/>
        <v>0</v>
      </c>
      <c r="AV272" s="64" t="b">
        <f t="shared" si="238"/>
        <v>1</v>
      </c>
      <c r="AW272" s="415">
        <f t="shared" si="239"/>
        <v>2497.6340694006308</v>
      </c>
      <c r="AX272" s="415">
        <f t="shared" si="240"/>
        <v>2500</v>
      </c>
      <c r="AY272" s="415">
        <f t="shared" si="241"/>
        <v>2746.9246861924685</v>
      </c>
      <c r="AZ272" s="415">
        <f t="shared" si="242"/>
        <v>2970</v>
      </c>
      <c r="BA272" s="415">
        <f t="shared" si="243"/>
        <v>3415.4999999999995</v>
      </c>
      <c r="BB272" s="416">
        <f t="shared" si="249"/>
        <v>9.4726870855699197E-4</v>
      </c>
      <c r="BC272" s="416">
        <f t="shared" si="249"/>
        <v>9.8769874476987374E-2</v>
      </c>
      <c r="BD272" s="416">
        <f t="shared" si="249"/>
        <v>8.1209111749160456E-2</v>
      </c>
      <c r="BE272" s="416">
        <f t="shared" si="244"/>
        <v>0.14999999999999991</v>
      </c>
      <c r="BF272" s="417">
        <f t="shared" si="222"/>
        <v>634</v>
      </c>
      <c r="BG272" s="417">
        <f t="shared" si="219"/>
        <v>645</v>
      </c>
      <c r="BH272" s="417">
        <f t="shared" si="220"/>
        <v>478</v>
      </c>
      <c r="BI272" s="417">
        <f t="shared" si="223"/>
        <v>659</v>
      </c>
      <c r="BJ272" s="417">
        <f t="shared" si="224"/>
        <v>659</v>
      </c>
      <c r="BK272" s="416">
        <f t="shared" si="250"/>
        <v>1.7350157728706517E-2</v>
      </c>
      <c r="BL272" s="416">
        <f t="shared" si="250"/>
        <v>-0.25891472868217058</v>
      </c>
      <c r="BM272" s="416">
        <f t="shared" si="250"/>
        <v>0.37866108786610875</v>
      </c>
      <c r="BN272" s="416">
        <f t="shared" si="245"/>
        <v>0</v>
      </c>
      <c r="BO272" s="419"/>
      <c r="BP272" s="420"/>
      <c r="BR272" s="104"/>
      <c r="BS272" s="103"/>
      <c r="BT272" s="161">
        <f t="shared" si="251"/>
        <v>1957230</v>
      </c>
      <c r="BU272" s="161">
        <f t="shared" si="252"/>
        <v>1630530</v>
      </c>
    </row>
    <row r="273" spans="1:73" ht="13.2" hidden="1">
      <c r="A273" s="145" t="s">
        <v>617</v>
      </c>
      <c r="B273" s="145" t="str">
        <f t="shared" si="221"/>
        <v>P147</v>
      </c>
      <c r="C273" s="146" t="s">
        <v>630</v>
      </c>
      <c r="D273" s="172" t="s">
        <v>631</v>
      </c>
      <c r="E273" s="178" t="s">
        <v>142</v>
      </c>
      <c r="F273" s="178"/>
      <c r="G273" s="178" t="s">
        <v>157</v>
      </c>
      <c r="H273" s="129">
        <v>500</v>
      </c>
      <c r="I273" s="130">
        <v>600</v>
      </c>
      <c r="J273" s="129">
        <v>600</v>
      </c>
      <c r="K273" s="130">
        <v>600</v>
      </c>
      <c r="L273" s="130">
        <v>600</v>
      </c>
      <c r="M273" s="130">
        <v>636</v>
      </c>
      <c r="N273" s="130">
        <v>636</v>
      </c>
      <c r="O273" s="148">
        <v>721.6</v>
      </c>
      <c r="P273" s="149">
        <v>12844</v>
      </c>
      <c r="Q273" s="149">
        <v>7224720</v>
      </c>
      <c r="R273" s="150">
        <v>13012</v>
      </c>
      <c r="S273" s="151">
        <v>7736580</v>
      </c>
      <c r="T273" s="150">
        <v>9649</v>
      </c>
      <c r="U273" s="151">
        <v>6331747.080000001</v>
      </c>
      <c r="V273" s="152">
        <v>13012</v>
      </c>
      <c r="W273" s="153">
        <f t="shared" si="225"/>
        <v>9389459.2000000011</v>
      </c>
      <c r="X273" s="154">
        <v>13012</v>
      </c>
      <c r="Y273" s="155">
        <v>721.6</v>
      </c>
      <c r="Z273" s="138">
        <f t="shared" si="226"/>
        <v>9389459.2000000011</v>
      </c>
      <c r="AA273" s="156">
        <v>9486</v>
      </c>
      <c r="AB273" s="157">
        <v>6786048</v>
      </c>
      <c r="AC273" s="158">
        <v>10000</v>
      </c>
      <c r="AD273" s="456">
        <v>900</v>
      </c>
      <c r="AE273" s="159">
        <f t="shared" si="227"/>
        <v>9000000</v>
      </c>
      <c r="AF273" s="158">
        <v>10000</v>
      </c>
      <c r="AG273" s="448">
        <v>1131.72</v>
      </c>
      <c r="AH273" s="159">
        <f t="shared" si="246"/>
        <v>11317200</v>
      </c>
      <c r="AI273" s="437">
        <f t="shared" si="247"/>
        <v>-231.72000000000003</v>
      </c>
      <c r="AJ273" s="23">
        <f t="shared" si="228"/>
        <v>-3012</v>
      </c>
      <c r="AK273" s="24">
        <f t="shared" si="229"/>
        <v>-0.23147863510605596</v>
      </c>
      <c r="AL273" s="23">
        <f t="shared" si="230"/>
        <v>514</v>
      </c>
      <c r="AM273" s="160">
        <f t="shared" si="248"/>
        <v>-2317200</v>
      </c>
      <c r="AN273" s="24">
        <f t="shared" si="231"/>
        <v>5.4185114906177521E-2</v>
      </c>
      <c r="AO273" s="163">
        <f t="shared" si="232"/>
        <v>410.12</v>
      </c>
      <c r="AP273" s="164">
        <f t="shared" si="233"/>
        <v>0.56834811529933482</v>
      </c>
      <c r="AQ273" s="487"/>
      <c r="AR273" s="409">
        <f t="shared" si="234"/>
        <v>0.56834811529933482</v>
      </c>
      <c r="AS273" s="410">
        <f t="shared" si="235"/>
        <v>0.24722838137472269</v>
      </c>
      <c r="AT273" s="409">
        <f t="shared" si="236"/>
        <v>5.4185114906177612E-2</v>
      </c>
      <c r="AU273" s="410">
        <f t="shared" si="237"/>
        <v>5.4185114906177612E-2</v>
      </c>
      <c r="AV273" s="64" t="b">
        <f t="shared" si="238"/>
        <v>0</v>
      </c>
      <c r="AW273" s="415">
        <f t="shared" si="239"/>
        <v>562.49766427904081</v>
      </c>
      <c r="AX273" s="415">
        <f t="shared" si="240"/>
        <v>594.57270212111894</v>
      </c>
      <c r="AY273" s="415">
        <f t="shared" si="241"/>
        <v>656.20759456938549</v>
      </c>
      <c r="AZ273" s="415">
        <f t="shared" si="242"/>
        <v>721.6</v>
      </c>
      <c r="BA273" s="415">
        <f t="shared" si="243"/>
        <v>900</v>
      </c>
      <c r="BB273" s="416">
        <f t="shared" si="249"/>
        <v>5.7022526276956365E-2</v>
      </c>
      <c r="BC273" s="416">
        <f t="shared" si="249"/>
        <v>0.10366249952005213</v>
      </c>
      <c r="BD273" s="416">
        <f t="shared" si="249"/>
        <v>9.9652009473505387E-2</v>
      </c>
      <c r="BE273" s="416">
        <f t="shared" si="244"/>
        <v>0.24722838137472269</v>
      </c>
      <c r="BF273" s="417">
        <f t="shared" si="222"/>
        <v>12844</v>
      </c>
      <c r="BG273" s="417">
        <f t="shared" si="219"/>
        <v>13012</v>
      </c>
      <c r="BH273" s="417">
        <f t="shared" si="220"/>
        <v>9649</v>
      </c>
      <c r="BI273" s="417">
        <f t="shared" si="223"/>
        <v>9486</v>
      </c>
      <c r="BJ273" s="417">
        <f t="shared" si="224"/>
        <v>10000</v>
      </c>
      <c r="BK273" s="416">
        <f t="shared" si="250"/>
        <v>1.3080037371535402E-2</v>
      </c>
      <c r="BL273" s="416">
        <f t="shared" si="250"/>
        <v>-0.2584537350138334</v>
      </c>
      <c r="BM273" s="416">
        <f t="shared" si="250"/>
        <v>-1.6892942273810774E-2</v>
      </c>
      <c r="BN273" s="416">
        <f t="shared" si="245"/>
        <v>5.4185114906177612E-2</v>
      </c>
      <c r="BO273" s="419"/>
      <c r="BP273" s="420"/>
      <c r="BR273" s="104"/>
      <c r="BS273" s="103"/>
      <c r="BT273" s="161">
        <f t="shared" si="251"/>
        <v>7216000</v>
      </c>
      <c r="BU273" s="161">
        <f t="shared" si="252"/>
        <v>7216000</v>
      </c>
    </row>
    <row r="274" spans="1:73" ht="24" hidden="1">
      <c r="A274" s="145" t="s">
        <v>617</v>
      </c>
      <c r="B274" s="145" t="str">
        <f t="shared" si="221"/>
        <v>P148</v>
      </c>
      <c r="C274" s="146" t="s">
        <v>632</v>
      </c>
      <c r="D274" s="147" t="s">
        <v>633</v>
      </c>
      <c r="E274" s="147"/>
      <c r="F274" s="147"/>
      <c r="G274" s="147" t="s">
        <v>157</v>
      </c>
      <c r="H274" s="129">
        <v>2600</v>
      </c>
      <c r="I274" s="130">
        <v>2600</v>
      </c>
      <c r="J274" s="129">
        <v>2600</v>
      </c>
      <c r="K274" s="130">
        <v>2600</v>
      </c>
      <c r="L274" s="130">
        <v>2600</v>
      </c>
      <c r="M274" s="130">
        <v>2720</v>
      </c>
      <c r="N274" s="130">
        <v>2720</v>
      </c>
      <c r="O274" s="148">
        <v>3014</v>
      </c>
      <c r="P274" s="149">
        <v>604</v>
      </c>
      <c r="Q274" s="149">
        <v>1570400</v>
      </c>
      <c r="R274" s="150">
        <v>617</v>
      </c>
      <c r="S274" s="151">
        <v>1603680</v>
      </c>
      <c r="T274" s="150">
        <v>625</v>
      </c>
      <c r="U274" s="151">
        <v>1724160.4</v>
      </c>
      <c r="V274" s="152">
        <v>635</v>
      </c>
      <c r="W274" s="153">
        <f t="shared" si="225"/>
        <v>1913890</v>
      </c>
      <c r="X274" s="154">
        <v>635</v>
      </c>
      <c r="Y274" s="155">
        <v>3014</v>
      </c>
      <c r="Z274" s="138">
        <f t="shared" si="226"/>
        <v>1913890</v>
      </c>
      <c r="AA274" s="156">
        <v>518</v>
      </c>
      <c r="AB274" s="157">
        <v>1561477.2</v>
      </c>
      <c r="AC274" s="158">
        <v>540</v>
      </c>
      <c r="AD274" s="448">
        <v>3411.11</v>
      </c>
      <c r="AE274" s="159">
        <f t="shared" si="227"/>
        <v>1841999.4000000001</v>
      </c>
      <c r="AF274" s="158">
        <v>540</v>
      </c>
      <c r="AG274" s="448">
        <v>3411.11</v>
      </c>
      <c r="AH274" s="159">
        <f t="shared" si="246"/>
        <v>1841999.4000000001</v>
      </c>
      <c r="AI274" s="437">
        <f t="shared" si="247"/>
        <v>0</v>
      </c>
      <c r="AJ274" s="23">
        <f t="shared" si="228"/>
        <v>-95</v>
      </c>
      <c r="AK274" s="24">
        <f t="shared" si="229"/>
        <v>-0.14960629921259844</v>
      </c>
      <c r="AL274" s="23">
        <f t="shared" si="230"/>
        <v>22</v>
      </c>
      <c r="AM274" s="160">
        <f t="shared" si="248"/>
        <v>0</v>
      </c>
      <c r="AN274" s="24">
        <f t="shared" si="231"/>
        <v>4.2471042471042469E-2</v>
      </c>
      <c r="AO274" s="163">
        <f t="shared" si="232"/>
        <v>397.11000000000013</v>
      </c>
      <c r="AP274" s="164">
        <f t="shared" si="233"/>
        <v>0.13175514266755148</v>
      </c>
      <c r="AQ274" s="487"/>
      <c r="AR274" s="409">
        <f t="shared" si="234"/>
        <v>0.13175514266755139</v>
      </c>
      <c r="AS274" s="410">
        <f t="shared" si="235"/>
        <v>0.13175514266755139</v>
      </c>
      <c r="AT274" s="409">
        <f t="shared" si="236"/>
        <v>4.2471042471042386E-2</v>
      </c>
      <c r="AU274" s="410">
        <f t="shared" si="237"/>
        <v>4.2471042471042386E-2</v>
      </c>
      <c r="AV274" s="64" t="b">
        <f t="shared" si="238"/>
        <v>0</v>
      </c>
      <c r="AW274" s="415">
        <f t="shared" si="239"/>
        <v>2600</v>
      </c>
      <c r="AX274" s="415">
        <f t="shared" si="240"/>
        <v>2599.1572123176661</v>
      </c>
      <c r="AY274" s="415">
        <f t="shared" si="241"/>
        <v>2758.6566399999997</v>
      </c>
      <c r="AZ274" s="415">
        <f t="shared" si="242"/>
        <v>3014</v>
      </c>
      <c r="BA274" s="415">
        <f t="shared" si="243"/>
        <v>3411.11</v>
      </c>
      <c r="BB274" s="416">
        <f t="shared" si="249"/>
        <v>-3.2414910858991064E-4</v>
      </c>
      <c r="BC274" s="416">
        <f t="shared" si="249"/>
        <v>6.1365825401576313E-2</v>
      </c>
      <c r="BD274" s="416">
        <f t="shared" si="249"/>
        <v>9.2560761748152975E-2</v>
      </c>
      <c r="BE274" s="416">
        <f t="shared" si="244"/>
        <v>0.13175514266755139</v>
      </c>
      <c r="BF274" s="417">
        <f t="shared" si="222"/>
        <v>604</v>
      </c>
      <c r="BG274" s="417">
        <f t="shared" si="219"/>
        <v>617</v>
      </c>
      <c r="BH274" s="417">
        <f t="shared" si="220"/>
        <v>625</v>
      </c>
      <c r="BI274" s="417">
        <f t="shared" si="223"/>
        <v>518</v>
      </c>
      <c r="BJ274" s="417">
        <f t="shared" si="224"/>
        <v>540</v>
      </c>
      <c r="BK274" s="416">
        <f t="shared" si="250"/>
        <v>2.1523178807947074E-2</v>
      </c>
      <c r="BL274" s="416">
        <f t="shared" si="250"/>
        <v>1.296596434359798E-2</v>
      </c>
      <c r="BM274" s="416">
        <f t="shared" si="250"/>
        <v>-0.17120000000000002</v>
      </c>
      <c r="BN274" s="416">
        <f t="shared" si="245"/>
        <v>4.2471042471042386E-2</v>
      </c>
      <c r="BO274" s="419"/>
      <c r="BP274" s="420" t="s">
        <v>1070</v>
      </c>
      <c r="BR274" s="104"/>
      <c r="BS274" s="103"/>
      <c r="BT274" s="161">
        <f t="shared" si="251"/>
        <v>1627560</v>
      </c>
      <c r="BU274" s="161">
        <f t="shared" si="252"/>
        <v>1627560</v>
      </c>
    </row>
    <row r="275" spans="1:73" ht="24" hidden="1">
      <c r="A275" s="145" t="s">
        <v>617</v>
      </c>
      <c r="B275" s="145" t="str">
        <f t="shared" si="221"/>
        <v>P149</v>
      </c>
      <c r="C275" s="146" t="s">
        <v>634</v>
      </c>
      <c r="D275" s="147" t="s">
        <v>635</v>
      </c>
      <c r="E275" s="147"/>
      <c r="F275" s="147"/>
      <c r="G275" s="147" t="s">
        <v>157</v>
      </c>
      <c r="H275" s="129">
        <v>1160</v>
      </c>
      <c r="I275" s="130">
        <v>1160</v>
      </c>
      <c r="J275" s="129">
        <v>1160</v>
      </c>
      <c r="K275" s="130">
        <v>1160</v>
      </c>
      <c r="L275" s="130">
        <v>1160</v>
      </c>
      <c r="M275" s="130">
        <v>1228</v>
      </c>
      <c r="N275" s="130">
        <v>1228</v>
      </c>
      <c r="O275" s="148">
        <v>1372.8</v>
      </c>
      <c r="P275" s="149">
        <v>1134</v>
      </c>
      <c r="Q275" s="149">
        <v>1313352</v>
      </c>
      <c r="R275" s="150">
        <v>1328</v>
      </c>
      <c r="S275" s="151">
        <v>1535840</v>
      </c>
      <c r="T275" s="150">
        <v>1639</v>
      </c>
      <c r="U275" s="151">
        <v>2072806.0799999996</v>
      </c>
      <c r="V275" s="152">
        <v>1702</v>
      </c>
      <c r="W275" s="153">
        <f t="shared" si="225"/>
        <v>2336505.6</v>
      </c>
      <c r="X275" s="154">
        <v>1702</v>
      </c>
      <c r="Y275" s="155">
        <v>1372.8</v>
      </c>
      <c r="Z275" s="138">
        <f t="shared" si="226"/>
        <v>2336505.6</v>
      </c>
      <c r="AA275" s="156">
        <v>1167</v>
      </c>
      <c r="AB275" s="157">
        <v>1596017.28</v>
      </c>
      <c r="AC275" s="158">
        <v>1447</v>
      </c>
      <c r="AD275" s="448">
        <v>1596.2</v>
      </c>
      <c r="AE275" s="159">
        <f t="shared" si="227"/>
        <v>2309701.4</v>
      </c>
      <c r="AF275" s="158">
        <v>1447</v>
      </c>
      <c r="AG275" s="448">
        <v>1596.2</v>
      </c>
      <c r="AH275" s="159">
        <f t="shared" si="246"/>
        <v>2309701.4</v>
      </c>
      <c r="AI275" s="437">
        <f t="shared" si="247"/>
        <v>0</v>
      </c>
      <c r="AJ275" s="23">
        <f t="shared" si="228"/>
        <v>-255</v>
      </c>
      <c r="AK275" s="24">
        <f t="shared" si="229"/>
        <v>-0.14982373678025851</v>
      </c>
      <c r="AL275" s="23">
        <f t="shared" si="230"/>
        <v>280</v>
      </c>
      <c r="AM275" s="160">
        <f t="shared" si="248"/>
        <v>0</v>
      </c>
      <c r="AN275" s="24">
        <f t="shared" si="231"/>
        <v>0.23993144815766923</v>
      </c>
      <c r="AO275" s="163">
        <f t="shared" si="232"/>
        <v>223.40000000000009</v>
      </c>
      <c r="AP275" s="164">
        <f t="shared" si="233"/>
        <v>0.16273310023310031</v>
      </c>
      <c r="AQ275" s="487"/>
      <c r="AR275" s="409">
        <f t="shared" si="234"/>
        <v>0.16273310023310028</v>
      </c>
      <c r="AS275" s="410">
        <f t="shared" si="235"/>
        <v>0.16273310023310028</v>
      </c>
      <c r="AT275" s="409">
        <f t="shared" si="236"/>
        <v>0.23993144815766931</v>
      </c>
      <c r="AU275" s="410">
        <f t="shared" si="237"/>
        <v>0.23993144815766931</v>
      </c>
      <c r="AV275" s="64" t="b">
        <f t="shared" si="238"/>
        <v>0</v>
      </c>
      <c r="AW275" s="415">
        <f t="shared" si="239"/>
        <v>1158.1587301587301</v>
      </c>
      <c r="AX275" s="415">
        <f t="shared" si="240"/>
        <v>1156.5060240963855</v>
      </c>
      <c r="AY275" s="415">
        <f t="shared" si="241"/>
        <v>1264.6772910311163</v>
      </c>
      <c r="AZ275" s="415">
        <f t="shared" si="242"/>
        <v>1372.8</v>
      </c>
      <c r="BA275" s="415">
        <f t="shared" si="243"/>
        <v>1596.2</v>
      </c>
      <c r="BB275" s="416">
        <f t="shared" si="249"/>
        <v>-1.4270117034114183E-3</v>
      </c>
      <c r="BC275" s="416">
        <f t="shared" si="249"/>
        <v>9.3532817539146329E-2</v>
      </c>
      <c r="BD275" s="416">
        <f t="shared" si="249"/>
        <v>8.549430731117913E-2</v>
      </c>
      <c r="BE275" s="416">
        <f t="shared" si="244"/>
        <v>0.16273310023310028</v>
      </c>
      <c r="BF275" s="417">
        <f t="shared" si="222"/>
        <v>1134</v>
      </c>
      <c r="BG275" s="417">
        <f t="shared" si="219"/>
        <v>1328</v>
      </c>
      <c r="BH275" s="417">
        <f t="shared" si="220"/>
        <v>1639</v>
      </c>
      <c r="BI275" s="417">
        <f t="shared" si="223"/>
        <v>1167</v>
      </c>
      <c r="BJ275" s="417">
        <f t="shared" si="224"/>
        <v>1447</v>
      </c>
      <c r="BK275" s="416">
        <f t="shared" si="250"/>
        <v>0.17107583774250434</v>
      </c>
      <c r="BL275" s="416">
        <f t="shared" si="250"/>
        <v>0.23418674698795172</v>
      </c>
      <c r="BM275" s="416">
        <f t="shared" si="250"/>
        <v>-0.28798047589993903</v>
      </c>
      <c r="BN275" s="416">
        <f t="shared" si="245"/>
        <v>0.23993144815766931</v>
      </c>
      <c r="BO275" s="419"/>
      <c r="BP275" s="420" t="s">
        <v>1070</v>
      </c>
      <c r="BR275" s="104"/>
      <c r="BS275" s="103"/>
      <c r="BT275" s="161">
        <f t="shared" si="251"/>
        <v>1986441.5999999999</v>
      </c>
      <c r="BU275" s="161">
        <f t="shared" si="252"/>
        <v>1986441.5999999999</v>
      </c>
    </row>
    <row r="276" spans="1:73" ht="13.2" hidden="1">
      <c r="A276" s="145" t="s">
        <v>617</v>
      </c>
      <c r="B276" s="145" t="str">
        <f t="shared" si="221"/>
        <v>P150</v>
      </c>
      <c r="C276" s="146" t="s">
        <v>636</v>
      </c>
      <c r="D276" s="147" t="s">
        <v>637</v>
      </c>
      <c r="E276" s="147"/>
      <c r="F276" s="147"/>
      <c r="G276" s="147" t="s">
        <v>157</v>
      </c>
      <c r="H276" s="129">
        <v>612</v>
      </c>
      <c r="I276" s="130">
        <v>612</v>
      </c>
      <c r="J276" s="129">
        <v>612</v>
      </c>
      <c r="K276" s="130">
        <v>612</v>
      </c>
      <c r="L276" s="130">
        <v>612</v>
      </c>
      <c r="M276" s="130">
        <v>695</v>
      </c>
      <c r="N276" s="130">
        <v>695</v>
      </c>
      <c r="O276" s="148">
        <v>786.5</v>
      </c>
      <c r="P276" s="149">
        <v>141</v>
      </c>
      <c r="Q276" s="149">
        <v>86047.2</v>
      </c>
      <c r="R276" s="150">
        <v>93</v>
      </c>
      <c r="S276" s="151">
        <v>56916</v>
      </c>
      <c r="T276" s="150">
        <v>78</v>
      </c>
      <c r="U276" s="151">
        <v>55252.5</v>
      </c>
      <c r="V276" s="152">
        <v>93</v>
      </c>
      <c r="W276" s="153">
        <f t="shared" si="225"/>
        <v>73144.5</v>
      </c>
      <c r="X276" s="154">
        <v>93</v>
      </c>
      <c r="Y276" s="155">
        <v>786.5</v>
      </c>
      <c r="Z276" s="138">
        <f t="shared" si="226"/>
        <v>73144.5</v>
      </c>
      <c r="AA276" s="156">
        <v>66</v>
      </c>
      <c r="AB276" s="157">
        <v>51751.7</v>
      </c>
      <c r="AC276" s="158">
        <v>80</v>
      </c>
      <c r="AD276" s="456">
        <v>900</v>
      </c>
      <c r="AE276" s="159">
        <f t="shared" si="227"/>
        <v>72000</v>
      </c>
      <c r="AF276" s="158">
        <v>80</v>
      </c>
      <c r="AG276" s="448">
        <v>1008.38</v>
      </c>
      <c r="AH276" s="159">
        <f t="shared" si="246"/>
        <v>80670.399999999994</v>
      </c>
      <c r="AI276" s="437">
        <f t="shared" si="247"/>
        <v>-108.38</v>
      </c>
      <c r="AJ276" s="23">
        <f t="shared" si="228"/>
        <v>-13</v>
      </c>
      <c r="AK276" s="24">
        <f t="shared" si="229"/>
        <v>-0.13978494623655913</v>
      </c>
      <c r="AL276" s="23">
        <f t="shared" si="230"/>
        <v>14</v>
      </c>
      <c r="AM276" s="160">
        <f t="shared" si="248"/>
        <v>-8670.3999999999942</v>
      </c>
      <c r="AN276" s="24">
        <f t="shared" si="231"/>
        <v>0.21212121212121213</v>
      </c>
      <c r="AO276" s="163">
        <f t="shared" si="232"/>
        <v>221.88</v>
      </c>
      <c r="AP276" s="164">
        <f t="shared" si="233"/>
        <v>0.28211061665607118</v>
      </c>
      <c r="AQ276" s="487"/>
      <c r="AR276" s="409">
        <f t="shared" si="234"/>
        <v>0.28211061665607118</v>
      </c>
      <c r="AS276" s="410">
        <f t="shared" si="235"/>
        <v>0.14431023521932618</v>
      </c>
      <c r="AT276" s="409">
        <f t="shared" si="236"/>
        <v>0.21212121212121215</v>
      </c>
      <c r="AU276" s="410">
        <f t="shared" si="237"/>
        <v>0.21212121212121215</v>
      </c>
      <c r="AV276" s="64" t="b">
        <f t="shared" si="238"/>
        <v>0</v>
      </c>
      <c r="AW276" s="415">
        <f t="shared" si="239"/>
        <v>610.26382978723404</v>
      </c>
      <c r="AX276" s="415">
        <f t="shared" si="240"/>
        <v>612</v>
      </c>
      <c r="AY276" s="415">
        <f t="shared" si="241"/>
        <v>708.36538461538464</v>
      </c>
      <c r="AZ276" s="415">
        <f t="shared" si="242"/>
        <v>786.5</v>
      </c>
      <c r="BA276" s="415">
        <f t="shared" si="243"/>
        <v>900</v>
      </c>
      <c r="BB276" s="416">
        <f t="shared" si="249"/>
        <v>2.8449502133711668E-3</v>
      </c>
      <c r="BC276" s="416">
        <f t="shared" si="249"/>
        <v>0.1574597787833083</v>
      </c>
      <c r="BD276" s="416">
        <f t="shared" si="249"/>
        <v>0.11030270123523822</v>
      </c>
      <c r="BE276" s="416">
        <f t="shared" si="244"/>
        <v>0.14431023521932618</v>
      </c>
      <c r="BF276" s="417">
        <f t="shared" si="222"/>
        <v>141</v>
      </c>
      <c r="BG276" s="417">
        <f t="shared" si="219"/>
        <v>93</v>
      </c>
      <c r="BH276" s="417">
        <f t="shared" si="220"/>
        <v>78</v>
      </c>
      <c r="BI276" s="417">
        <f t="shared" si="223"/>
        <v>66</v>
      </c>
      <c r="BJ276" s="417">
        <f t="shared" si="224"/>
        <v>80</v>
      </c>
      <c r="BK276" s="416">
        <f t="shared" si="250"/>
        <v>-0.34042553191489366</v>
      </c>
      <c r="BL276" s="416">
        <f t="shared" si="250"/>
        <v>-0.16129032258064513</v>
      </c>
      <c r="BM276" s="416">
        <f t="shared" si="250"/>
        <v>-0.15384615384615385</v>
      </c>
      <c r="BN276" s="416">
        <f t="shared" si="245"/>
        <v>0.21212121212121215</v>
      </c>
      <c r="BO276" s="419"/>
      <c r="BP276" s="420"/>
      <c r="BR276" s="104"/>
      <c r="BS276" s="103"/>
      <c r="BT276" s="161">
        <f t="shared" si="251"/>
        <v>62920</v>
      </c>
      <c r="BU276" s="161">
        <f t="shared" si="252"/>
        <v>62920</v>
      </c>
    </row>
    <row r="277" spans="1:73" ht="13.2" hidden="1">
      <c r="A277" s="145" t="s">
        <v>617</v>
      </c>
      <c r="B277" s="145" t="str">
        <f t="shared" si="221"/>
        <v>P151</v>
      </c>
      <c r="C277" s="146" t="s">
        <v>638</v>
      </c>
      <c r="D277" s="172" t="s">
        <v>639</v>
      </c>
      <c r="E277" s="178" t="s">
        <v>142</v>
      </c>
      <c r="F277" s="178"/>
      <c r="G277" s="178" t="s">
        <v>157</v>
      </c>
      <c r="H277" s="129">
        <v>1000</v>
      </c>
      <c r="I277" s="130">
        <v>1000</v>
      </c>
      <c r="J277" s="129">
        <v>1000</v>
      </c>
      <c r="K277" s="130">
        <v>1000</v>
      </c>
      <c r="L277" s="130">
        <v>1000</v>
      </c>
      <c r="M277" s="130">
        <v>1156</v>
      </c>
      <c r="N277" s="130">
        <v>1156</v>
      </c>
      <c r="O277" s="148">
        <v>1293.5999999999999</v>
      </c>
      <c r="P277" s="149">
        <v>748</v>
      </c>
      <c r="Q277" s="149">
        <v>747800</v>
      </c>
      <c r="R277" s="150">
        <v>894</v>
      </c>
      <c r="S277" s="151">
        <v>893400</v>
      </c>
      <c r="T277" s="150">
        <v>846</v>
      </c>
      <c r="U277" s="151">
        <v>1005513.28</v>
      </c>
      <c r="V277" s="152">
        <v>916</v>
      </c>
      <c r="W277" s="153">
        <f t="shared" si="225"/>
        <v>1184937.5999999999</v>
      </c>
      <c r="X277" s="154">
        <v>916</v>
      </c>
      <c r="Y277" s="155">
        <v>1293.5999999999999</v>
      </c>
      <c r="Z277" s="138">
        <f t="shared" si="226"/>
        <v>1184937.5999999999</v>
      </c>
      <c r="AA277" s="156">
        <v>790</v>
      </c>
      <c r="AB277" s="157">
        <v>1020909.12</v>
      </c>
      <c r="AC277" s="162">
        <f>AA277</f>
        <v>790</v>
      </c>
      <c r="AD277" s="456">
        <f t="shared" ref="AD277:AD278" si="253">Y277*1.15</f>
        <v>1487.6399999999999</v>
      </c>
      <c r="AE277" s="159">
        <f t="shared" si="227"/>
        <v>1175235.5999999999</v>
      </c>
      <c r="AF277" s="158">
        <v>779</v>
      </c>
      <c r="AG277" s="448">
        <v>1665.67</v>
      </c>
      <c r="AH277" s="159">
        <f t="shared" si="246"/>
        <v>1297556.9300000002</v>
      </c>
      <c r="AI277" s="437">
        <f t="shared" si="247"/>
        <v>-178.0300000000002</v>
      </c>
      <c r="AJ277" s="23">
        <f t="shared" si="228"/>
        <v>-137</v>
      </c>
      <c r="AK277" s="24">
        <f t="shared" si="229"/>
        <v>-0.14956331877729256</v>
      </c>
      <c r="AL277" s="23">
        <f t="shared" si="230"/>
        <v>-11</v>
      </c>
      <c r="AM277" s="160">
        <f t="shared" si="248"/>
        <v>-122321.33000000031</v>
      </c>
      <c r="AN277" s="24">
        <f t="shared" si="231"/>
        <v>-1.3924050632911392E-2</v>
      </c>
      <c r="AO277" s="163">
        <f t="shared" si="232"/>
        <v>372.07000000000016</v>
      </c>
      <c r="AP277" s="164">
        <f t="shared" si="233"/>
        <v>0.28762368583797171</v>
      </c>
      <c r="AQ277" s="487"/>
      <c r="AR277" s="409">
        <f t="shared" si="234"/>
        <v>0.28762368583797171</v>
      </c>
      <c r="AS277" s="410">
        <f t="shared" si="235"/>
        <v>0.14999999999999991</v>
      </c>
      <c r="AT277" s="409">
        <f t="shared" si="236"/>
        <v>-1.3924050632911356E-2</v>
      </c>
      <c r="AU277" s="410">
        <f t="shared" si="237"/>
        <v>0</v>
      </c>
      <c r="AV277" s="64" t="b">
        <f t="shared" si="238"/>
        <v>1</v>
      </c>
      <c r="AW277" s="415">
        <f t="shared" si="239"/>
        <v>999.73262032085563</v>
      </c>
      <c r="AX277" s="415">
        <f t="shared" si="240"/>
        <v>999.32885906040269</v>
      </c>
      <c r="AY277" s="415">
        <f t="shared" si="241"/>
        <v>1188.5499763593382</v>
      </c>
      <c r="AZ277" s="415">
        <f t="shared" si="242"/>
        <v>1293.5999999999999</v>
      </c>
      <c r="BA277" s="415">
        <f t="shared" si="243"/>
        <v>1487.6399999999999</v>
      </c>
      <c r="BB277" s="416">
        <f t="shared" si="249"/>
        <v>-4.038692468826266E-4</v>
      </c>
      <c r="BC277" s="416">
        <f t="shared" si="249"/>
        <v>0.18934819662552971</v>
      </c>
      <c r="BD277" s="416">
        <f t="shared" si="249"/>
        <v>8.838502858957753E-2</v>
      </c>
      <c r="BE277" s="416">
        <f t="shared" si="244"/>
        <v>0.14999999999999991</v>
      </c>
      <c r="BF277" s="417">
        <f t="shared" si="222"/>
        <v>748</v>
      </c>
      <c r="BG277" s="417">
        <f t="shared" si="219"/>
        <v>894</v>
      </c>
      <c r="BH277" s="417">
        <f t="shared" si="220"/>
        <v>846</v>
      </c>
      <c r="BI277" s="417">
        <f t="shared" si="223"/>
        <v>790</v>
      </c>
      <c r="BJ277" s="417">
        <f t="shared" si="224"/>
        <v>790</v>
      </c>
      <c r="BK277" s="416">
        <f t="shared" si="250"/>
        <v>0.19518716577540096</v>
      </c>
      <c r="BL277" s="416">
        <f t="shared" si="250"/>
        <v>-5.3691275167785268E-2</v>
      </c>
      <c r="BM277" s="416">
        <f t="shared" si="250"/>
        <v>-6.6193853427895966E-2</v>
      </c>
      <c r="BN277" s="416">
        <f t="shared" si="245"/>
        <v>0</v>
      </c>
      <c r="BO277" s="419"/>
      <c r="BP277" s="420"/>
      <c r="BR277" s="104"/>
      <c r="BS277" s="103"/>
      <c r="BT277" s="161">
        <f t="shared" si="251"/>
        <v>1021943.9999999999</v>
      </c>
      <c r="BU277" s="161">
        <f t="shared" si="252"/>
        <v>1007714.3999999999</v>
      </c>
    </row>
    <row r="278" spans="1:73" ht="24" hidden="1">
      <c r="A278" s="145" t="s">
        <v>617</v>
      </c>
      <c r="B278" s="145" t="str">
        <f t="shared" si="221"/>
        <v>P152</v>
      </c>
      <c r="C278" s="146" t="s">
        <v>640</v>
      </c>
      <c r="D278" s="147" t="s">
        <v>641</v>
      </c>
      <c r="E278" s="147"/>
      <c r="F278" s="147"/>
      <c r="G278" s="147" t="s">
        <v>157</v>
      </c>
      <c r="H278" s="129">
        <v>450</v>
      </c>
      <c r="I278" s="130">
        <v>520</v>
      </c>
      <c r="J278" s="129">
        <v>520</v>
      </c>
      <c r="K278" s="130">
        <v>520</v>
      </c>
      <c r="L278" s="130">
        <v>520</v>
      </c>
      <c r="M278" s="130">
        <v>544</v>
      </c>
      <c r="N278" s="130">
        <v>544</v>
      </c>
      <c r="O278" s="148">
        <v>620.4</v>
      </c>
      <c r="P278" s="149">
        <v>15292</v>
      </c>
      <c r="Q278" s="149">
        <v>7570624</v>
      </c>
      <c r="R278" s="150">
        <v>15924</v>
      </c>
      <c r="S278" s="151">
        <v>8243110</v>
      </c>
      <c r="T278" s="150">
        <v>13103</v>
      </c>
      <c r="U278" s="151">
        <v>7382009.1200000001</v>
      </c>
      <c r="V278" s="152">
        <v>15924</v>
      </c>
      <c r="W278" s="153">
        <f t="shared" si="225"/>
        <v>9879249.5999999996</v>
      </c>
      <c r="X278" s="154">
        <v>15924</v>
      </c>
      <c r="Y278" s="155">
        <v>620.4</v>
      </c>
      <c r="Z278" s="138">
        <f t="shared" si="226"/>
        <v>9879249.5999999996</v>
      </c>
      <c r="AA278" s="156">
        <v>11556</v>
      </c>
      <c r="AB278" s="157">
        <v>7134562.0800000019</v>
      </c>
      <c r="AC278" s="162">
        <f>AA278*1.05</f>
        <v>12133.800000000001</v>
      </c>
      <c r="AD278" s="456">
        <f t="shared" si="253"/>
        <v>713.45999999999992</v>
      </c>
      <c r="AE278" s="159">
        <f t="shared" si="227"/>
        <v>8656980.9479999989</v>
      </c>
      <c r="AF278" s="158">
        <v>11000</v>
      </c>
      <c r="AG278" s="448">
        <v>844.63</v>
      </c>
      <c r="AH278" s="159">
        <f t="shared" si="246"/>
        <v>9290930</v>
      </c>
      <c r="AI278" s="437">
        <f t="shared" si="247"/>
        <v>-131.17000000000007</v>
      </c>
      <c r="AJ278" s="23">
        <f t="shared" si="228"/>
        <v>-4924</v>
      </c>
      <c r="AK278" s="24">
        <f t="shared" si="229"/>
        <v>-0.30921878924893242</v>
      </c>
      <c r="AL278" s="23">
        <f t="shared" si="230"/>
        <v>-556</v>
      </c>
      <c r="AM278" s="160">
        <f t="shared" si="248"/>
        <v>-633949.05200000107</v>
      </c>
      <c r="AN278" s="24">
        <f t="shared" si="231"/>
        <v>-4.8113534094842508E-2</v>
      </c>
      <c r="AO278" s="163">
        <f t="shared" si="232"/>
        <v>224.23000000000002</v>
      </c>
      <c r="AP278" s="164">
        <f t="shared" si="233"/>
        <v>0.36142811089619603</v>
      </c>
      <c r="AQ278" s="487"/>
      <c r="AR278" s="409">
        <f t="shared" si="234"/>
        <v>0.36142811089619609</v>
      </c>
      <c r="AS278" s="410">
        <f t="shared" si="235"/>
        <v>0.14999999999999991</v>
      </c>
      <c r="AT278" s="409">
        <f t="shared" si="236"/>
        <v>-4.8113534094842536E-2</v>
      </c>
      <c r="AU278" s="410">
        <f t="shared" si="237"/>
        <v>5.0000000000000044E-2</v>
      </c>
      <c r="AV278" s="64" t="b">
        <f t="shared" si="238"/>
        <v>0</v>
      </c>
      <c r="AW278" s="415">
        <f t="shared" si="239"/>
        <v>495.07088673816372</v>
      </c>
      <c r="AX278" s="415">
        <f t="shared" si="240"/>
        <v>517.65322783220302</v>
      </c>
      <c r="AY278" s="415">
        <f t="shared" si="241"/>
        <v>563.383127528047</v>
      </c>
      <c r="AZ278" s="415">
        <f t="shared" si="242"/>
        <v>620.4</v>
      </c>
      <c r="BA278" s="415">
        <f t="shared" si="243"/>
        <v>713.45999999999992</v>
      </c>
      <c r="BB278" s="416">
        <f t="shared" si="249"/>
        <v>4.5614358870556648E-2</v>
      </c>
      <c r="BC278" s="416">
        <f t="shared" si="249"/>
        <v>8.834079889224089E-2</v>
      </c>
      <c r="BD278" s="416">
        <f t="shared" si="249"/>
        <v>0.10120443741743834</v>
      </c>
      <c r="BE278" s="416">
        <f t="shared" si="244"/>
        <v>0.14999999999999991</v>
      </c>
      <c r="BF278" s="417">
        <f t="shared" si="222"/>
        <v>15292</v>
      </c>
      <c r="BG278" s="417">
        <f t="shared" si="219"/>
        <v>15924</v>
      </c>
      <c r="BH278" s="417">
        <f t="shared" si="220"/>
        <v>13103</v>
      </c>
      <c r="BI278" s="417">
        <f t="shared" si="223"/>
        <v>11556</v>
      </c>
      <c r="BJ278" s="417">
        <f t="shared" si="224"/>
        <v>12133.800000000001</v>
      </c>
      <c r="BK278" s="416">
        <f t="shared" si="250"/>
        <v>4.132879937222067E-2</v>
      </c>
      <c r="BL278" s="416">
        <f t="shared" si="250"/>
        <v>-0.17715398141170557</v>
      </c>
      <c r="BM278" s="416">
        <f t="shared" si="250"/>
        <v>-0.11806456536670995</v>
      </c>
      <c r="BN278" s="416">
        <f t="shared" si="245"/>
        <v>5.0000000000000044E-2</v>
      </c>
      <c r="BO278" s="419"/>
      <c r="BP278" s="420"/>
      <c r="BR278" s="104"/>
      <c r="BS278" s="103"/>
      <c r="BT278" s="161">
        <f t="shared" si="251"/>
        <v>7527809.5200000005</v>
      </c>
      <c r="BU278" s="161">
        <f t="shared" si="252"/>
        <v>6824400</v>
      </c>
    </row>
    <row r="279" spans="1:73" ht="13.2" hidden="1">
      <c r="A279" s="145" t="s">
        <v>617</v>
      </c>
      <c r="B279" s="145" t="str">
        <f t="shared" si="221"/>
        <v>P153</v>
      </c>
      <c r="C279" s="146" t="s">
        <v>642</v>
      </c>
      <c r="D279" s="147" t="s">
        <v>643</v>
      </c>
      <c r="E279" s="147"/>
      <c r="F279" s="147"/>
      <c r="G279" s="147" t="s">
        <v>157</v>
      </c>
      <c r="H279" s="129">
        <v>1000</v>
      </c>
      <c r="I279" s="130">
        <v>1000</v>
      </c>
      <c r="J279" s="129">
        <v>1000</v>
      </c>
      <c r="K279" s="130">
        <v>1000</v>
      </c>
      <c r="L279" s="130">
        <v>1000</v>
      </c>
      <c r="M279" s="130">
        <v>1090</v>
      </c>
      <c r="N279" s="130">
        <v>1090</v>
      </c>
      <c r="O279" s="148">
        <v>1221</v>
      </c>
      <c r="P279" s="149">
        <v>545</v>
      </c>
      <c r="Q279" s="149">
        <v>545000</v>
      </c>
      <c r="R279" s="150">
        <v>481</v>
      </c>
      <c r="S279" s="151">
        <v>480800</v>
      </c>
      <c r="T279" s="150">
        <v>530</v>
      </c>
      <c r="U279" s="151">
        <v>595601</v>
      </c>
      <c r="V279" s="152">
        <v>546</v>
      </c>
      <c r="W279" s="153">
        <f t="shared" si="225"/>
        <v>666666</v>
      </c>
      <c r="X279" s="154">
        <v>546</v>
      </c>
      <c r="Y279" s="155">
        <v>1221</v>
      </c>
      <c r="Z279" s="138">
        <f t="shared" si="226"/>
        <v>666666</v>
      </c>
      <c r="AA279" s="156">
        <v>481</v>
      </c>
      <c r="AB279" s="157">
        <v>586446.30000000005</v>
      </c>
      <c r="AC279" s="162">
        <f>AA279</f>
        <v>481</v>
      </c>
      <c r="AD279" s="456">
        <v>1350</v>
      </c>
      <c r="AE279" s="159">
        <f t="shared" si="227"/>
        <v>649350</v>
      </c>
      <c r="AF279" s="158">
        <v>465</v>
      </c>
      <c r="AG279" s="448">
        <v>1530.18</v>
      </c>
      <c r="AH279" s="159">
        <f t="shared" si="246"/>
        <v>711533.70000000007</v>
      </c>
      <c r="AI279" s="437">
        <f t="shared" si="247"/>
        <v>-180.18000000000006</v>
      </c>
      <c r="AJ279" s="23">
        <f t="shared" si="228"/>
        <v>-81</v>
      </c>
      <c r="AK279" s="24">
        <f t="shared" si="229"/>
        <v>-0.14835164835164835</v>
      </c>
      <c r="AL279" s="23">
        <f t="shared" si="230"/>
        <v>-16</v>
      </c>
      <c r="AM279" s="160">
        <f t="shared" si="248"/>
        <v>-62183.70000000007</v>
      </c>
      <c r="AN279" s="24">
        <f t="shared" si="231"/>
        <v>-3.3264033264033266E-2</v>
      </c>
      <c r="AO279" s="163">
        <f t="shared" si="232"/>
        <v>309.18000000000006</v>
      </c>
      <c r="AP279" s="164">
        <f t="shared" si="233"/>
        <v>0.25321867321867325</v>
      </c>
      <c r="AQ279" s="487"/>
      <c r="AR279" s="409">
        <f t="shared" si="234"/>
        <v>0.2532186732186732</v>
      </c>
      <c r="AS279" s="410">
        <f t="shared" si="235"/>
        <v>0.10565110565110558</v>
      </c>
      <c r="AT279" s="409">
        <f t="shared" si="236"/>
        <v>-3.3264033264033266E-2</v>
      </c>
      <c r="AU279" s="410">
        <f t="shared" si="237"/>
        <v>0</v>
      </c>
      <c r="AV279" s="64" t="b">
        <f t="shared" si="238"/>
        <v>1</v>
      </c>
      <c r="AW279" s="415">
        <f t="shared" si="239"/>
        <v>1000</v>
      </c>
      <c r="AX279" s="415">
        <f t="shared" si="240"/>
        <v>999.58419958419961</v>
      </c>
      <c r="AY279" s="415">
        <f t="shared" si="241"/>
        <v>1123.7754716981133</v>
      </c>
      <c r="AZ279" s="415">
        <f t="shared" si="242"/>
        <v>1221</v>
      </c>
      <c r="BA279" s="415">
        <f t="shared" si="243"/>
        <v>1350</v>
      </c>
      <c r="BB279" s="416">
        <f t="shared" si="249"/>
        <v>-4.1580041580036031E-4</v>
      </c>
      <c r="BC279" s="416">
        <f t="shared" si="249"/>
        <v>0.12424293237685613</v>
      </c>
      <c r="BD279" s="416">
        <f t="shared" si="249"/>
        <v>8.6515972941616948E-2</v>
      </c>
      <c r="BE279" s="416">
        <f t="shared" si="244"/>
        <v>0.10565110565110558</v>
      </c>
      <c r="BF279" s="417">
        <f t="shared" si="222"/>
        <v>545</v>
      </c>
      <c r="BG279" s="417">
        <f t="shared" si="219"/>
        <v>481</v>
      </c>
      <c r="BH279" s="417">
        <f t="shared" si="220"/>
        <v>530</v>
      </c>
      <c r="BI279" s="417">
        <f t="shared" si="223"/>
        <v>481</v>
      </c>
      <c r="BJ279" s="417">
        <f t="shared" si="224"/>
        <v>481</v>
      </c>
      <c r="BK279" s="416">
        <f t="shared" si="250"/>
        <v>-0.11743119266055047</v>
      </c>
      <c r="BL279" s="416">
        <f t="shared" si="250"/>
        <v>0.10187110187110182</v>
      </c>
      <c r="BM279" s="416">
        <f t="shared" si="250"/>
        <v>-9.2452830188679225E-2</v>
      </c>
      <c r="BN279" s="416">
        <f t="shared" si="245"/>
        <v>0</v>
      </c>
      <c r="BO279" s="419"/>
      <c r="BP279" s="420"/>
      <c r="BR279" s="104"/>
      <c r="BS279" s="103"/>
      <c r="BT279" s="161">
        <f t="shared" si="251"/>
        <v>587301</v>
      </c>
      <c r="BU279" s="161">
        <f t="shared" si="252"/>
        <v>567765</v>
      </c>
    </row>
    <row r="280" spans="1:73" ht="24" hidden="1">
      <c r="A280" s="145" t="s">
        <v>617</v>
      </c>
      <c r="B280" s="145" t="str">
        <f t="shared" si="221"/>
        <v>P154</v>
      </c>
      <c r="C280" s="146" t="s">
        <v>644</v>
      </c>
      <c r="D280" s="147" t="s">
        <v>645</v>
      </c>
      <c r="E280" s="147"/>
      <c r="F280" s="147" t="s">
        <v>81</v>
      </c>
      <c r="G280" s="147" t="s">
        <v>157</v>
      </c>
      <c r="H280" s="129">
        <v>2300</v>
      </c>
      <c r="I280" s="130">
        <v>2300</v>
      </c>
      <c r="J280" s="129">
        <v>2300</v>
      </c>
      <c r="K280" s="130">
        <v>2300</v>
      </c>
      <c r="L280" s="130">
        <v>2300</v>
      </c>
      <c r="M280" s="130">
        <v>2516</v>
      </c>
      <c r="N280" s="130">
        <v>2516</v>
      </c>
      <c r="O280" s="148">
        <v>2789.6</v>
      </c>
      <c r="P280" s="149">
        <v>3935</v>
      </c>
      <c r="Q280" s="149">
        <v>9050500</v>
      </c>
      <c r="R280" s="150">
        <v>4734</v>
      </c>
      <c r="S280" s="151">
        <v>10886820</v>
      </c>
      <c r="T280" s="150">
        <v>4672</v>
      </c>
      <c r="U280" s="151">
        <v>12056379.279999999</v>
      </c>
      <c r="V280" s="152">
        <v>4858</v>
      </c>
      <c r="W280" s="153">
        <f t="shared" si="225"/>
        <v>13551876.799999999</v>
      </c>
      <c r="X280" s="154">
        <v>4858</v>
      </c>
      <c r="Y280" s="155">
        <v>2789.6</v>
      </c>
      <c r="Z280" s="138">
        <f t="shared" si="226"/>
        <v>13551876.799999999</v>
      </c>
      <c r="AA280" s="156">
        <v>4799</v>
      </c>
      <c r="AB280" s="157">
        <v>13372089.920000002</v>
      </c>
      <c r="AC280" s="158">
        <f>AA280</f>
        <v>4799</v>
      </c>
      <c r="AD280" s="456">
        <v>3200</v>
      </c>
      <c r="AE280" s="159">
        <f t="shared" si="227"/>
        <v>15356800</v>
      </c>
      <c r="AF280" s="158">
        <v>4130</v>
      </c>
      <c r="AG280" s="448">
        <v>3945.22</v>
      </c>
      <c r="AH280" s="159">
        <f t="shared" si="246"/>
        <v>16293758.6</v>
      </c>
      <c r="AI280" s="437">
        <f t="shared" si="247"/>
        <v>-745.2199999999998</v>
      </c>
      <c r="AJ280" s="23">
        <f t="shared" si="228"/>
        <v>-728</v>
      </c>
      <c r="AK280" s="24">
        <f t="shared" si="229"/>
        <v>-0.14985590778097982</v>
      </c>
      <c r="AL280" s="23">
        <f t="shared" si="230"/>
        <v>-669</v>
      </c>
      <c r="AM280" s="160">
        <f t="shared" si="248"/>
        <v>-936958.59999999963</v>
      </c>
      <c r="AN280" s="24">
        <f t="shared" si="231"/>
        <v>-0.13940404250885602</v>
      </c>
      <c r="AO280" s="163">
        <f t="shared" si="232"/>
        <v>1155.6199999999999</v>
      </c>
      <c r="AP280" s="164">
        <f t="shared" si="233"/>
        <v>0.41426010897619731</v>
      </c>
      <c r="AQ280" s="487"/>
      <c r="AR280" s="409">
        <f t="shared" si="234"/>
        <v>0.41426010897619725</v>
      </c>
      <c r="AS280" s="410">
        <f t="shared" si="235"/>
        <v>0.14711786636076862</v>
      </c>
      <c r="AT280" s="409">
        <f t="shared" si="236"/>
        <v>-0.13940404250885596</v>
      </c>
      <c r="AU280" s="410">
        <f t="shared" si="237"/>
        <v>0</v>
      </c>
      <c r="AV280" s="64" t="b">
        <f t="shared" si="238"/>
        <v>1</v>
      </c>
      <c r="AW280" s="415">
        <f t="shared" si="239"/>
        <v>2300</v>
      </c>
      <c r="AX280" s="415">
        <f t="shared" si="240"/>
        <v>2299.7084917617235</v>
      </c>
      <c r="AY280" s="415">
        <f t="shared" si="241"/>
        <v>2580.5606335616435</v>
      </c>
      <c r="AZ280" s="415">
        <f t="shared" si="242"/>
        <v>2789.6</v>
      </c>
      <c r="BA280" s="415">
        <f t="shared" si="243"/>
        <v>3200</v>
      </c>
      <c r="BB280" s="416">
        <f t="shared" si="249"/>
        <v>-1.267427122941811E-4</v>
      </c>
      <c r="BC280" s="416">
        <f t="shared" si="249"/>
        <v>0.12212510533661991</v>
      </c>
      <c r="BD280" s="416">
        <f t="shared" si="249"/>
        <v>8.1005407786076233E-2</v>
      </c>
      <c r="BE280" s="416">
        <f t="shared" si="244"/>
        <v>0.14711786636076862</v>
      </c>
      <c r="BF280" s="417">
        <f t="shared" si="222"/>
        <v>3935</v>
      </c>
      <c r="BG280" s="417">
        <f t="shared" si="219"/>
        <v>4734</v>
      </c>
      <c r="BH280" s="417">
        <f t="shared" si="220"/>
        <v>4672</v>
      </c>
      <c r="BI280" s="417">
        <f t="shared" si="223"/>
        <v>4799</v>
      </c>
      <c r="BJ280" s="417">
        <f t="shared" si="224"/>
        <v>4799</v>
      </c>
      <c r="BK280" s="416">
        <f t="shared" si="250"/>
        <v>0.20304955527318924</v>
      </c>
      <c r="BL280" s="416">
        <f t="shared" si="250"/>
        <v>-1.3096746937051096E-2</v>
      </c>
      <c r="BM280" s="416">
        <f t="shared" si="250"/>
        <v>2.7183219178082085E-2</v>
      </c>
      <c r="BN280" s="416">
        <f t="shared" si="245"/>
        <v>0</v>
      </c>
      <c r="BO280" s="419"/>
      <c r="BP280" s="420"/>
      <c r="BR280" s="104"/>
      <c r="BS280" s="103"/>
      <c r="BT280" s="161">
        <f t="shared" si="251"/>
        <v>13387290.4</v>
      </c>
      <c r="BU280" s="161">
        <f t="shared" si="252"/>
        <v>11521048</v>
      </c>
    </row>
    <row r="281" spans="1:73" ht="24" hidden="1">
      <c r="A281" s="145" t="s">
        <v>617</v>
      </c>
      <c r="B281" s="145" t="str">
        <f t="shared" si="221"/>
        <v>P155</v>
      </c>
      <c r="C281" s="146" t="s">
        <v>646</v>
      </c>
      <c r="D281" s="147" t="s">
        <v>647</v>
      </c>
      <c r="E281" s="147"/>
      <c r="F281" s="147"/>
      <c r="G281" s="147" t="s">
        <v>157</v>
      </c>
      <c r="H281" s="129">
        <v>942</v>
      </c>
      <c r="I281" s="130">
        <v>950</v>
      </c>
      <c r="J281" s="129">
        <v>950</v>
      </c>
      <c r="K281" s="130">
        <v>950</v>
      </c>
      <c r="L281" s="130">
        <v>950</v>
      </c>
      <c r="M281" s="130">
        <v>1040</v>
      </c>
      <c r="N281" s="130">
        <v>1040</v>
      </c>
      <c r="O281" s="148">
        <v>1166</v>
      </c>
      <c r="P281" s="149">
        <v>2373</v>
      </c>
      <c r="Q281" s="149">
        <v>2225664.4</v>
      </c>
      <c r="R281" s="150">
        <v>2629</v>
      </c>
      <c r="S281" s="151">
        <v>2468860</v>
      </c>
      <c r="T281" s="150">
        <v>2177</v>
      </c>
      <c r="U281" s="151">
        <v>2299722.4</v>
      </c>
      <c r="V281" s="152">
        <v>2629</v>
      </c>
      <c r="W281" s="153">
        <f t="shared" si="225"/>
        <v>3065414</v>
      </c>
      <c r="X281" s="154">
        <v>2629</v>
      </c>
      <c r="Y281" s="155">
        <v>1166</v>
      </c>
      <c r="Z281" s="138">
        <f t="shared" si="226"/>
        <v>3065414</v>
      </c>
      <c r="AA281" s="156">
        <v>2040</v>
      </c>
      <c r="AB281" s="157">
        <v>2349830.4</v>
      </c>
      <c r="AC281" s="158">
        <v>2235</v>
      </c>
      <c r="AD281" s="456">
        <v>1350</v>
      </c>
      <c r="AE281" s="159">
        <f t="shared" si="227"/>
        <v>3017250</v>
      </c>
      <c r="AF281" s="158">
        <v>2235</v>
      </c>
      <c r="AG281" s="448">
        <v>1865.63</v>
      </c>
      <c r="AH281" s="159">
        <f t="shared" si="246"/>
        <v>4169683.0500000003</v>
      </c>
      <c r="AI281" s="437">
        <f t="shared" si="247"/>
        <v>-515.63000000000011</v>
      </c>
      <c r="AJ281" s="23">
        <f t="shared" si="228"/>
        <v>-394</v>
      </c>
      <c r="AK281" s="24">
        <f t="shared" si="229"/>
        <v>-0.14986686953214151</v>
      </c>
      <c r="AL281" s="23">
        <f t="shared" si="230"/>
        <v>195</v>
      </c>
      <c r="AM281" s="160">
        <f t="shared" si="248"/>
        <v>-1152433.0500000003</v>
      </c>
      <c r="AN281" s="24">
        <f t="shared" si="231"/>
        <v>9.5588235294117641E-2</v>
      </c>
      <c r="AO281" s="163">
        <f t="shared" si="232"/>
        <v>699.63000000000011</v>
      </c>
      <c r="AP281" s="164">
        <f t="shared" si="233"/>
        <v>0.60002572898799322</v>
      </c>
      <c r="AQ281" s="487"/>
      <c r="AR281" s="409">
        <f t="shared" si="234"/>
        <v>0.60002572898799333</v>
      </c>
      <c r="AS281" s="410">
        <f t="shared" si="235"/>
        <v>0.15780445969125223</v>
      </c>
      <c r="AT281" s="409">
        <f t="shared" si="236"/>
        <v>9.5588235294117752E-2</v>
      </c>
      <c r="AU281" s="410">
        <f t="shared" si="237"/>
        <v>9.5588235294117752E-2</v>
      </c>
      <c r="AV281" s="64" t="b">
        <f t="shared" si="238"/>
        <v>0</v>
      </c>
      <c r="AW281" s="415">
        <f t="shared" si="239"/>
        <v>937.91167298777918</v>
      </c>
      <c r="AX281" s="415">
        <f t="shared" si="240"/>
        <v>939.087105363256</v>
      </c>
      <c r="AY281" s="415">
        <f t="shared" si="241"/>
        <v>1056.3722553973357</v>
      </c>
      <c r="AZ281" s="415">
        <f t="shared" si="242"/>
        <v>1166</v>
      </c>
      <c r="BA281" s="415">
        <f t="shared" si="243"/>
        <v>1350</v>
      </c>
      <c r="BB281" s="416">
        <f t="shared" si="249"/>
        <v>1.253244211933513E-3</v>
      </c>
      <c r="BC281" s="416">
        <f t="shared" si="249"/>
        <v>0.12489272759070813</v>
      </c>
      <c r="BD281" s="416">
        <f t="shared" si="249"/>
        <v>0.10377756897962986</v>
      </c>
      <c r="BE281" s="416">
        <f t="shared" si="244"/>
        <v>0.15780445969125223</v>
      </c>
      <c r="BF281" s="417">
        <f t="shared" si="222"/>
        <v>2373</v>
      </c>
      <c r="BG281" s="417">
        <f t="shared" si="219"/>
        <v>2629</v>
      </c>
      <c r="BH281" s="417">
        <f t="shared" si="220"/>
        <v>2177</v>
      </c>
      <c r="BI281" s="417">
        <f t="shared" si="223"/>
        <v>2040</v>
      </c>
      <c r="BJ281" s="417">
        <f t="shared" si="224"/>
        <v>2235</v>
      </c>
      <c r="BK281" s="416">
        <f t="shared" si="250"/>
        <v>0.10788032026970074</v>
      </c>
      <c r="BL281" s="416">
        <f t="shared" si="250"/>
        <v>-0.17192848992012177</v>
      </c>
      <c r="BM281" s="416">
        <f t="shared" si="250"/>
        <v>-6.2930638493339464E-2</v>
      </c>
      <c r="BN281" s="416">
        <f t="shared" si="245"/>
        <v>9.5588235294117752E-2</v>
      </c>
      <c r="BO281" s="419"/>
      <c r="BP281" s="420"/>
      <c r="BR281" s="104"/>
      <c r="BS281" s="103"/>
      <c r="BT281" s="161">
        <f t="shared" si="251"/>
        <v>2606010</v>
      </c>
      <c r="BU281" s="161">
        <f t="shared" si="252"/>
        <v>2606010</v>
      </c>
    </row>
    <row r="282" spans="1:73" ht="13.2" hidden="1">
      <c r="A282" s="145" t="s">
        <v>617</v>
      </c>
      <c r="B282" s="145" t="str">
        <f t="shared" si="221"/>
        <v>P156</v>
      </c>
      <c r="C282" s="146" t="s">
        <v>648</v>
      </c>
      <c r="D282" s="147" t="s">
        <v>649</v>
      </c>
      <c r="E282" s="147"/>
      <c r="F282" s="147"/>
      <c r="G282" s="147" t="s">
        <v>157</v>
      </c>
      <c r="H282" s="129">
        <v>3200</v>
      </c>
      <c r="I282" s="130">
        <v>3200</v>
      </c>
      <c r="J282" s="129">
        <v>3200</v>
      </c>
      <c r="K282" s="130">
        <v>3200</v>
      </c>
      <c r="L282" s="130">
        <v>3200</v>
      </c>
      <c r="M282" s="130">
        <v>3380</v>
      </c>
      <c r="N282" s="130">
        <v>3380</v>
      </c>
      <c r="O282" s="148">
        <v>3740</v>
      </c>
      <c r="P282" s="149">
        <v>241</v>
      </c>
      <c r="Q282" s="149">
        <v>771200</v>
      </c>
      <c r="R282" s="150">
        <v>201</v>
      </c>
      <c r="S282" s="151">
        <v>643200</v>
      </c>
      <c r="T282" s="150">
        <v>226</v>
      </c>
      <c r="U282" s="151">
        <v>784040</v>
      </c>
      <c r="V282" s="152">
        <v>234</v>
      </c>
      <c r="W282" s="153">
        <f t="shared" si="225"/>
        <v>875160</v>
      </c>
      <c r="X282" s="154">
        <v>234</v>
      </c>
      <c r="Y282" s="155">
        <v>3740</v>
      </c>
      <c r="Z282" s="138">
        <f t="shared" si="226"/>
        <v>875160</v>
      </c>
      <c r="AA282" s="156">
        <v>260</v>
      </c>
      <c r="AB282" s="157">
        <v>972400</v>
      </c>
      <c r="AC282" s="162">
        <f>AA282</f>
        <v>260</v>
      </c>
      <c r="AD282" s="456">
        <v>4000</v>
      </c>
      <c r="AE282" s="159">
        <f t="shared" si="227"/>
        <v>1040000</v>
      </c>
      <c r="AF282" s="158">
        <v>199</v>
      </c>
      <c r="AG282" s="448">
        <v>4546.54</v>
      </c>
      <c r="AH282" s="159">
        <f t="shared" si="246"/>
        <v>904761.46</v>
      </c>
      <c r="AI282" s="437">
        <f t="shared" si="247"/>
        <v>-546.54</v>
      </c>
      <c r="AJ282" s="23">
        <f t="shared" si="228"/>
        <v>-35</v>
      </c>
      <c r="AK282" s="24">
        <f t="shared" si="229"/>
        <v>-0.14957264957264957</v>
      </c>
      <c r="AL282" s="23">
        <f t="shared" si="230"/>
        <v>-61</v>
      </c>
      <c r="AM282" s="160">
        <f t="shared" si="248"/>
        <v>135238.54000000004</v>
      </c>
      <c r="AN282" s="24">
        <f t="shared" si="231"/>
        <v>-0.23461538461538461</v>
      </c>
      <c r="AO282" s="163">
        <f t="shared" si="232"/>
        <v>806.54</v>
      </c>
      <c r="AP282" s="164">
        <f t="shared" si="233"/>
        <v>0.21565240641711228</v>
      </c>
      <c r="AQ282" s="487"/>
      <c r="AR282" s="409">
        <f t="shared" si="234"/>
        <v>0.21565240641711236</v>
      </c>
      <c r="AS282" s="410">
        <f t="shared" si="235"/>
        <v>6.9518716577540163E-2</v>
      </c>
      <c r="AT282" s="409">
        <f t="shared" si="236"/>
        <v>-0.23461538461538467</v>
      </c>
      <c r="AU282" s="410">
        <f t="shared" si="237"/>
        <v>0</v>
      </c>
      <c r="AV282" s="64" t="b">
        <f t="shared" si="238"/>
        <v>1</v>
      </c>
      <c r="AW282" s="415">
        <f t="shared" si="239"/>
        <v>3200</v>
      </c>
      <c r="AX282" s="415">
        <f t="shared" si="240"/>
        <v>3200</v>
      </c>
      <c r="AY282" s="415">
        <f t="shared" si="241"/>
        <v>3469.2035398230087</v>
      </c>
      <c r="AZ282" s="415">
        <f t="shared" si="242"/>
        <v>3740</v>
      </c>
      <c r="BA282" s="415">
        <f t="shared" si="243"/>
        <v>4000</v>
      </c>
      <c r="BB282" s="416">
        <f t="shared" si="249"/>
        <v>0</v>
      </c>
      <c r="BC282" s="416">
        <f t="shared" si="249"/>
        <v>8.4126106194690298E-2</v>
      </c>
      <c r="BD282" s="416">
        <f t="shared" si="249"/>
        <v>7.805724197745012E-2</v>
      </c>
      <c r="BE282" s="416">
        <f t="shared" si="244"/>
        <v>6.9518716577540163E-2</v>
      </c>
      <c r="BF282" s="417">
        <f t="shared" si="222"/>
        <v>241</v>
      </c>
      <c r="BG282" s="417">
        <f t="shared" si="219"/>
        <v>201</v>
      </c>
      <c r="BH282" s="417">
        <f t="shared" si="220"/>
        <v>226</v>
      </c>
      <c r="BI282" s="417">
        <f t="shared" si="223"/>
        <v>260</v>
      </c>
      <c r="BJ282" s="417">
        <f t="shared" si="224"/>
        <v>260</v>
      </c>
      <c r="BK282" s="416">
        <f t="shared" si="250"/>
        <v>-0.1659751037344398</v>
      </c>
      <c r="BL282" s="416">
        <f t="shared" si="250"/>
        <v>0.12437810945273631</v>
      </c>
      <c r="BM282" s="416">
        <f t="shared" si="250"/>
        <v>0.15044247787610621</v>
      </c>
      <c r="BN282" s="416">
        <f t="shared" si="245"/>
        <v>0</v>
      </c>
      <c r="BO282" s="419"/>
      <c r="BP282" s="420"/>
      <c r="BR282" s="104"/>
      <c r="BS282" s="103"/>
      <c r="BT282" s="161">
        <f t="shared" si="251"/>
        <v>972400</v>
      </c>
      <c r="BU282" s="161">
        <f t="shared" si="252"/>
        <v>744260</v>
      </c>
    </row>
    <row r="283" spans="1:73" ht="13.2" hidden="1">
      <c r="A283" s="145" t="s">
        <v>617</v>
      </c>
      <c r="B283" s="145" t="str">
        <f t="shared" si="221"/>
        <v>P157</v>
      </c>
      <c r="C283" s="146" t="s">
        <v>650</v>
      </c>
      <c r="D283" s="147" t="s">
        <v>651</v>
      </c>
      <c r="E283" s="147"/>
      <c r="F283" s="147"/>
      <c r="G283" s="147" t="s">
        <v>157</v>
      </c>
      <c r="H283" s="129">
        <v>2500</v>
      </c>
      <c r="I283" s="130">
        <v>2800</v>
      </c>
      <c r="J283" s="129">
        <v>2800</v>
      </c>
      <c r="K283" s="130">
        <v>2800</v>
      </c>
      <c r="L283" s="130">
        <v>2800</v>
      </c>
      <c r="M283" s="130">
        <v>2800</v>
      </c>
      <c r="N283" s="130">
        <v>2800</v>
      </c>
      <c r="O283" s="148">
        <v>3102</v>
      </c>
      <c r="P283" s="149">
        <v>562</v>
      </c>
      <c r="Q283" s="149">
        <v>1509100</v>
      </c>
      <c r="R283" s="150">
        <v>623</v>
      </c>
      <c r="S283" s="151">
        <v>1743840</v>
      </c>
      <c r="T283" s="150">
        <v>641</v>
      </c>
      <c r="U283" s="151">
        <v>1848600</v>
      </c>
      <c r="V283" s="152">
        <v>587</v>
      </c>
      <c r="W283" s="153">
        <f t="shared" si="225"/>
        <v>1820874</v>
      </c>
      <c r="X283" s="154">
        <v>587</v>
      </c>
      <c r="Y283" s="155">
        <v>3102</v>
      </c>
      <c r="Z283" s="138">
        <f t="shared" si="226"/>
        <v>1820874</v>
      </c>
      <c r="AA283" s="156">
        <v>351</v>
      </c>
      <c r="AB283" s="157">
        <v>1088802</v>
      </c>
      <c r="AC283" s="158">
        <v>544</v>
      </c>
      <c r="AD283" s="448">
        <v>3501.65</v>
      </c>
      <c r="AE283" s="159">
        <f t="shared" si="227"/>
        <v>1904897.6</v>
      </c>
      <c r="AF283" s="158">
        <v>544</v>
      </c>
      <c r="AG283" s="448">
        <v>3501.65</v>
      </c>
      <c r="AH283" s="159">
        <f t="shared" si="246"/>
        <v>1904897.6</v>
      </c>
      <c r="AI283" s="437">
        <f t="shared" si="247"/>
        <v>0</v>
      </c>
      <c r="AJ283" s="23">
        <f t="shared" si="228"/>
        <v>-43</v>
      </c>
      <c r="AK283" s="24">
        <f t="shared" si="229"/>
        <v>-7.3253833049403749E-2</v>
      </c>
      <c r="AL283" s="23">
        <f t="shared" si="230"/>
        <v>193</v>
      </c>
      <c r="AM283" s="160">
        <f t="shared" si="248"/>
        <v>0</v>
      </c>
      <c r="AN283" s="24">
        <f t="shared" si="231"/>
        <v>0.54985754985754987</v>
      </c>
      <c r="AO283" s="163">
        <f t="shared" si="232"/>
        <v>399.65000000000009</v>
      </c>
      <c r="AP283" s="164">
        <f t="shared" si="233"/>
        <v>0.12883623468729855</v>
      </c>
      <c r="AQ283" s="487"/>
      <c r="AR283" s="409">
        <f t="shared" si="234"/>
        <v>0.12883623468729866</v>
      </c>
      <c r="AS283" s="410">
        <f t="shared" si="235"/>
        <v>0.12883623468729866</v>
      </c>
      <c r="AT283" s="409">
        <f t="shared" si="236"/>
        <v>0.54985754985754975</v>
      </c>
      <c r="AU283" s="410">
        <f t="shared" si="237"/>
        <v>0.54985754985754975</v>
      </c>
      <c r="AV283" s="64" t="b">
        <f t="shared" si="238"/>
        <v>0</v>
      </c>
      <c r="AW283" s="415">
        <f t="shared" si="239"/>
        <v>2685.2313167259786</v>
      </c>
      <c r="AX283" s="415">
        <f t="shared" si="240"/>
        <v>2799.1011235955057</v>
      </c>
      <c r="AY283" s="415">
        <f t="shared" si="241"/>
        <v>2883.9313572542901</v>
      </c>
      <c r="AZ283" s="415">
        <f t="shared" si="242"/>
        <v>3102</v>
      </c>
      <c r="BA283" s="415">
        <f t="shared" si="243"/>
        <v>3501.65</v>
      </c>
      <c r="BB283" s="416">
        <f t="shared" si="249"/>
        <v>4.2405958160939727E-2</v>
      </c>
      <c r="BC283" s="416">
        <f t="shared" si="249"/>
        <v>3.0306241151380142E-2</v>
      </c>
      <c r="BD283" s="416">
        <f t="shared" si="249"/>
        <v>7.5615060045439719E-2</v>
      </c>
      <c r="BE283" s="416">
        <f t="shared" si="244"/>
        <v>0.12883623468729866</v>
      </c>
      <c r="BF283" s="417">
        <f t="shared" si="222"/>
        <v>562</v>
      </c>
      <c r="BG283" s="417">
        <f t="shared" si="219"/>
        <v>623</v>
      </c>
      <c r="BH283" s="417">
        <f t="shared" si="220"/>
        <v>641</v>
      </c>
      <c r="BI283" s="417">
        <f t="shared" si="223"/>
        <v>351</v>
      </c>
      <c r="BJ283" s="417">
        <f t="shared" si="224"/>
        <v>544</v>
      </c>
      <c r="BK283" s="416">
        <f t="shared" si="250"/>
        <v>0.10854092526690384</v>
      </c>
      <c r="BL283" s="416">
        <f t="shared" si="250"/>
        <v>2.8892455858748001E-2</v>
      </c>
      <c r="BM283" s="416">
        <f t="shared" si="250"/>
        <v>-0.4524180967238689</v>
      </c>
      <c r="BN283" s="416">
        <f t="shared" si="245"/>
        <v>0.54985754985754975</v>
      </c>
      <c r="BO283" s="419"/>
      <c r="BP283" s="420" t="s">
        <v>1070</v>
      </c>
      <c r="BR283" s="104"/>
      <c r="BS283" s="103"/>
      <c r="BT283" s="161">
        <f t="shared" si="251"/>
        <v>1687488</v>
      </c>
      <c r="BU283" s="161">
        <f t="shared" si="252"/>
        <v>1687488</v>
      </c>
    </row>
    <row r="284" spans="1:73" ht="24" hidden="1">
      <c r="A284" s="145" t="s">
        <v>652</v>
      </c>
      <c r="B284" s="145" t="str">
        <f t="shared" si="221"/>
        <v>P158</v>
      </c>
      <c r="C284" s="146" t="s">
        <v>653</v>
      </c>
      <c r="D284" s="172" t="s">
        <v>654</v>
      </c>
      <c r="E284" s="178" t="s">
        <v>142</v>
      </c>
      <c r="F284" s="147" t="s">
        <v>81</v>
      </c>
      <c r="G284" s="178"/>
      <c r="H284" s="129">
        <v>500</v>
      </c>
      <c r="I284" s="130">
        <v>550</v>
      </c>
      <c r="J284" s="129">
        <v>550</v>
      </c>
      <c r="K284" s="130">
        <v>550</v>
      </c>
      <c r="L284" s="130">
        <v>550</v>
      </c>
      <c r="M284" s="130">
        <v>562</v>
      </c>
      <c r="N284" s="130">
        <v>562</v>
      </c>
      <c r="O284" s="148">
        <v>640.20000000000005</v>
      </c>
      <c r="P284" s="149">
        <v>28251</v>
      </c>
      <c r="Q284" s="149">
        <v>15071450</v>
      </c>
      <c r="R284" s="150">
        <v>30146</v>
      </c>
      <c r="S284" s="151">
        <v>16516380</v>
      </c>
      <c r="T284" s="150">
        <v>26593</v>
      </c>
      <c r="U284" s="151">
        <v>15527095.639999999</v>
      </c>
      <c r="V284" s="152">
        <v>29525</v>
      </c>
      <c r="W284" s="153">
        <f t="shared" si="225"/>
        <v>18901905</v>
      </c>
      <c r="X284" s="154">
        <v>29525</v>
      </c>
      <c r="Y284" s="155">
        <v>640.20000000000005</v>
      </c>
      <c r="Z284" s="138">
        <f t="shared" si="226"/>
        <v>18901905</v>
      </c>
      <c r="AA284" s="156">
        <v>23355</v>
      </c>
      <c r="AB284" s="157">
        <v>14927653.939999996</v>
      </c>
      <c r="AC284" s="162">
        <f>AA284*1.05</f>
        <v>24522.75</v>
      </c>
      <c r="AD284" s="456">
        <v>720</v>
      </c>
      <c r="AE284" s="159">
        <f t="shared" si="227"/>
        <v>17656380</v>
      </c>
      <c r="AF284" s="158">
        <v>22000</v>
      </c>
      <c r="AG284" s="448">
        <v>828.48</v>
      </c>
      <c r="AH284" s="159">
        <f t="shared" si="246"/>
        <v>18226560</v>
      </c>
      <c r="AI284" s="437">
        <f t="shared" si="247"/>
        <v>-108.48000000000002</v>
      </c>
      <c r="AJ284" s="23">
        <f t="shared" si="228"/>
        <v>-7525</v>
      </c>
      <c r="AK284" s="24">
        <f t="shared" si="229"/>
        <v>-0.25486875529212533</v>
      </c>
      <c r="AL284" s="23">
        <f t="shared" si="230"/>
        <v>-1355</v>
      </c>
      <c r="AM284" s="160">
        <f t="shared" si="248"/>
        <v>-570180</v>
      </c>
      <c r="AN284" s="24">
        <f t="shared" si="231"/>
        <v>-5.8017555127381715E-2</v>
      </c>
      <c r="AO284" s="163">
        <f t="shared" si="232"/>
        <v>188.27999999999997</v>
      </c>
      <c r="AP284" s="164">
        <f t="shared" si="233"/>
        <v>0.29409559512652289</v>
      </c>
      <c r="AQ284" s="487"/>
      <c r="AR284" s="409">
        <f t="shared" si="234"/>
        <v>0.29409559512652295</v>
      </c>
      <c r="AS284" s="410">
        <f t="shared" si="235"/>
        <v>0.12464854732895958</v>
      </c>
      <c r="AT284" s="409">
        <f t="shared" si="236"/>
        <v>-5.8017555127381715E-2</v>
      </c>
      <c r="AU284" s="410">
        <f t="shared" si="237"/>
        <v>5.0000000000000044E-2</v>
      </c>
      <c r="AV284" s="64" t="b">
        <f t="shared" si="238"/>
        <v>0</v>
      </c>
      <c r="AW284" s="415">
        <f t="shared" si="239"/>
        <v>533.48377048600048</v>
      </c>
      <c r="AX284" s="415">
        <f t="shared" si="240"/>
        <v>547.87965235852187</v>
      </c>
      <c r="AY284" s="415">
        <f t="shared" si="241"/>
        <v>583.87905238220583</v>
      </c>
      <c r="AZ284" s="415">
        <f t="shared" si="242"/>
        <v>640.20000000000005</v>
      </c>
      <c r="BA284" s="415">
        <f t="shared" si="243"/>
        <v>720</v>
      </c>
      <c r="BB284" s="416">
        <f t="shared" si="249"/>
        <v>2.6984666955110592E-2</v>
      </c>
      <c r="BC284" s="416">
        <f t="shared" si="249"/>
        <v>6.570676583573265E-2</v>
      </c>
      <c r="BD284" s="416">
        <f t="shared" si="249"/>
        <v>9.645995585559497E-2</v>
      </c>
      <c r="BE284" s="416">
        <f t="shared" si="244"/>
        <v>0.12464854732895958</v>
      </c>
      <c r="BF284" s="417">
        <f t="shared" si="222"/>
        <v>28251</v>
      </c>
      <c r="BG284" s="417">
        <f t="shared" si="219"/>
        <v>30146</v>
      </c>
      <c r="BH284" s="417">
        <f t="shared" si="220"/>
        <v>26593</v>
      </c>
      <c r="BI284" s="417">
        <f t="shared" si="223"/>
        <v>23355</v>
      </c>
      <c r="BJ284" s="417">
        <f t="shared" si="224"/>
        <v>24522.75</v>
      </c>
      <c r="BK284" s="416">
        <f t="shared" si="250"/>
        <v>6.7077271601005295E-2</v>
      </c>
      <c r="BL284" s="416">
        <f t="shared" si="250"/>
        <v>-0.11785974922046039</v>
      </c>
      <c r="BM284" s="416">
        <f t="shared" si="250"/>
        <v>-0.12176136577294772</v>
      </c>
      <c r="BN284" s="416">
        <f t="shared" si="245"/>
        <v>5.0000000000000044E-2</v>
      </c>
      <c r="BO284" s="419"/>
      <c r="BP284" s="420"/>
      <c r="BR284" s="104"/>
      <c r="BS284" s="103"/>
      <c r="BT284" s="161">
        <f t="shared" si="251"/>
        <v>15699464.550000001</v>
      </c>
      <c r="BU284" s="161">
        <f t="shared" si="252"/>
        <v>14084400.000000002</v>
      </c>
    </row>
    <row r="285" spans="1:73" ht="24" hidden="1">
      <c r="A285" s="145" t="s">
        <v>655</v>
      </c>
      <c r="B285" s="145" t="str">
        <f t="shared" si="221"/>
        <v>P159</v>
      </c>
      <c r="C285" s="146" t="s">
        <v>656</v>
      </c>
      <c r="D285" s="147" t="s">
        <v>657</v>
      </c>
      <c r="E285" s="147"/>
      <c r="F285" s="147"/>
      <c r="G285" s="147" t="s">
        <v>157</v>
      </c>
      <c r="H285" s="129">
        <v>700</v>
      </c>
      <c r="I285" s="130">
        <v>700</v>
      </c>
      <c r="J285" s="129">
        <v>700</v>
      </c>
      <c r="K285" s="130">
        <v>700</v>
      </c>
      <c r="L285" s="130">
        <v>700</v>
      </c>
      <c r="M285" s="130">
        <v>1200</v>
      </c>
      <c r="N285" s="130">
        <v>1200</v>
      </c>
      <c r="O285" s="148">
        <v>1342</v>
      </c>
      <c r="P285" s="149">
        <v>2333</v>
      </c>
      <c r="Q285" s="149">
        <v>1633100</v>
      </c>
      <c r="R285" s="150">
        <v>2254</v>
      </c>
      <c r="S285" s="151">
        <v>1577520</v>
      </c>
      <c r="T285" s="150">
        <v>5069</v>
      </c>
      <c r="U285" s="151">
        <v>6275711.2000000002</v>
      </c>
      <c r="V285" s="152">
        <v>5348</v>
      </c>
      <c r="W285" s="153">
        <f t="shared" si="225"/>
        <v>7177016</v>
      </c>
      <c r="X285" s="154">
        <v>5348</v>
      </c>
      <c r="Y285" s="155">
        <v>1342</v>
      </c>
      <c r="Z285" s="138">
        <f t="shared" si="226"/>
        <v>7177016</v>
      </c>
      <c r="AA285" s="156">
        <v>5722</v>
      </c>
      <c r="AB285" s="157">
        <v>7675004.5999999996</v>
      </c>
      <c r="AC285" s="162">
        <f>AA285</f>
        <v>5722</v>
      </c>
      <c r="AD285" s="456">
        <v>1400</v>
      </c>
      <c r="AE285" s="159">
        <f t="shared" si="227"/>
        <v>8010800</v>
      </c>
      <c r="AF285" s="158">
        <v>4546</v>
      </c>
      <c r="AG285" s="448">
        <v>1581.63</v>
      </c>
      <c r="AH285" s="159">
        <f t="shared" si="246"/>
        <v>7190089.9800000004</v>
      </c>
      <c r="AI285" s="437">
        <f t="shared" si="247"/>
        <v>-181.63000000000011</v>
      </c>
      <c r="AJ285" s="23">
        <f t="shared" si="228"/>
        <v>-802</v>
      </c>
      <c r="AK285" s="24">
        <f t="shared" si="229"/>
        <v>-0.14996260284218399</v>
      </c>
      <c r="AL285" s="23">
        <f t="shared" si="230"/>
        <v>-1176</v>
      </c>
      <c r="AM285" s="160">
        <f t="shared" si="248"/>
        <v>820710.01999999955</v>
      </c>
      <c r="AN285" s="24">
        <f t="shared" si="231"/>
        <v>-0.20552254456483746</v>
      </c>
      <c r="AO285" s="163">
        <f t="shared" si="232"/>
        <v>239.63000000000011</v>
      </c>
      <c r="AP285" s="164">
        <f t="shared" si="233"/>
        <v>0.17856184798807759</v>
      </c>
      <c r="AQ285" s="487"/>
      <c r="AR285" s="409">
        <f t="shared" si="234"/>
        <v>0.1785618479880775</v>
      </c>
      <c r="AS285" s="410">
        <f t="shared" si="235"/>
        <v>4.3219076005961199E-2</v>
      </c>
      <c r="AT285" s="409">
        <f t="shared" si="236"/>
        <v>-0.20552254456483743</v>
      </c>
      <c r="AU285" s="410">
        <f t="shared" si="237"/>
        <v>0</v>
      </c>
      <c r="AV285" s="64" t="b">
        <f t="shared" si="238"/>
        <v>1</v>
      </c>
      <c r="AW285" s="415">
        <f t="shared" si="239"/>
        <v>700</v>
      </c>
      <c r="AX285" s="415">
        <f t="shared" si="240"/>
        <v>699.87577639751555</v>
      </c>
      <c r="AY285" s="415">
        <f t="shared" si="241"/>
        <v>1238.057052673111</v>
      </c>
      <c r="AZ285" s="415">
        <f t="shared" si="242"/>
        <v>1342</v>
      </c>
      <c r="BA285" s="415">
        <f t="shared" si="243"/>
        <v>1400</v>
      </c>
      <c r="BB285" s="416">
        <f t="shared" si="249"/>
        <v>-1.7746228926351915E-4</v>
      </c>
      <c r="BC285" s="416">
        <f t="shared" si="249"/>
        <v>0.76896685729828596</v>
      </c>
      <c r="BD285" s="416">
        <f t="shared" si="249"/>
        <v>8.3956508387447837E-2</v>
      </c>
      <c r="BE285" s="416">
        <f t="shared" si="244"/>
        <v>4.3219076005961199E-2</v>
      </c>
      <c r="BF285" s="417">
        <f t="shared" si="222"/>
        <v>2333</v>
      </c>
      <c r="BG285" s="417">
        <f t="shared" si="219"/>
        <v>2254</v>
      </c>
      <c r="BH285" s="417">
        <f t="shared" si="220"/>
        <v>5069</v>
      </c>
      <c r="BI285" s="417">
        <f t="shared" si="223"/>
        <v>5722</v>
      </c>
      <c r="BJ285" s="417">
        <f t="shared" si="224"/>
        <v>5722</v>
      </c>
      <c r="BK285" s="416">
        <f t="shared" si="250"/>
        <v>-3.3861980282897552E-2</v>
      </c>
      <c r="BL285" s="416">
        <f t="shared" si="250"/>
        <v>1.2488908606921028</v>
      </c>
      <c r="BM285" s="416">
        <f t="shared" si="250"/>
        <v>0.12882225290984417</v>
      </c>
      <c r="BN285" s="416">
        <f t="shared" si="245"/>
        <v>0</v>
      </c>
      <c r="BO285" s="419"/>
      <c r="BP285" s="420"/>
      <c r="BR285" s="104"/>
      <c r="BS285" s="103"/>
      <c r="BT285" s="161">
        <f t="shared" si="251"/>
        <v>7678924</v>
      </c>
      <c r="BU285" s="161">
        <f t="shared" si="252"/>
        <v>6100732</v>
      </c>
    </row>
    <row r="286" spans="1:73" ht="13.2">
      <c r="A286" s="145" t="s">
        <v>78</v>
      </c>
      <c r="B286" s="145" t="str">
        <f t="shared" si="221"/>
        <v>P160</v>
      </c>
      <c r="C286" s="146" t="s">
        <v>658</v>
      </c>
      <c r="D286" s="147" t="s">
        <v>659</v>
      </c>
      <c r="E286" s="147"/>
      <c r="F286" s="147"/>
      <c r="G286" s="147" t="s">
        <v>157</v>
      </c>
      <c r="H286" s="129">
        <v>1024</v>
      </c>
      <c r="I286" s="130">
        <v>1100</v>
      </c>
      <c r="J286" s="129">
        <v>1100</v>
      </c>
      <c r="K286" s="130">
        <v>1100</v>
      </c>
      <c r="L286" s="130">
        <v>1100</v>
      </c>
      <c r="M286" s="130">
        <v>1100</v>
      </c>
      <c r="N286" s="130">
        <v>1100</v>
      </c>
      <c r="O286" s="148">
        <v>1232</v>
      </c>
      <c r="P286" s="149">
        <v>6310</v>
      </c>
      <c r="Q286" s="149">
        <v>6764832</v>
      </c>
      <c r="R286" s="150">
        <v>6347</v>
      </c>
      <c r="S286" s="151">
        <v>6981564</v>
      </c>
      <c r="T286" s="150">
        <v>5034</v>
      </c>
      <c r="U286" s="151">
        <v>5752120</v>
      </c>
      <c r="V286" s="152">
        <v>6338</v>
      </c>
      <c r="W286" s="153">
        <f t="shared" si="225"/>
        <v>7808416</v>
      </c>
      <c r="X286" s="154">
        <v>6338</v>
      </c>
      <c r="Y286" s="155">
        <v>1232</v>
      </c>
      <c r="Z286" s="138">
        <f t="shared" si="226"/>
        <v>7808416</v>
      </c>
      <c r="AA286" s="156">
        <v>4827</v>
      </c>
      <c r="AB286" s="157">
        <v>5946732</v>
      </c>
      <c r="AC286" s="158">
        <v>5395</v>
      </c>
      <c r="AD286" s="456">
        <v>1350</v>
      </c>
      <c r="AE286" s="159">
        <f t="shared" si="227"/>
        <v>7283250</v>
      </c>
      <c r="AF286" s="158">
        <v>5395</v>
      </c>
      <c r="AG286" s="448">
        <v>1232</v>
      </c>
      <c r="AH286" s="159">
        <f t="shared" si="246"/>
        <v>6646640</v>
      </c>
      <c r="AI286" s="437">
        <f t="shared" si="247"/>
        <v>118</v>
      </c>
      <c r="AJ286" s="23">
        <f t="shared" si="228"/>
        <v>-943</v>
      </c>
      <c r="AK286" s="24">
        <f t="shared" si="229"/>
        <v>-0.14878510571158093</v>
      </c>
      <c r="AL286" s="23">
        <f t="shared" si="230"/>
        <v>568</v>
      </c>
      <c r="AM286" s="160">
        <f t="shared" si="248"/>
        <v>636610</v>
      </c>
      <c r="AN286" s="24">
        <f t="shared" si="231"/>
        <v>0.11767143153097162</v>
      </c>
      <c r="AO286" s="163">
        <f t="shared" si="232"/>
        <v>0</v>
      </c>
      <c r="AP286" s="164">
        <f t="shared" si="233"/>
        <v>0</v>
      </c>
      <c r="AQ286" s="487"/>
      <c r="AR286" s="409">
        <f t="shared" si="234"/>
        <v>0</v>
      </c>
      <c r="AS286" s="410">
        <f t="shared" si="235"/>
        <v>9.5779220779220742E-2</v>
      </c>
      <c r="AT286" s="409">
        <f t="shared" si="236"/>
        <v>0.1176714315309717</v>
      </c>
      <c r="AU286" s="410">
        <f t="shared" si="237"/>
        <v>0.1176714315309717</v>
      </c>
      <c r="AV286" s="64" t="b">
        <f t="shared" si="238"/>
        <v>0</v>
      </c>
      <c r="AW286" s="415">
        <f t="shared" si="239"/>
        <v>1072.0811410459587</v>
      </c>
      <c r="AX286" s="415">
        <f t="shared" si="240"/>
        <v>1099.9785725539625</v>
      </c>
      <c r="AY286" s="415">
        <f t="shared" si="241"/>
        <v>1142.6539531187923</v>
      </c>
      <c r="AZ286" s="415">
        <f t="shared" si="242"/>
        <v>1232</v>
      </c>
      <c r="BA286" s="415">
        <f t="shared" si="243"/>
        <v>1350</v>
      </c>
      <c r="BB286" s="416">
        <f t="shared" si="249"/>
        <v>2.6021753801942715E-2</v>
      </c>
      <c r="BC286" s="416">
        <f t="shared" si="249"/>
        <v>3.8796556250859426E-2</v>
      </c>
      <c r="BD286" s="416">
        <f t="shared" si="249"/>
        <v>7.8191692801958146E-2</v>
      </c>
      <c r="BE286" s="416">
        <f t="shared" si="244"/>
        <v>9.5779220779220742E-2</v>
      </c>
      <c r="BF286" s="496">
        <f t="shared" si="222"/>
        <v>6310</v>
      </c>
      <c r="BG286" s="496">
        <f t="shared" si="219"/>
        <v>6347</v>
      </c>
      <c r="BH286" s="496">
        <f t="shared" si="220"/>
        <v>5034</v>
      </c>
      <c r="BI286" s="496">
        <f t="shared" si="223"/>
        <v>4827</v>
      </c>
      <c r="BJ286" s="496">
        <f t="shared" si="224"/>
        <v>5395</v>
      </c>
      <c r="BK286" s="416">
        <f t="shared" si="250"/>
        <v>5.8637083993660077E-3</v>
      </c>
      <c r="BL286" s="416">
        <f t="shared" si="250"/>
        <v>-0.20686938711202141</v>
      </c>
      <c r="BM286" s="416">
        <f t="shared" si="250"/>
        <v>-4.1120381406436257E-2</v>
      </c>
      <c r="BN286" s="416">
        <f t="shared" si="245"/>
        <v>0.1176714315309717</v>
      </c>
      <c r="BO286" s="419"/>
      <c r="BP286" s="420"/>
      <c r="BR286" s="104"/>
      <c r="BS286" s="103"/>
      <c r="BT286" s="161">
        <f t="shared" si="251"/>
        <v>6646640</v>
      </c>
      <c r="BU286" s="161">
        <f t="shared" si="252"/>
        <v>6646640</v>
      </c>
    </row>
    <row r="287" spans="1:73" ht="13.2">
      <c r="A287" s="145" t="s">
        <v>78</v>
      </c>
      <c r="B287" s="145" t="str">
        <f t="shared" si="221"/>
        <v>P161</v>
      </c>
      <c r="C287" s="146" t="s">
        <v>660</v>
      </c>
      <c r="D287" s="147" t="s">
        <v>661</v>
      </c>
      <c r="E287" s="147"/>
      <c r="F287" s="147"/>
      <c r="G287" s="147" t="s">
        <v>157</v>
      </c>
      <c r="H287" s="129">
        <v>1055</v>
      </c>
      <c r="I287" s="130">
        <v>1100</v>
      </c>
      <c r="J287" s="129">
        <v>1100</v>
      </c>
      <c r="K287" s="130">
        <v>1100</v>
      </c>
      <c r="L287" s="130">
        <v>1100</v>
      </c>
      <c r="M287" s="130">
        <v>1382</v>
      </c>
      <c r="N287" s="130">
        <v>1382</v>
      </c>
      <c r="O287" s="148">
        <v>1542.2</v>
      </c>
      <c r="P287" s="149">
        <v>974</v>
      </c>
      <c r="Q287" s="149">
        <v>1052725</v>
      </c>
      <c r="R287" s="150">
        <v>959</v>
      </c>
      <c r="S287" s="151">
        <v>1054900</v>
      </c>
      <c r="T287" s="150">
        <v>811</v>
      </c>
      <c r="U287" s="151">
        <v>1138596.5999999999</v>
      </c>
      <c r="V287" s="152">
        <v>935</v>
      </c>
      <c r="W287" s="153">
        <f t="shared" si="225"/>
        <v>1441957</v>
      </c>
      <c r="X287" s="154">
        <v>935</v>
      </c>
      <c r="Y287" s="155">
        <v>1542.2</v>
      </c>
      <c r="Z287" s="138">
        <f t="shared" si="226"/>
        <v>1441957</v>
      </c>
      <c r="AA287" s="156">
        <v>772</v>
      </c>
      <c r="AB287" s="157">
        <v>1190578.3999999994</v>
      </c>
      <c r="AC287" s="158">
        <v>816</v>
      </c>
      <c r="AD287" s="456">
        <v>2000</v>
      </c>
      <c r="AE287" s="159">
        <f t="shared" si="227"/>
        <v>1632000</v>
      </c>
      <c r="AF287" s="158">
        <v>816</v>
      </c>
      <c r="AG287" s="448">
        <v>2152.58</v>
      </c>
      <c r="AH287" s="159">
        <f t="shared" si="246"/>
        <v>1756505.28</v>
      </c>
      <c r="AI287" s="437">
        <f t="shared" si="247"/>
        <v>-152.57999999999993</v>
      </c>
      <c r="AJ287" s="23">
        <f t="shared" si="228"/>
        <v>-119</v>
      </c>
      <c r="AK287" s="24">
        <f t="shared" si="229"/>
        <v>-0.12727272727272726</v>
      </c>
      <c r="AL287" s="23">
        <f t="shared" si="230"/>
        <v>44</v>
      </c>
      <c r="AM287" s="160">
        <f t="shared" si="248"/>
        <v>-124505.28000000003</v>
      </c>
      <c r="AN287" s="24">
        <f t="shared" si="231"/>
        <v>5.6994818652849742E-2</v>
      </c>
      <c r="AO287" s="163">
        <f t="shared" si="232"/>
        <v>610.37999999999988</v>
      </c>
      <c r="AP287" s="164">
        <f t="shared" si="233"/>
        <v>0.39578524186227459</v>
      </c>
      <c r="AQ287" s="487"/>
      <c r="AR287" s="409">
        <f t="shared" si="234"/>
        <v>0.39578524186227448</v>
      </c>
      <c r="AS287" s="410">
        <f t="shared" si="235"/>
        <v>0.29684865776163916</v>
      </c>
      <c r="AT287" s="409">
        <f t="shared" si="236"/>
        <v>5.6994818652849721E-2</v>
      </c>
      <c r="AU287" s="410">
        <f t="shared" si="237"/>
        <v>5.6994818652849721E-2</v>
      </c>
      <c r="AV287" s="64" t="b">
        <f t="shared" si="238"/>
        <v>0</v>
      </c>
      <c r="AW287" s="415">
        <f t="shared" si="239"/>
        <v>1080.8264887063656</v>
      </c>
      <c r="AX287" s="415">
        <f t="shared" si="240"/>
        <v>1100</v>
      </c>
      <c r="AY287" s="415">
        <f t="shared" si="241"/>
        <v>1403.9415536374845</v>
      </c>
      <c r="AZ287" s="415">
        <f t="shared" si="242"/>
        <v>1542.2</v>
      </c>
      <c r="BA287" s="415">
        <f t="shared" si="243"/>
        <v>2000</v>
      </c>
      <c r="BB287" s="416">
        <f t="shared" si="249"/>
        <v>1.7739675603790195E-2</v>
      </c>
      <c r="BC287" s="416">
        <f t="shared" si="249"/>
        <v>0.27631050330680407</v>
      </c>
      <c r="BD287" s="416">
        <f t="shared" si="249"/>
        <v>9.8478776416511371E-2</v>
      </c>
      <c r="BE287" s="416">
        <f t="shared" si="244"/>
        <v>0.29684865776163916</v>
      </c>
      <c r="BF287" s="496">
        <f t="shared" si="222"/>
        <v>974</v>
      </c>
      <c r="BG287" s="496">
        <f t="shared" si="219"/>
        <v>959</v>
      </c>
      <c r="BH287" s="496">
        <f t="shared" si="220"/>
        <v>811</v>
      </c>
      <c r="BI287" s="496">
        <f t="shared" si="223"/>
        <v>772</v>
      </c>
      <c r="BJ287" s="496">
        <f t="shared" si="224"/>
        <v>816</v>
      </c>
      <c r="BK287" s="416">
        <f t="shared" si="250"/>
        <v>-1.5400410677618104E-2</v>
      </c>
      <c r="BL287" s="416">
        <f t="shared" si="250"/>
        <v>-0.15432742440041713</v>
      </c>
      <c r="BM287" s="416">
        <f t="shared" si="250"/>
        <v>-4.8088779284833572E-2</v>
      </c>
      <c r="BN287" s="416">
        <f t="shared" si="245"/>
        <v>5.6994818652849721E-2</v>
      </c>
      <c r="BO287" s="419"/>
      <c r="BP287" s="420"/>
      <c r="BR287" s="104"/>
      <c r="BS287" s="103"/>
      <c r="BT287" s="161">
        <f t="shared" si="251"/>
        <v>1258435.2</v>
      </c>
      <c r="BU287" s="161">
        <f t="shared" si="252"/>
        <v>1258435.2</v>
      </c>
    </row>
    <row r="288" spans="1:73" ht="24">
      <c r="A288" s="145" t="s">
        <v>78</v>
      </c>
      <c r="B288" s="145" t="str">
        <f t="shared" si="221"/>
        <v>P162</v>
      </c>
      <c r="C288" s="146" t="s">
        <v>662</v>
      </c>
      <c r="D288" s="172" t="s">
        <v>663</v>
      </c>
      <c r="E288" s="178" t="s">
        <v>142</v>
      </c>
      <c r="F288" s="178"/>
      <c r="G288" s="178" t="s">
        <v>157</v>
      </c>
      <c r="H288" s="129">
        <v>711</v>
      </c>
      <c r="I288" s="130">
        <v>770</v>
      </c>
      <c r="J288" s="129">
        <v>770</v>
      </c>
      <c r="K288" s="130">
        <v>770</v>
      </c>
      <c r="L288" s="130">
        <v>770</v>
      </c>
      <c r="M288" s="130">
        <v>830</v>
      </c>
      <c r="N288" s="130">
        <v>830</v>
      </c>
      <c r="O288" s="148">
        <v>935</v>
      </c>
      <c r="P288" s="149">
        <v>6870</v>
      </c>
      <c r="Q288" s="149">
        <v>5138568</v>
      </c>
      <c r="R288" s="150">
        <v>7152</v>
      </c>
      <c r="S288" s="151">
        <v>5506886</v>
      </c>
      <c r="T288" s="150">
        <v>6127</v>
      </c>
      <c r="U288" s="151">
        <v>5256846</v>
      </c>
      <c r="V288" s="152">
        <v>7152</v>
      </c>
      <c r="W288" s="153">
        <f t="shared" si="225"/>
        <v>6687120</v>
      </c>
      <c r="X288" s="154">
        <v>7152</v>
      </c>
      <c r="Y288" s="155">
        <v>935</v>
      </c>
      <c r="Z288" s="138">
        <f t="shared" si="226"/>
        <v>6687120</v>
      </c>
      <c r="AA288" s="156">
        <v>6317</v>
      </c>
      <c r="AB288" s="157">
        <v>5905916</v>
      </c>
      <c r="AC288" s="162">
        <f>AA288</f>
        <v>6317</v>
      </c>
      <c r="AD288" s="448">
        <v>1188.52</v>
      </c>
      <c r="AE288" s="159">
        <f t="shared" si="227"/>
        <v>7507880.8399999999</v>
      </c>
      <c r="AF288" s="158">
        <v>6080</v>
      </c>
      <c r="AG288" s="448">
        <v>1188.52</v>
      </c>
      <c r="AH288" s="159">
        <f t="shared" si="246"/>
        <v>7226201.5999999996</v>
      </c>
      <c r="AI288" s="437">
        <f t="shared" si="247"/>
        <v>0</v>
      </c>
      <c r="AJ288" s="23">
        <f t="shared" si="228"/>
        <v>-1072</v>
      </c>
      <c r="AK288" s="24">
        <f t="shared" si="229"/>
        <v>-0.14988814317673377</v>
      </c>
      <c r="AL288" s="23">
        <f t="shared" si="230"/>
        <v>-237</v>
      </c>
      <c r="AM288" s="160">
        <f t="shared" si="248"/>
        <v>281679.24000000022</v>
      </c>
      <c r="AN288" s="24">
        <f t="shared" si="231"/>
        <v>-3.751780908659174E-2</v>
      </c>
      <c r="AO288" s="163">
        <f t="shared" si="232"/>
        <v>253.51999999999998</v>
      </c>
      <c r="AP288" s="164">
        <f t="shared" si="233"/>
        <v>0.27114438502673793</v>
      </c>
      <c r="AQ288" s="487"/>
      <c r="AR288" s="409">
        <f t="shared" si="234"/>
        <v>0.27114438502673788</v>
      </c>
      <c r="AS288" s="410">
        <f t="shared" si="235"/>
        <v>0.27114438502673788</v>
      </c>
      <c r="AT288" s="409">
        <f t="shared" si="236"/>
        <v>-3.7517809086591747E-2</v>
      </c>
      <c r="AU288" s="410">
        <f t="shared" si="237"/>
        <v>0</v>
      </c>
      <c r="AV288" s="64" t="b">
        <f t="shared" si="238"/>
        <v>1</v>
      </c>
      <c r="AW288" s="415">
        <f t="shared" si="239"/>
        <v>747.97205240174674</v>
      </c>
      <c r="AX288" s="415">
        <f t="shared" si="240"/>
        <v>769.97846756152126</v>
      </c>
      <c r="AY288" s="415">
        <f t="shared" si="241"/>
        <v>857.98041455851148</v>
      </c>
      <c r="AZ288" s="415">
        <f t="shared" si="242"/>
        <v>935</v>
      </c>
      <c r="BA288" s="415">
        <f t="shared" si="243"/>
        <v>1188.52</v>
      </c>
      <c r="BB288" s="416">
        <f t="shared" si="249"/>
        <v>2.9421440398891496E-2</v>
      </c>
      <c r="BC288" s="416">
        <f t="shared" si="249"/>
        <v>0.11429143892255511</v>
      </c>
      <c r="BD288" s="416">
        <f t="shared" si="249"/>
        <v>8.9768465730211577E-2</v>
      </c>
      <c r="BE288" s="416">
        <f t="shared" si="244"/>
        <v>0.27114438502673788</v>
      </c>
      <c r="BF288" s="496">
        <f t="shared" si="222"/>
        <v>6870</v>
      </c>
      <c r="BG288" s="496">
        <f t="shared" si="219"/>
        <v>7152</v>
      </c>
      <c r="BH288" s="496">
        <f t="shared" si="220"/>
        <v>6127</v>
      </c>
      <c r="BI288" s="496">
        <f t="shared" si="223"/>
        <v>6317</v>
      </c>
      <c r="BJ288" s="496">
        <f t="shared" si="224"/>
        <v>6317</v>
      </c>
      <c r="BK288" s="416">
        <f t="shared" si="250"/>
        <v>4.1048034934497712E-2</v>
      </c>
      <c r="BL288" s="416">
        <f t="shared" si="250"/>
        <v>-0.1433165548098434</v>
      </c>
      <c r="BM288" s="416">
        <f t="shared" si="250"/>
        <v>3.1010282356781493E-2</v>
      </c>
      <c r="BN288" s="416">
        <f t="shared" si="245"/>
        <v>0</v>
      </c>
      <c r="BO288" s="419" t="s">
        <v>1071</v>
      </c>
      <c r="BP288" s="420"/>
      <c r="BR288" s="104"/>
      <c r="BS288" s="103"/>
      <c r="BT288" s="161">
        <f t="shared" si="251"/>
        <v>5906395</v>
      </c>
      <c r="BU288" s="161">
        <f t="shared" si="252"/>
        <v>5684800</v>
      </c>
    </row>
    <row r="289" spans="1:73" ht="36">
      <c r="A289" s="145" t="s">
        <v>78</v>
      </c>
      <c r="B289" s="145" t="str">
        <f t="shared" si="221"/>
        <v>P163</v>
      </c>
      <c r="C289" s="146" t="s">
        <v>664</v>
      </c>
      <c r="D289" s="172" t="s">
        <v>665</v>
      </c>
      <c r="E289" s="178" t="s">
        <v>142</v>
      </c>
      <c r="F289" s="178"/>
      <c r="G289" s="178" t="s">
        <v>157</v>
      </c>
      <c r="H289" s="129">
        <v>277</v>
      </c>
      <c r="I289" s="130">
        <v>330</v>
      </c>
      <c r="J289" s="129">
        <v>330</v>
      </c>
      <c r="K289" s="130">
        <v>330</v>
      </c>
      <c r="L289" s="130">
        <v>330</v>
      </c>
      <c r="M289" s="130">
        <v>354</v>
      </c>
      <c r="N289" s="130">
        <v>354</v>
      </c>
      <c r="O289" s="148">
        <v>411.4</v>
      </c>
      <c r="P289" s="149">
        <v>27031</v>
      </c>
      <c r="Q289" s="149">
        <v>8289041.8000000007</v>
      </c>
      <c r="R289" s="150">
        <v>26600</v>
      </c>
      <c r="S289" s="151">
        <v>8649011</v>
      </c>
      <c r="T289" s="150">
        <v>22487</v>
      </c>
      <c r="U289" s="151">
        <v>8206465</v>
      </c>
      <c r="V289" s="152">
        <v>25160</v>
      </c>
      <c r="W289" s="153">
        <f t="shared" si="225"/>
        <v>10350824</v>
      </c>
      <c r="X289" s="154">
        <v>25160</v>
      </c>
      <c r="Y289" s="155">
        <v>411.4</v>
      </c>
      <c r="Z289" s="138">
        <f t="shared" si="226"/>
        <v>10350824</v>
      </c>
      <c r="AA289" s="156">
        <v>21703</v>
      </c>
      <c r="AB289" s="157">
        <v>8759915.3200000022</v>
      </c>
      <c r="AC289" s="162">
        <f>AA289</f>
        <v>21703</v>
      </c>
      <c r="AD289" s="456">
        <v>600</v>
      </c>
      <c r="AE289" s="159">
        <f t="shared" si="227"/>
        <v>13021800</v>
      </c>
      <c r="AF289" s="158">
        <v>18000</v>
      </c>
      <c r="AG289" s="448">
        <v>664.92</v>
      </c>
      <c r="AH289" s="159">
        <f t="shared" si="246"/>
        <v>11968560</v>
      </c>
      <c r="AI289" s="437">
        <f t="shared" si="247"/>
        <v>-64.919999999999959</v>
      </c>
      <c r="AJ289" s="23">
        <f t="shared" si="228"/>
        <v>-7160</v>
      </c>
      <c r="AK289" s="24">
        <f t="shared" si="229"/>
        <v>-0.28457869634340222</v>
      </c>
      <c r="AL289" s="23">
        <f t="shared" si="230"/>
        <v>-3703</v>
      </c>
      <c r="AM289" s="160">
        <f t="shared" si="248"/>
        <v>1053240</v>
      </c>
      <c r="AN289" s="24">
        <f t="shared" si="231"/>
        <v>-0.17062157305441644</v>
      </c>
      <c r="AO289" s="163">
        <f t="shared" si="232"/>
        <v>253.51999999999998</v>
      </c>
      <c r="AP289" s="164">
        <f t="shared" si="233"/>
        <v>0.61623723869713176</v>
      </c>
      <c r="AQ289" s="487"/>
      <c r="AR289" s="409">
        <f t="shared" si="234"/>
        <v>0.61623723869713176</v>
      </c>
      <c r="AS289" s="410">
        <f t="shared" si="235"/>
        <v>0.45843461351482739</v>
      </c>
      <c r="AT289" s="409">
        <f t="shared" si="236"/>
        <v>-0.17062157305441639</v>
      </c>
      <c r="AU289" s="410">
        <f t="shared" si="237"/>
        <v>0</v>
      </c>
      <c r="AV289" s="64" t="b">
        <f t="shared" si="238"/>
        <v>1</v>
      </c>
      <c r="AW289" s="415">
        <f t="shared" si="239"/>
        <v>306.64946912803822</v>
      </c>
      <c r="AX289" s="415">
        <f t="shared" si="240"/>
        <v>325.1507894736842</v>
      </c>
      <c r="AY289" s="415">
        <f t="shared" si="241"/>
        <v>364.94263352159027</v>
      </c>
      <c r="AZ289" s="415">
        <f t="shared" si="242"/>
        <v>411.4</v>
      </c>
      <c r="BA289" s="415">
        <f t="shared" si="243"/>
        <v>600</v>
      </c>
      <c r="BB289" s="416">
        <f t="shared" si="249"/>
        <v>6.0333775885067498E-2</v>
      </c>
      <c r="BC289" s="416">
        <f t="shared" si="249"/>
        <v>0.12237966302439673</v>
      </c>
      <c r="BD289" s="416">
        <f t="shared" si="249"/>
        <v>0.12730046371976234</v>
      </c>
      <c r="BE289" s="416">
        <f t="shared" si="244"/>
        <v>0.45843461351482739</v>
      </c>
      <c r="BF289" s="496">
        <f t="shared" si="222"/>
        <v>27031</v>
      </c>
      <c r="BG289" s="496">
        <f t="shared" si="219"/>
        <v>26600</v>
      </c>
      <c r="BH289" s="496">
        <f t="shared" si="220"/>
        <v>22487</v>
      </c>
      <c r="BI289" s="496">
        <f t="shared" si="223"/>
        <v>21703</v>
      </c>
      <c r="BJ289" s="496">
        <f t="shared" si="224"/>
        <v>21703</v>
      </c>
      <c r="BK289" s="416">
        <f t="shared" si="250"/>
        <v>-1.5944656135548074E-2</v>
      </c>
      <c r="BL289" s="416">
        <f t="shared" si="250"/>
        <v>-0.15462406015037589</v>
      </c>
      <c r="BM289" s="416">
        <f t="shared" si="250"/>
        <v>-3.4864588428869969E-2</v>
      </c>
      <c r="BN289" s="416">
        <f t="shared" si="245"/>
        <v>0</v>
      </c>
      <c r="BO289" s="419"/>
      <c r="BP289" s="420"/>
      <c r="BR289" s="104"/>
      <c r="BS289" s="103"/>
      <c r="BT289" s="161">
        <f t="shared" si="251"/>
        <v>8928614.1999999993</v>
      </c>
      <c r="BU289" s="161">
        <f t="shared" si="252"/>
        <v>7405200</v>
      </c>
    </row>
    <row r="290" spans="1:73" ht="24">
      <c r="A290" s="145" t="s">
        <v>78</v>
      </c>
      <c r="B290" s="145" t="str">
        <f t="shared" si="221"/>
        <v>P164</v>
      </c>
      <c r="C290" s="146" t="s">
        <v>666</v>
      </c>
      <c r="D290" s="172" t="s">
        <v>667</v>
      </c>
      <c r="E290" s="178" t="s">
        <v>142</v>
      </c>
      <c r="F290" s="178"/>
      <c r="G290" s="178" t="s">
        <v>157</v>
      </c>
      <c r="H290" s="129">
        <v>806</v>
      </c>
      <c r="I290" s="130">
        <v>806</v>
      </c>
      <c r="J290" s="129">
        <v>806</v>
      </c>
      <c r="K290" s="130">
        <v>806</v>
      </c>
      <c r="L290" s="130">
        <v>806</v>
      </c>
      <c r="M290" s="130">
        <v>862</v>
      </c>
      <c r="N290" s="130">
        <v>862</v>
      </c>
      <c r="O290" s="148">
        <v>970.2</v>
      </c>
      <c r="P290" s="149">
        <v>1532</v>
      </c>
      <c r="Q290" s="149">
        <v>1231729.2</v>
      </c>
      <c r="R290" s="150">
        <v>1539</v>
      </c>
      <c r="S290" s="151">
        <v>1237048.8000000003</v>
      </c>
      <c r="T290" s="150">
        <v>1085</v>
      </c>
      <c r="U290" s="151">
        <v>962610.39999999991</v>
      </c>
      <c r="V290" s="152">
        <v>1539</v>
      </c>
      <c r="W290" s="153">
        <f t="shared" si="225"/>
        <v>1493137.8</v>
      </c>
      <c r="X290" s="154">
        <v>1539</v>
      </c>
      <c r="Y290" s="155">
        <v>970.2</v>
      </c>
      <c r="Z290" s="138">
        <f t="shared" si="226"/>
        <v>1493137.8</v>
      </c>
      <c r="AA290" s="156">
        <v>920</v>
      </c>
      <c r="AB290" s="157">
        <v>890255.51999999979</v>
      </c>
      <c r="AC290" s="158">
        <v>1309</v>
      </c>
      <c r="AD290" s="448">
        <v>1111.83</v>
      </c>
      <c r="AE290" s="159">
        <f t="shared" si="227"/>
        <v>1455385.47</v>
      </c>
      <c r="AF290" s="158">
        <v>1309</v>
      </c>
      <c r="AG290" s="448">
        <v>1111.83</v>
      </c>
      <c r="AH290" s="159">
        <f t="shared" si="246"/>
        <v>1455385.47</v>
      </c>
      <c r="AI290" s="437">
        <f t="shared" si="247"/>
        <v>0</v>
      </c>
      <c r="AJ290" s="23">
        <f t="shared" si="228"/>
        <v>-230</v>
      </c>
      <c r="AK290" s="24">
        <f t="shared" si="229"/>
        <v>-0.14944769330734242</v>
      </c>
      <c r="AL290" s="23">
        <f t="shared" si="230"/>
        <v>389</v>
      </c>
      <c r="AM290" s="160">
        <f t="shared" si="248"/>
        <v>0</v>
      </c>
      <c r="AN290" s="24">
        <f t="shared" si="231"/>
        <v>0.42282608695652174</v>
      </c>
      <c r="AO290" s="163">
        <f t="shared" si="232"/>
        <v>141.62999999999988</v>
      </c>
      <c r="AP290" s="164">
        <f t="shared" si="233"/>
        <v>0.14598021026592442</v>
      </c>
      <c r="AQ290" s="487"/>
      <c r="AR290" s="409">
        <f t="shared" si="234"/>
        <v>0.14598021026592445</v>
      </c>
      <c r="AS290" s="410">
        <f t="shared" si="235"/>
        <v>0.14598021026592445</v>
      </c>
      <c r="AT290" s="409">
        <f t="shared" si="236"/>
        <v>0.42282608695652169</v>
      </c>
      <c r="AU290" s="410">
        <f t="shared" si="237"/>
        <v>0.42282608695652169</v>
      </c>
      <c r="AV290" s="64" t="b">
        <f t="shared" si="238"/>
        <v>0</v>
      </c>
      <c r="AW290" s="415">
        <f t="shared" si="239"/>
        <v>804.00078328981715</v>
      </c>
      <c r="AX290" s="415">
        <f t="shared" si="240"/>
        <v>803.80038986354793</v>
      </c>
      <c r="AY290" s="415">
        <f t="shared" si="241"/>
        <v>887.19852534562199</v>
      </c>
      <c r="AZ290" s="415">
        <f t="shared" si="242"/>
        <v>970.2</v>
      </c>
      <c r="BA290" s="415">
        <f t="shared" si="243"/>
        <v>1111.83</v>
      </c>
      <c r="BB290" s="416">
        <f t="shared" si="249"/>
        <v>-2.4924531223624591E-4</v>
      </c>
      <c r="BC290" s="416">
        <f t="shared" si="249"/>
        <v>0.10375478356788514</v>
      </c>
      <c r="BD290" s="416">
        <f t="shared" si="249"/>
        <v>9.3554567870864691E-2</v>
      </c>
      <c r="BE290" s="416">
        <f t="shared" si="244"/>
        <v>0.14598021026592445</v>
      </c>
      <c r="BF290" s="496">
        <f t="shared" si="222"/>
        <v>1532</v>
      </c>
      <c r="BG290" s="496">
        <f t="shared" si="219"/>
        <v>1539</v>
      </c>
      <c r="BH290" s="496">
        <f t="shared" si="220"/>
        <v>1085</v>
      </c>
      <c r="BI290" s="496">
        <f t="shared" si="223"/>
        <v>920</v>
      </c>
      <c r="BJ290" s="496">
        <f t="shared" si="224"/>
        <v>1309</v>
      </c>
      <c r="BK290" s="416">
        <f t="shared" si="250"/>
        <v>4.5691906005222993E-3</v>
      </c>
      <c r="BL290" s="416">
        <f t="shared" si="250"/>
        <v>-0.294996751137102</v>
      </c>
      <c r="BM290" s="416">
        <f t="shared" si="250"/>
        <v>-0.15207373271889402</v>
      </c>
      <c r="BN290" s="416">
        <f t="shared" si="245"/>
        <v>0.42282608695652169</v>
      </c>
      <c r="BO290" s="419"/>
      <c r="BP290" s="420" t="s">
        <v>1070</v>
      </c>
      <c r="BR290" s="104"/>
      <c r="BS290" s="103"/>
      <c r="BT290" s="161">
        <f t="shared" si="251"/>
        <v>1269991.8</v>
      </c>
      <c r="BU290" s="161">
        <f t="shared" si="252"/>
        <v>1269991.8</v>
      </c>
    </row>
    <row r="291" spans="1:73" ht="36">
      <c r="A291" s="145" t="s">
        <v>78</v>
      </c>
      <c r="B291" s="145" t="str">
        <f t="shared" si="221"/>
        <v>P165</v>
      </c>
      <c r="C291" s="146" t="s">
        <v>668</v>
      </c>
      <c r="D291" s="147" t="s">
        <v>669</v>
      </c>
      <c r="E291" s="147"/>
      <c r="F291" s="147"/>
      <c r="G291" s="147" t="s">
        <v>157</v>
      </c>
      <c r="H291" s="129">
        <v>408</v>
      </c>
      <c r="I291" s="130">
        <v>460</v>
      </c>
      <c r="J291" s="129">
        <v>460</v>
      </c>
      <c r="K291" s="130">
        <v>460</v>
      </c>
      <c r="L291" s="130">
        <v>460</v>
      </c>
      <c r="M291" s="130">
        <v>494</v>
      </c>
      <c r="N291" s="130">
        <v>494</v>
      </c>
      <c r="O291" s="148">
        <v>565.4</v>
      </c>
      <c r="P291" s="149">
        <v>11725</v>
      </c>
      <c r="Q291" s="149">
        <v>5178428</v>
      </c>
      <c r="R291" s="150">
        <v>11686</v>
      </c>
      <c r="S291" s="151">
        <v>5374088</v>
      </c>
      <c r="T291" s="150">
        <v>10047</v>
      </c>
      <c r="U291" s="151">
        <v>5166299.4000000004</v>
      </c>
      <c r="V291" s="152">
        <v>11686</v>
      </c>
      <c r="W291" s="153">
        <f t="shared" si="225"/>
        <v>6607264.3999999994</v>
      </c>
      <c r="X291" s="154">
        <v>11686</v>
      </c>
      <c r="Y291" s="155">
        <v>565.4</v>
      </c>
      <c r="Z291" s="138">
        <f t="shared" si="226"/>
        <v>6607264.3999999994</v>
      </c>
      <c r="AA291" s="156">
        <v>8686</v>
      </c>
      <c r="AB291" s="157">
        <v>4910105.120000002</v>
      </c>
      <c r="AC291" s="162">
        <v>10500</v>
      </c>
      <c r="AD291" s="448">
        <v>722.87</v>
      </c>
      <c r="AE291" s="159">
        <f t="shared" si="227"/>
        <v>7590135</v>
      </c>
      <c r="AF291" s="158">
        <v>9934</v>
      </c>
      <c r="AG291" s="448">
        <v>722.87</v>
      </c>
      <c r="AH291" s="159">
        <f t="shared" si="246"/>
        <v>7180990.5800000001</v>
      </c>
      <c r="AI291" s="437">
        <f t="shared" si="247"/>
        <v>0</v>
      </c>
      <c r="AJ291" s="23">
        <f t="shared" si="228"/>
        <v>-1752</v>
      </c>
      <c r="AK291" s="24">
        <f t="shared" si="229"/>
        <v>-0.14992298476809857</v>
      </c>
      <c r="AL291" s="23">
        <f t="shared" si="230"/>
        <v>1248</v>
      </c>
      <c r="AM291" s="160">
        <f t="shared" si="248"/>
        <v>409144.41999999993</v>
      </c>
      <c r="AN291" s="24">
        <f t="shared" si="231"/>
        <v>0.14367948422749252</v>
      </c>
      <c r="AO291" s="163">
        <f t="shared" si="232"/>
        <v>157.47000000000003</v>
      </c>
      <c r="AP291" s="164">
        <f t="shared" si="233"/>
        <v>0.27851078882207292</v>
      </c>
      <c r="AQ291" s="487"/>
      <c r="AR291" s="409">
        <f t="shared" si="234"/>
        <v>0.27851078882207303</v>
      </c>
      <c r="AS291" s="410">
        <f t="shared" si="235"/>
        <v>0.27851078882207303</v>
      </c>
      <c r="AT291" s="409">
        <f t="shared" si="236"/>
        <v>0.14367948422749244</v>
      </c>
      <c r="AU291" s="410">
        <f t="shared" si="237"/>
        <v>0.20884181441399963</v>
      </c>
      <c r="AV291" s="64" t="b">
        <f t="shared" si="238"/>
        <v>0</v>
      </c>
      <c r="AW291" s="415">
        <f t="shared" si="239"/>
        <v>441.6569722814499</v>
      </c>
      <c r="AX291" s="415">
        <f t="shared" si="240"/>
        <v>459.87403730960125</v>
      </c>
      <c r="AY291" s="415">
        <f t="shared" si="241"/>
        <v>514.21313825022401</v>
      </c>
      <c r="AZ291" s="415">
        <f t="shared" si="242"/>
        <v>565.4</v>
      </c>
      <c r="BA291" s="415">
        <f t="shared" si="243"/>
        <v>722.87</v>
      </c>
      <c r="BB291" s="416">
        <f t="shared" si="249"/>
        <v>4.1247090324529889E-2</v>
      </c>
      <c r="BC291" s="416">
        <f t="shared" si="249"/>
        <v>0.11816083651628295</v>
      </c>
      <c r="BD291" s="416">
        <f t="shared" si="249"/>
        <v>9.954405662203758E-2</v>
      </c>
      <c r="BE291" s="416">
        <f t="shared" si="244"/>
        <v>0.27851078882207303</v>
      </c>
      <c r="BF291" s="496">
        <f t="shared" si="222"/>
        <v>11725</v>
      </c>
      <c r="BG291" s="496">
        <f t="shared" si="219"/>
        <v>11686</v>
      </c>
      <c r="BH291" s="496">
        <f t="shared" si="220"/>
        <v>10047</v>
      </c>
      <c r="BI291" s="496">
        <f t="shared" si="223"/>
        <v>8686</v>
      </c>
      <c r="BJ291" s="496">
        <f t="shared" si="224"/>
        <v>10500</v>
      </c>
      <c r="BK291" s="416">
        <f t="shared" si="250"/>
        <v>-3.3262260127931986E-3</v>
      </c>
      <c r="BL291" s="416">
        <f t="shared" si="250"/>
        <v>-0.14025329454047575</v>
      </c>
      <c r="BM291" s="416">
        <f t="shared" si="250"/>
        <v>-0.13546332238479153</v>
      </c>
      <c r="BN291" s="416">
        <f t="shared" si="245"/>
        <v>0.20884181441399963</v>
      </c>
      <c r="BO291" s="419" t="s">
        <v>1071</v>
      </c>
      <c r="BP291" s="420"/>
      <c r="BR291" s="104"/>
      <c r="BS291" s="103"/>
      <c r="BT291" s="161">
        <f t="shared" si="251"/>
        <v>5936700</v>
      </c>
      <c r="BU291" s="161">
        <f t="shared" si="252"/>
        <v>5616683.5999999996</v>
      </c>
    </row>
    <row r="292" spans="1:73" ht="24">
      <c r="A292" s="145" t="s">
        <v>78</v>
      </c>
      <c r="B292" s="145" t="str">
        <f t="shared" si="221"/>
        <v>P166</v>
      </c>
      <c r="C292" s="146" t="s">
        <v>670</v>
      </c>
      <c r="D292" s="147" t="s">
        <v>671</v>
      </c>
      <c r="E292" s="147"/>
      <c r="F292" s="147"/>
      <c r="G292" s="147" t="s">
        <v>157</v>
      </c>
      <c r="H292" s="129">
        <v>605</v>
      </c>
      <c r="I292" s="130">
        <v>650</v>
      </c>
      <c r="J292" s="129">
        <v>650</v>
      </c>
      <c r="K292" s="130">
        <v>650</v>
      </c>
      <c r="L292" s="130">
        <v>650</v>
      </c>
      <c r="M292" s="130">
        <v>800</v>
      </c>
      <c r="N292" s="130">
        <v>800</v>
      </c>
      <c r="O292" s="148">
        <v>902</v>
      </c>
      <c r="P292" s="149">
        <v>152</v>
      </c>
      <c r="Q292" s="149">
        <v>96730</v>
      </c>
      <c r="R292" s="150">
        <v>110</v>
      </c>
      <c r="S292" s="151">
        <v>71500</v>
      </c>
      <c r="T292" s="150">
        <v>126</v>
      </c>
      <c r="U292" s="151">
        <v>104352</v>
      </c>
      <c r="V292" s="152">
        <v>132</v>
      </c>
      <c r="W292" s="153">
        <f t="shared" si="225"/>
        <v>119064</v>
      </c>
      <c r="X292" s="154">
        <v>132</v>
      </c>
      <c r="Y292" s="155">
        <v>902</v>
      </c>
      <c r="Z292" s="138">
        <f t="shared" si="226"/>
        <v>119064</v>
      </c>
      <c r="AA292" s="156">
        <v>98</v>
      </c>
      <c r="AB292" s="157">
        <v>88396</v>
      </c>
      <c r="AC292" s="158">
        <v>113</v>
      </c>
      <c r="AD292" s="448">
        <v>1124.52</v>
      </c>
      <c r="AE292" s="159">
        <f t="shared" si="227"/>
        <v>127070.76</v>
      </c>
      <c r="AF292" s="158">
        <v>113</v>
      </c>
      <c r="AG292" s="448">
        <v>1124.52</v>
      </c>
      <c r="AH292" s="159">
        <f t="shared" si="246"/>
        <v>127070.76</v>
      </c>
      <c r="AI292" s="437">
        <f t="shared" si="247"/>
        <v>0</v>
      </c>
      <c r="AJ292" s="23">
        <f t="shared" si="228"/>
        <v>-19</v>
      </c>
      <c r="AK292" s="24">
        <f t="shared" si="229"/>
        <v>-0.14393939393939395</v>
      </c>
      <c r="AL292" s="23">
        <f t="shared" si="230"/>
        <v>15</v>
      </c>
      <c r="AM292" s="160">
        <f t="shared" si="248"/>
        <v>0</v>
      </c>
      <c r="AN292" s="24">
        <f t="shared" si="231"/>
        <v>0.15306122448979592</v>
      </c>
      <c r="AO292" s="163">
        <f t="shared" si="232"/>
        <v>222.51999999999998</v>
      </c>
      <c r="AP292" s="164">
        <f t="shared" si="233"/>
        <v>0.2466962305986696</v>
      </c>
      <c r="AQ292" s="487"/>
      <c r="AR292" s="409">
        <f t="shared" si="234"/>
        <v>0.24669623059866952</v>
      </c>
      <c r="AS292" s="410">
        <f t="shared" si="235"/>
        <v>0.24669623059866952</v>
      </c>
      <c r="AT292" s="409">
        <f t="shared" si="236"/>
        <v>0.15306122448979598</v>
      </c>
      <c r="AU292" s="410">
        <f t="shared" si="237"/>
        <v>0.15306122448979598</v>
      </c>
      <c r="AV292" s="64" t="b">
        <f t="shared" si="238"/>
        <v>0</v>
      </c>
      <c r="AW292" s="415">
        <f t="shared" si="239"/>
        <v>636.38157894736844</v>
      </c>
      <c r="AX292" s="415">
        <f t="shared" si="240"/>
        <v>650</v>
      </c>
      <c r="AY292" s="415">
        <f t="shared" si="241"/>
        <v>828.19047619047615</v>
      </c>
      <c r="AZ292" s="415">
        <f t="shared" si="242"/>
        <v>902</v>
      </c>
      <c r="BA292" s="415">
        <f t="shared" si="243"/>
        <v>1124.52</v>
      </c>
      <c r="BB292" s="416">
        <f t="shared" si="249"/>
        <v>2.1399772562803676E-2</v>
      </c>
      <c r="BC292" s="416">
        <f t="shared" si="249"/>
        <v>0.27413919413919396</v>
      </c>
      <c r="BD292" s="416">
        <f t="shared" si="249"/>
        <v>8.9121435142594407E-2</v>
      </c>
      <c r="BE292" s="416">
        <f t="shared" si="244"/>
        <v>0.24669623059866952</v>
      </c>
      <c r="BF292" s="496">
        <f t="shared" si="222"/>
        <v>152</v>
      </c>
      <c r="BG292" s="496">
        <f t="shared" si="219"/>
        <v>110</v>
      </c>
      <c r="BH292" s="496">
        <f t="shared" si="220"/>
        <v>126</v>
      </c>
      <c r="BI292" s="496">
        <f t="shared" si="223"/>
        <v>98</v>
      </c>
      <c r="BJ292" s="496">
        <f t="shared" si="224"/>
        <v>113</v>
      </c>
      <c r="BK292" s="416">
        <f t="shared" si="250"/>
        <v>-0.27631578947368418</v>
      </c>
      <c r="BL292" s="416">
        <f t="shared" si="250"/>
        <v>0.1454545454545455</v>
      </c>
      <c r="BM292" s="416">
        <f t="shared" si="250"/>
        <v>-0.22222222222222221</v>
      </c>
      <c r="BN292" s="416">
        <f t="shared" si="245"/>
        <v>0.15306122448979598</v>
      </c>
      <c r="BO292" s="419"/>
      <c r="BP292" s="420" t="s">
        <v>1070</v>
      </c>
      <c r="BR292" s="104"/>
      <c r="BS292" s="103"/>
      <c r="BT292" s="161">
        <f t="shared" si="251"/>
        <v>101926</v>
      </c>
      <c r="BU292" s="161">
        <f t="shared" si="252"/>
        <v>101926</v>
      </c>
    </row>
    <row r="293" spans="1:73" ht="48">
      <c r="A293" s="145" t="s">
        <v>78</v>
      </c>
      <c r="B293" s="145" t="str">
        <f t="shared" si="221"/>
        <v>P167</v>
      </c>
      <c r="C293" s="146" t="s">
        <v>672</v>
      </c>
      <c r="D293" s="147" t="s">
        <v>673</v>
      </c>
      <c r="E293" s="147"/>
      <c r="F293" s="147"/>
      <c r="G293" s="147" t="s">
        <v>157</v>
      </c>
      <c r="H293" s="129">
        <v>1700</v>
      </c>
      <c r="I293" s="130">
        <v>2200</v>
      </c>
      <c r="J293" s="129">
        <v>2200</v>
      </c>
      <c r="K293" s="130">
        <v>2200</v>
      </c>
      <c r="L293" s="130">
        <v>2200</v>
      </c>
      <c r="M293" s="130">
        <v>2440</v>
      </c>
      <c r="N293" s="130">
        <v>2440</v>
      </c>
      <c r="O293" s="148">
        <v>2706</v>
      </c>
      <c r="P293" s="149">
        <v>1049</v>
      </c>
      <c r="Q293" s="149">
        <v>2085300</v>
      </c>
      <c r="R293" s="150">
        <v>944</v>
      </c>
      <c r="S293" s="151">
        <v>2076800</v>
      </c>
      <c r="T293" s="150">
        <v>981</v>
      </c>
      <c r="U293" s="151">
        <v>2468750</v>
      </c>
      <c r="V293" s="152">
        <v>970</v>
      </c>
      <c r="W293" s="153">
        <f t="shared" si="225"/>
        <v>2624820</v>
      </c>
      <c r="X293" s="154">
        <v>970</v>
      </c>
      <c r="Y293" s="155">
        <v>2706</v>
      </c>
      <c r="Z293" s="138">
        <f t="shared" si="226"/>
        <v>2624820</v>
      </c>
      <c r="AA293" s="156">
        <v>806</v>
      </c>
      <c r="AB293" s="157">
        <v>2181036</v>
      </c>
      <c r="AC293" s="158">
        <v>834</v>
      </c>
      <c r="AD293" s="448">
        <v>3316.38</v>
      </c>
      <c r="AE293" s="159">
        <f t="shared" si="227"/>
        <v>2765860.92</v>
      </c>
      <c r="AF293" s="158">
        <v>834</v>
      </c>
      <c r="AG293" s="448">
        <v>3316.38</v>
      </c>
      <c r="AH293" s="159">
        <f t="shared" si="246"/>
        <v>2765860.92</v>
      </c>
      <c r="AI293" s="437">
        <f t="shared" si="247"/>
        <v>0</v>
      </c>
      <c r="AJ293" s="23">
        <f t="shared" si="228"/>
        <v>-136</v>
      </c>
      <c r="AK293" s="24">
        <f t="shared" si="229"/>
        <v>-0.14020618556701031</v>
      </c>
      <c r="AL293" s="23">
        <f t="shared" si="230"/>
        <v>28</v>
      </c>
      <c r="AM293" s="160">
        <f t="shared" si="248"/>
        <v>0</v>
      </c>
      <c r="AN293" s="24">
        <f t="shared" si="231"/>
        <v>3.4739454094292806E-2</v>
      </c>
      <c r="AO293" s="163">
        <f t="shared" si="232"/>
        <v>610.38000000000011</v>
      </c>
      <c r="AP293" s="164">
        <f t="shared" si="233"/>
        <v>0.22556541019955659</v>
      </c>
      <c r="AQ293" s="487"/>
      <c r="AR293" s="409">
        <f t="shared" si="234"/>
        <v>0.22556541019955656</v>
      </c>
      <c r="AS293" s="410">
        <f t="shared" si="235"/>
        <v>0.22556541019955656</v>
      </c>
      <c r="AT293" s="409">
        <f t="shared" si="236"/>
        <v>3.473945409429291E-2</v>
      </c>
      <c r="AU293" s="410">
        <f t="shared" si="237"/>
        <v>3.473945409429291E-2</v>
      </c>
      <c r="AV293" s="64" t="b">
        <f t="shared" si="238"/>
        <v>0</v>
      </c>
      <c r="AW293" s="415">
        <f t="shared" si="239"/>
        <v>1987.8932316491896</v>
      </c>
      <c r="AX293" s="415">
        <f t="shared" si="240"/>
        <v>2200</v>
      </c>
      <c r="AY293" s="415">
        <f t="shared" si="241"/>
        <v>2516.5647298674821</v>
      </c>
      <c r="AZ293" s="415">
        <f t="shared" si="242"/>
        <v>2706</v>
      </c>
      <c r="BA293" s="415">
        <f t="shared" si="243"/>
        <v>3316.38</v>
      </c>
      <c r="BB293" s="416">
        <f t="shared" si="249"/>
        <v>0.10669927588356587</v>
      </c>
      <c r="BC293" s="416">
        <f t="shared" si="249"/>
        <v>0.14389305903067373</v>
      </c>
      <c r="BD293" s="416">
        <f t="shared" si="249"/>
        <v>7.5275341772151894E-2</v>
      </c>
      <c r="BE293" s="416">
        <f t="shared" si="244"/>
        <v>0.22556541019955656</v>
      </c>
      <c r="BF293" s="496">
        <f t="shared" si="222"/>
        <v>1049</v>
      </c>
      <c r="BG293" s="496">
        <f t="shared" si="219"/>
        <v>944</v>
      </c>
      <c r="BH293" s="496">
        <f t="shared" si="220"/>
        <v>981</v>
      </c>
      <c r="BI293" s="496">
        <f t="shared" si="223"/>
        <v>806</v>
      </c>
      <c r="BJ293" s="496">
        <f t="shared" si="224"/>
        <v>834</v>
      </c>
      <c r="BK293" s="416">
        <f t="shared" si="250"/>
        <v>-0.100095328884652</v>
      </c>
      <c r="BL293" s="416">
        <f t="shared" si="250"/>
        <v>3.9194915254237239E-2</v>
      </c>
      <c r="BM293" s="416">
        <f t="shared" si="250"/>
        <v>-0.17838939857288483</v>
      </c>
      <c r="BN293" s="416">
        <f t="shared" si="245"/>
        <v>3.473945409429291E-2</v>
      </c>
      <c r="BO293" s="419"/>
      <c r="BP293" s="420" t="s">
        <v>1070</v>
      </c>
      <c r="BR293" s="104"/>
      <c r="BS293" s="103"/>
      <c r="BT293" s="161">
        <f t="shared" si="251"/>
        <v>2256804</v>
      </c>
      <c r="BU293" s="161">
        <f t="shared" si="252"/>
        <v>2256804</v>
      </c>
    </row>
    <row r="294" spans="1:73" ht="13.2">
      <c r="A294" s="145" t="s">
        <v>78</v>
      </c>
      <c r="B294" s="145" t="str">
        <f t="shared" si="221"/>
        <v>P168</v>
      </c>
      <c r="C294" s="146" t="s">
        <v>674</v>
      </c>
      <c r="D294" s="147" t="s">
        <v>675</v>
      </c>
      <c r="E294" s="147"/>
      <c r="F294" s="147"/>
      <c r="G294" s="147"/>
      <c r="H294" s="129">
        <v>8000</v>
      </c>
      <c r="I294" s="130">
        <v>8000</v>
      </c>
      <c r="J294" s="129">
        <v>8000</v>
      </c>
      <c r="K294" s="130">
        <v>8000</v>
      </c>
      <c r="L294" s="130">
        <v>8000</v>
      </c>
      <c r="M294" s="130">
        <v>8000</v>
      </c>
      <c r="N294" s="130">
        <v>8000</v>
      </c>
      <c r="O294" s="148">
        <v>8020</v>
      </c>
      <c r="P294" s="149">
        <v>479</v>
      </c>
      <c r="Q294" s="149">
        <v>3832000</v>
      </c>
      <c r="R294" s="150"/>
      <c r="S294" s="151"/>
      <c r="T294" s="150"/>
      <c r="U294" s="151"/>
      <c r="V294" s="152"/>
      <c r="W294" s="153"/>
      <c r="X294" s="154"/>
      <c r="Y294" s="155">
        <v>8020</v>
      </c>
      <c r="Z294" s="138"/>
      <c r="AA294" s="168"/>
      <c r="AB294" s="169"/>
      <c r="AC294" s="170"/>
      <c r="AD294" s="449">
        <v>0</v>
      </c>
      <c r="AE294" s="171">
        <f t="shared" si="227"/>
        <v>0</v>
      </c>
      <c r="AF294" s="170"/>
      <c r="AG294" s="449">
        <v>0</v>
      </c>
      <c r="AH294" s="159">
        <f t="shared" si="246"/>
        <v>0</v>
      </c>
      <c r="AI294" s="437">
        <f t="shared" si="247"/>
        <v>0</v>
      </c>
      <c r="AJ294" s="23">
        <f t="shared" si="228"/>
        <v>0</v>
      </c>
      <c r="AK294" s="24" t="e">
        <f t="shared" si="229"/>
        <v>#DIV/0!</v>
      </c>
      <c r="AL294" s="23">
        <f t="shared" si="230"/>
        <v>0</v>
      </c>
      <c r="AM294" s="160">
        <f t="shared" si="248"/>
        <v>0</v>
      </c>
      <c r="AN294" s="24"/>
      <c r="AO294" s="163"/>
      <c r="AP294" s="164"/>
      <c r="AQ294" s="487"/>
      <c r="AR294" s="409">
        <f t="shared" si="234"/>
        <v>-1</v>
      </c>
      <c r="AS294" s="410">
        <f t="shared" si="235"/>
        <v>-1</v>
      </c>
      <c r="AT294" s="409" t="str">
        <f t="shared" si="236"/>
        <v/>
      </c>
      <c r="AU294" s="410" t="str">
        <f t="shared" si="237"/>
        <v/>
      </c>
      <c r="AV294" s="64" t="b">
        <f t="shared" si="238"/>
        <v>1</v>
      </c>
      <c r="AW294" s="415">
        <f t="shared" si="239"/>
        <v>8000</v>
      </c>
      <c r="AX294" s="415" t="str">
        <f t="shared" si="240"/>
        <v/>
      </c>
      <c r="AY294" s="415" t="str">
        <f t="shared" si="241"/>
        <v/>
      </c>
      <c r="AZ294" s="415">
        <f t="shared" si="242"/>
        <v>8020</v>
      </c>
      <c r="BA294" s="415">
        <f t="shared" si="243"/>
        <v>0</v>
      </c>
      <c r="BB294" s="416" t="str">
        <f t="shared" si="249"/>
        <v/>
      </c>
      <c r="BC294" s="416" t="str">
        <f t="shared" si="249"/>
        <v/>
      </c>
      <c r="BD294" s="416" t="str">
        <f t="shared" si="249"/>
        <v/>
      </c>
      <c r="BE294" s="416">
        <f t="shared" si="244"/>
        <v>-1</v>
      </c>
      <c r="BF294" s="496">
        <f t="shared" si="222"/>
        <v>479</v>
      </c>
      <c r="BG294" s="496">
        <f t="shared" si="219"/>
        <v>0</v>
      </c>
      <c r="BH294" s="496">
        <f t="shared" si="220"/>
        <v>0</v>
      </c>
      <c r="BI294" s="496">
        <f t="shared" si="223"/>
        <v>0</v>
      </c>
      <c r="BJ294" s="496">
        <f t="shared" si="224"/>
        <v>0</v>
      </c>
      <c r="BK294" s="416">
        <f t="shared" si="250"/>
        <v>-1</v>
      </c>
      <c r="BL294" s="416" t="str">
        <f t="shared" si="250"/>
        <v/>
      </c>
      <c r="BM294" s="416" t="str">
        <f t="shared" si="250"/>
        <v/>
      </c>
      <c r="BN294" s="416" t="str">
        <f t="shared" si="245"/>
        <v/>
      </c>
      <c r="BO294" s="419"/>
      <c r="BP294" s="420"/>
      <c r="BR294" s="104"/>
      <c r="BS294" s="103"/>
      <c r="BT294" s="161">
        <f t="shared" si="251"/>
        <v>0</v>
      </c>
      <c r="BU294" s="161">
        <f t="shared" si="252"/>
        <v>0</v>
      </c>
    </row>
    <row r="295" spans="1:73" ht="24">
      <c r="A295" s="145" t="s">
        <v>78</v>
      </c>
      <c r="B295" s="145" t="str">
        <f t="shared" si="221"/>
        <v xml:space="preserve">P168.1 </v>
      </c>
      <c r="C295" s="173" t="s">
        <v>676</v>
      </c>
      <c r="D295" s="147" t="s">
        <v>677</v>
      </c>
      <c r="E295" s="147"/>
      <c r="F295" s="147"/>
      <c r="G295" s="147"/>
      <c r="H295" s="129">
        <v>0</v>
      </c>
      <c r="I295" s="130">
        <v>0</v>
      </c>
      <c r="J295" s="129"/>
      <c r="K295" s="130"/>
      <c r="L295" s="130"/>
      <c r="M295" s="130"/>
      <c r="N295" s="130"/>
      <c r="O295" s="148">
        <v>8020</v>
      </c>
      <c r="P295" s="149">
        <v>0</v>
      </c>
      <c r="Q295" s="149">
        <v>0</v>
      </c>
      <c r="R295" s="150">
        <v>396</v>
      </c>
      <c r="S295" s="151">
        <v>3168000</v>
      </c>
      <c r="T295" s="150">
        <v>348</v>
      </c>
      <c r="U295" s="151">
        <v>2786440</v>
      </c>
      <c r="V295" s="152">
        <f>300+50</f>
        <v>350</v>
      </c>
      <c r="W295" s="153">
        <f t="shared" ref="W295:W318" si="254">V295*O295</f>
        <v>2807000</v>
      </c>
      <c r="X295" s="154">
        <f>300+50</f>
        <v>350</v>
      </c>
      <c r="Y295" s="155">
        <v>8020</v>
      </c>
      <c r="Z295" s="138">
        <f t="shared" ref="Z295:Z318" si="255">X295*Y295</f>
        <v>2807000</v>
      </c>
      <c r="AA295" s="156">
        <v>371</v>
      </c>
      <c r="AB295" s="157">
        <v>2981512</v>
      </c>
      <c r="AC295" s="174">
        <v>480</v>
      </c>
      <c r="AD295" s="462">
        <v>8020</v>
      </c>
      <c r="AE295" s="159">
        <f t="shared" si="227"/>
        <v>3849600</v>
      </c>
      <c r="AF295" s="158">
        <v>300</v>
      </c>
      <c r="AG295" s="429">
        <v>8020</v>
      </c>
      <c r="AH295" s="159">
        <f t="shared" si="246"/>
        <v>2406000</v>
      </c>
      <c r="AI295" s="437">
        <f t="shared" si="247"/>
        <v>0</v>
      </c>
      <c r="AJ295" s="23">
        <f t="shared" si="228"/>
        <v>-50</v>
      </c>
      <c r="AK295" s="24">
        <f t="shared" si="229"/>
        <v>-0.14285714285714285</v>
      </c>
      <c r="AL295" s="23">
        <f t="shared" si="230"/>
        <v>-71</v>
      </c>
      <c r="AM295" s="160">
        <f t="shared" si="248"/>
        <v>1443600</v>
      </c>
      <c r="AN295" s="24">
        <f t="shared" ref="AN295:AN318" si="256">+AL295/AA295</f>
        <v>-0.19137466307277629</v>
      </c>
      <c r="AO295" s="163">
        <f t="shared" si="232"/>
        <v>0</v>
      </c>
      <c r="AP295" s="164">
        <f t="shared" si="233"/>
        <v>0</v>
      </c>
      <c r="AQ295" s="487"/>
      <c r="AR295" s="409">
        <f t="shared" si="234"/>
        <v>0</v>
      </c>
      <c r="AS295" s="410">
        <f t="shared" si="235"/>
        <v>0</v>
      </c>
      <c r="AT295" s="409">
        <f t="shared" si="236"/>
        <v>-0.19137466307277629</v>
      </c>
      <c r="AU295" s="410">
        <f t="shared" si="237"/>
        <v>0.29380053908355785</v>
      </c>
      <c r="AV295" s="64" t="b">
        <f t="shared" si="238"/>
        <v>0</v>
      </c>
      <c r="AW295" s="415" t="str">
        <f t="shared" si="239"/>
        <v/>
      </c>
      <c r="AX295" s="415">
        <f t="shared" si="240"/>
        <v>8000</v>
      </c>
      <c r="AY295" s="415">
        <f t="shared" si="241"/>
        <v>8007.0114942528735</v>
      </c>
      <c r="AZ295" s="415">
        <f t="shared" si="242"/>
        <v>8020</v>
      </c>
      <c r="BA295" s="415">
        <f t="shared" si="243"/>
        <v>8020</v>
      </c>
      <c r="BB295" s="416" t="str">
        <f t="shared" si="249"/>
        <v/>
      </c>
      <c r="BC295" s="416">
        <f t="shared" si="249"/>
        <v>8.7643678160920224E-4</v>
      </c>
      <c r="BD295" s="416">
        <f t="shared" si="249"/>
        <v>1.6221415139030526E-3</v>
      </c>
      <c r="BE295" s="416">
        <f t="shared" si="244"/>
        <v>0</v>
      </c>
      <c r="BF295" s="496">
        <f t="shared" si="222"/>
        <v>0</v>
      </c>
      <c r="BG295" s="496">
        <f t="shared" si="219"/>
        <v>396</v>
      </c>
      <c r="BH295" s="496">
        <f t="shared" si="220"/>
        <v>348</v>
      </c>
      <c r="BI295" s="496">
        <f t="shared" si="223"/>
        <v>371</v>
      </c>
      <c r="BJ295" s="496">
        <f t="shared" si="224"/>
        <v>480</v>
      </c>
      <c r="BK295" s="416" t="str">
        <f t="shared" si="250"/>
        <v/>
      </c>
      <c r="BL295" s="416">
        <f t="shared" si="250"/>
        <v>-0.12121212121212122</v>
      </c>
      <c r="BM295" s="416">
        <f t="shared" si="250"/>
        <v>6.6091954022988508E-2</v>
      </c>
      <c r="BN295" s="416">
        <f t="shared" si="245"/>
        <v>0.29380053908355785</v>
      </c>
      <c r="BO295" s="419" t="s">
        <v>1068</v>
      </c>
      <c r="BP295" s="420" t="s">
        <v>1067</v>
      </c>
      <c r="BR295" s="104"/>
      <c r="BS295" s="103"/>
      <c r="BT295" s="161">
        <f t="shared" si="251"/>
        <v>3849600</v>
      </c>
      <c r="BU295" s="161">
        <f t="shared" si="252"/>
        <v>2406000</v>
      </c>
    </row>
    <row r="296" spans="1:73" ht="36" hidden="1">
      <c r="A296" s="145" t="s">
        <v>652</v>
      </c>
      <c r="B296" s="145" t="str">
        <f t="shared" si="221"/>
        <v xml:space="preserve">P168.2 </v>
      </c>
      <c r="C296" s="173" t="s">
        <v>678</v>
      </c>
      <c r="D296" s="175" t="s">
        <v>679</v>
      </c>
      <c r="E296" s="175" t="s">
        <v>102</v>
      </c>
      <c r="F296" s="175"/>
      <c r="G296" s="175"/>
      <c r="H296" s="129">
        <v>0</v>
      </c>
      <c r="I296" s="130">
        <v>0</v>
      </c>
      <c r="J296" s="129"/>
      <c r="K296" s="130"/>
      <c r="L296" s="130"/>
      <c r="M296" s="130"/>
      <c r="N296" s="130"/>
      <c r="O296" s="148">
        <v>8020</v>
      </c>
      <c r="P296" s="149">
        <v>0</v>
      </c>
      <c r="Q296" s="149">
        <v>0</v>
      </c>
      <c r="R296" s="150">
        <v>0</v>
      </c>
      <c r="S296" s="151">
        <v>0</v>
      </c>
      <c r="T296" s="150">
        <v>0</v>
      </c>
      <c r="U296" s="151">
        <v>0</v>
      </c>
      <c r="V296" s="152">
        <f>300+200</f>
        <v>500</v>
      </c>
      <c r="W296" s="153">
        <f t="shared" si="254"/>
        <v>4010000</v>
      </c>
      <c r="X296" s="154">
        <f>300+200</f>
        <v>500</v>
      </c>
      <c r="Y296" s="155">
        <v>8020</v>
      </c>
      <c r="Z296" s="138">
        <f t="shared" si="255"/>
        <v>4010000</v>
      </c>
      <c r="AA296" s="156">
        <v>417</v>
      </c>
      <c r="AB296" s="157">
        <v>3341132</v>
      </c>
      <c r="AC296" s="174">
        <v>700</v>
      </c>
      <c r="AD296" s="462">
        <v>8020</v>
      </c>
      <c r="AE296" s="159">
        <f t="shared" si="227"/>
        <v>5614000</v>
      </c>
      <c r="AF296" s="158">
        <v>500</v>
      </c>
      <c r="AG296" s="429">
        <v>8020</v>
      </c>
      <c r="AH296" s="159">
        <f t="shared" si="246"/>
        <v>4010000</v>
      </c>
      <c r="AI296" s="437">
        <f t="shared" si="247"/>
        <v>0</v>
      </c>
      <c r="AJ296" s="23">
        <f t="shared" si="228"/>
        <v>0</v>
      </c>
      <c r="AK296" s="24">
        <f t="shared" si="229"/>
        <v>0</v>
      </c>
      <c r="AL296" s="23">
        <f t="shared" si="230"/>
        <v>83</v>
      </c>
      <c r="AM296" s="160">
        <f t="shared" si="248"/>
        <v>1604000</v>
      </c>
      <c r="AN296" s="24">
        <f t="shared" si="256"/>
        <v>0.19904076738609114</v>
      </c>
      <c r="AO296" s="163">
        <f t="shared" si="232"/>
        <v>0</v>
      </c>
      <c r="AP296" s="164">
        <f t="shared" si="233"/>
        <v>0</v>
      </c>
      <c r="AQ296" s="487"/>
      <c r="AR296" s="409">
        <f t="shared" si="234"/>
        <v>0</v>
      </c>
      <c r="AS296" s="410">
        <f t="shared" si="235"/>
        <v>0</v>
      </c>
      <c r="AT296" s="409">
        <f t="shared" si="236"/>
        <v>0.19904076738609122</v>
      </c>
      <c r="AU296" s="410">
        <f t="shared" si="237"/>
        <v>0.67865707434052758</v>
      </c>
      <c r="AV296" s="64" t="b">
        <f t="shared" si="238"/>
        <v>0</v>
      </c>
      <c r="AW296" s="415" t="str">
        <f t="shared" si="239"/>
        <v/>
      </c>
      <c r="AX296" s="415" t="str">
        <f t="shared" si="240"/>
        <v/>
      </c>
      <c r="AY296" s="415" t="str">
        <f t="shared" si="241"/>
        <v/>
      </c>
      <c r="AZ296" s="415">
        <f t="shared" si="242"/>
        <v>8020</v>
      </c>
      <c r="BA296" s="415">
        <f t="shared" si="243"/>
        <v>8020</v>
      </c>
      <c r="BB296" s="416" t="str">
        <f t="shared" si="249"/>
        <v/>
      </c>
      <c r="BC296" s="416" t="str">
        <f t="shared" si="249"/>
        <v/>
      </c>
      <c r="BD296" s="416" t="str">
        <f t="shared" si="249"/>
        <v/>
      </c>
      <c r="BE296" s="416">
        <f t="shared" si="244"/>
        <v>0</v>
      </c>
      <c r="BF296" s="417">
        <f t="shared" si="222"/>
        <v>0</v>
      </c>
      <c r="BG296" s="417">
        <f t="shared" si="219"/>
        <v>0</v>
      </c>
      <c r="BH296" s="417">
        <f t="shared" si="220"/>
        <v>0</v>
      </c>
      <c r="BI296" s="417">
        <f t="shared" si="223"/>
        <v>417</v>
      </c>
      <c r="BJ296" s="417">
        <f t="shared" si="224"/>
        <v>700</v>
      </c>
      <c r="BK296" s="416" t="str">
        <f t="shared" si="250"/>
        <v/>
      </c>
      <c r="BL296" s="416" t="str">
        <f t="shared" si="250"/>
        <v/>
      </c>
      <c r="BM296" s="416" t="str">
        <f t="shared" si="250"/>
        <v/>
      </c>
      <c r="BN296" s="416">
        <f t="shared" si="245"/>
        <v>0.67865707434052758</v>
      </c>
      <c r="BO296" s="419" t="s">
        <v>1068</v>
      </c>
      <c r="BP296" s="420" t="s">
        <v>1067</v>
      </c>
      <c r="BR296" s="104"/>
      <c r="BS296" s="103"/>
      <c r="BT296" s="161">
        <f t="shared" si="251"/>
        <v>5614000</v>
      </c>
      <c r="BU296" s="161">
        <f t="shared" si="252"/>
        <v>4010000</v>
      </c>
    </row>
    <row r="297" spans="1:73" ht="24">
      <c r="A297" s="145" t="s">
        <v>78</v>
      </c>
      <c r="B297" s="145" t="str">
        <f t="shared" si="221"/>
        <v>P169</v>
      </c>
      <c r="C297" s="146" t="s">
        <v>680</v>
      </c>
      <c r="D297" s="147" t="s">
        <v>681</v>
      </c>
      <c r="E297" s="147"/>
      <c r="F297" s="147"/>
      <c r="G297" s="147"/>
      <c r="H297" s="129">
        <v>1109</v>
      </c>
      <c r="I297" s="130">
        <v>1500</v>
      </c>
      <c r="J297" s="129">
        <v>1500</v>
      </c>
      <c r="K297" s="130">
        <v>1500</v>
      </c>
      <c r="L297" s="130">
        <v>1500</v>
      </c>
      <c r="M297" s="130">
        <v>1888</v>
      </c>
      <c r="N297" s="130">
        <v>1888</v>
      </c>
      <c r="O297" s="148">
        <v>2098.8000000000002</v>
      </c>
      <c r="P297" s="149">
        <v>145</v>
      </c>
      <c r="Q297" s="149">
        <v>192085</v>
      </c>
      <c r="R297" s="150">
        <v>162</v>
      </c>
      <c r="S297" s="151">
        <v>243000</v>
      </c>
      <c r="T297" s="150">
        <v>346</v>
      </c>
      <c r="U297" s="151">
        <v>673536</v>
      </c>
      <c r="V297" s="152">
        <v>349</v>
      </c>
      <c r="W297" s="153">
        <f t="shared" si="254"/>
        <v>732481.20000000007</v>
      </c>
      <c r="X297" s="154">
        <v>349</v>
      </c>
      <c r="Y297" s="155">
        <v>2098.8000000000002</v>
      </c>
      <c r="Z297" s="138">
        <f t="shared" si="255"/>
        <v>732481.20000000007</v>
      </c>
      <c r="AA297" s="156">
        <v>436</v>
      </c>
      <c r="AB297" s="157">
        <v>915076.79999999993</v>
      </c>
      <c r="AC297" s="162">
        <v>450</v>
      </c>
      <c r="AD297" s="456">
        <v>2600</v>
      </c>
      <c r="AE297" s="159">
        <f t="shared" si="227"/>
        <v>1170000</v>
      </c>
      <c r="AF297" s="158">
        <v>297</v>
      </c>
      <c r="AG297" s="448">
        <v>2612.3000000000002</v>
      </c>
      <c r="AH297" s="159">
        <f t="shared" si="246"/>
        <v>775853.10000000009</v>
      </c>
      <c r="AI297" s="437">
        <f t="shared" si="247"/>
        <v>-12.300000000000182</v>
      </c>
      <c r="AJ297" s="23">
        <f t="shared" si="228"/>
        <v>-52</v>
      </c>
      <c r="AK297" s="24">
        <f t="shared" si="229"/>
        <v>-0.14899713467048711</v>
      </c>
      <c r="AL297" s="23">
        <f t="shared" si="230"/>
        <v>-139</v>
      </c>
      <c r="AM297" s="160">
        <f t="shared" si="248"/>
        <v>394146.89999999991</v>
      </c>
      <c r="AN297" s="24">
        <f t="shared" si="256"/>
        <v>-0.31880733944954126</v>
      </c>
      <c r="AO297" s="163">
        <f t="shared" si="232"/>
        <v>513.5</v>
      </c>
      <c r="AP297" s="164">
        <f t="shared" si="233"/>
        <v>0.24466361730512673</v>
      </c>
      <c r="AQ297" s="487"/>
      <c r="AR297" s="409">
        <f t="shared" si="234"/>
        <v>0.24466361730512665</v>
      </c>
      <c r="AS297" s="410">
        <f t="shared" si="235"/>
        <v>0.23880312559557826</v>
      </c>
      <c r="AT297" s="409">
        <f t="shared" si="236"/>
        <v>-0.31880733944954132</v>
      </c>
      <c r="AU297" s="410">
        <f t="shared" si="237"/>
        <v>3.2110091743119185E-2</v>
      </c>
      <c r="AV297" s="64" t="b">
        <f t="shared" si="238"/>
        <v>0</v>
      </c>
      <c r="AW297" s="415">
        <f t="shared" si="239"/>
        <v>1324.7241379310344</v>
      </c>
      <c r="AX297" s="415">
        <f t="shared" si="240"/>
        <v>1500</v>
      </c>
      <c r="AY297" s="415">
        <f t="shared" si="241"/>
        <v>1946.6358381502889</v>
      </c>
      <c r="AZ297" s="415">
        <f t="shared" si="242"/>
        <v>2098.8000000000002</v>
      </c>
      <c r="BA297" s="415">
        <f t="shared" si="243"/>
        <v>2600</v>
      </c>
      <c r="BB297" s="416">
        <f t="shared" si="249"/>
        <v>0.13231121638857801</v>
      </c>
      <c r="BC297" s="416">
        <f t="shared" si="249"/>
        <v>0.2977572254335259</v>
      </c>
      <c r="BD297" s="416">
        <f t="shared" si="249"/>
        <v>7.816775940706977E-2</v>
      </c>
      <c r="BE297" s="416">
        <f t="shared" si="244"/>
        <v>0.23880312559557826</v>
      </c>
      <c r="BF297" s="496">
        <f t="shared" si="222"/>
        <v>145</v>
      </c>
      <c r="BG297" s="496">
        <f t="shared" si="219"/>
        <v>162</v>
      </c>
      <c r="BH297" s="496">
        <f t="shared" si="220"/>
        <v>346</v>
      </c>
      <c r="BI297" s="496">
        <f t="shared" si="223"/>
        <v>436</v>
      </c>
      <c r="BJ297" s="496">
        <f t="shared" si="224"/>
        <v>450</v>
      </c>
      <c r="BK297" s="416">
        <f t="shared" si="250"/>
        <v>0.11724137931034484</v>
      </c>
      <c r="BL297" s="416">
        <f t="shared" si="250"/>
        <v>1.1358024691358026</v>
      </c>
      <c r="BM297" s="416">
        <f t="shared" si="250"/>
        <v>0.26011560693641611</v>
      </c>
      <c r="BN297" s="416">
        <f t="shared" si="245"/>
        <v>3.2110091743119185E-2</v>
      </c>
      <c r="BO297" s="419"/>
      <c r="BP297" s="420"/>
      <c r="BR297" s="104"/>
      <c r="BS297" s="103"/>
      <c r="BT297" s="161">
        <f t="shared" si="251"/>
        <v>944460.00000000012</v>
      </c>
      <c r="BU297" s="161">
        <f t="shared" si="252"/>
        <v>623343.60000000009</v>
      </c>
    </row>
    <row r="298" spans="1:73" ht="36">
      <c r="A298" s="145" t="s">
        <v>78</v>
      </c>
      <c r="B298" s="145" t="str">
        <f t="shared" si="221"/>
        <v>P170</v>
      </c>
      <c r="C298" s="146" t="s">
        <v>682</v>
      </c>
      <c r="D298" s="147" t="s">
        <v>683</v>
      </c>
      <c r="E298" s="147"/>
      <c r="F298" s="147"/>
      <c r="G298" s="147"/>
      <c r="H298" s="129">
        <v>6800</v>
      </c>
      <c r="I298" s="130">
        <v>6800</v>
      </c>
      <c r="J298" s="129">
        <v>6800</v>
      </c>
      <c r="K298" s="130">
        <v>6800</v>
      </c>
      <c r="L298" s="130">
        <v>6800</v>
      </c>
      <c r="M298" s="130">
        <v>8558</v>
      </c>
      <c r="N298" s="130">
        <v>8558</v>
      </c>
      <c r="O298" s="148">
        <v>9435.7999999999993</v>
      </c>
      <c r="P298" s="149">
        <v>26</v>
      </c>
      <c r="Q298" s="149">
        <v>176800</v>
      </c>
      <c r="R298" s="150">
        <v>13</v>
      </c>
      <c r="S298" s="151">
        <v>88400</v>
      </c>
      <c r="T298" s="150">
        <v>13</v>
      </c>
      <c r="U298" s="151">
        <v>113887.4</v>
      </c>
      <c r="V298" s="152">
        <v>14</v>
      </c>
      <c r="W298" s="153">
        <f t="shared" si="254"/>
        <v>132101.19999999998</v>
      </c>
      <c r="X298" s="154">
        <v>14</v>
      </c>
      <c r="Y298" s="155">
        <v>9435.7999999999993</v>
      </c>
      <c r="Z298" s="138">
        <f t="shared" si="255"/>
        <v>132101.19999999998</v>
      </c>
      <c r="AA298" s="156">
        <v>16</v>
      </c>
      <c r="AB298" s="157">
        <v>150972.79999999999</v>
      </c>
      <c r="AC298" s="162">
        <v>20</v>
      </c>
      <c r="AD298" s="448">
        <v>11763.67</v>
      </c>
      <c r="AE298" s="159">
        <f t="shared" si="227"/>
        <v>235273.4</v>
      </c>
      <c r="AF298" s="158">
        <v>12</v>
      </c>
      <c r="AG298" s="448">
        <v>11763.67</v>
      </c>
      <c r="AH298" s="159">
        <f t="shared" si="246"/>
        <v>141164.04</v>
      </c>
      <c r="AI298" s="437">
        <f t="shared" si="247"/>
        <v>0</v>
      </c>
      <c r="AJ298" s="23">
        <f t="shared" si="228"/>
        <v>-2</v>
      </c>
      <c r="AK298" s="24">
        <f t="shared" si="229"/>
        <v>-0.14285714285714285</v>
      </c>
      <c r="AL298" s="23">
        <f t="shared" si="230"/>
        <v>-4</v>
      </c>
      <c r="AM298" s="160">
        <f t="shared" si="248"/>
        <v>94109.359999999986</v>
      </c>
      <c r="AN298" s="24">
        <f t="shared" si="256"/>
        <v>-0.25</v>
      </c>
      <c r="AO298" s="163">
        <f t="shared" si="232"/>
        <v>2327.8700000000008</v>
      </c>
      <c r="AP298" s="164">
        <f t="shared" si="233"/>
        <v>0.24670616163971268</v>
      </c>
      <c r="AQ298" s="487"/>
      <c r="AR298" s="409">
        <f t="shared" si="234"/>
        <v>0.2467061616397126</v>
      </c>
      <c r="AS298" s="410">
        <f t="shared" si="235"/>
        <v>0.2467061616397126</v>
      </c>
      <c r="AT298" s="409">
        <f t="shared" si="236"/>
        <v>-0.25</v>
      </c>
      <c r="AU298" s="410">
        <f t="shared" si="237"/>
        <v>0.25</v>
      </c>
      <c r="AV298" s="64" t="b">
        <f t="shared" si="238"/>
        <v>0</v>
      </c>
      <c r="AW298" s="415">
        <f t="shared" si="239"/>
        <v>6800</v>
      </c>
      <c r="AX298" s="415">
        <f t="shared" si="240"/>
        <v>6800</v>
      </c>
      <c r="AY298" s="415">
        <f t="shared" si="241"/>
        <v>8760.5692307692298</v>
      </c>
      <c r="AZ298" s="415">
        <f t="shared" si="242"/>
        <v>9435.7999999999993</v>
      </c>
      <c r="BA298" s="415">
        <f t="shared" si="243"/>
        <v>11763.67</v>
      </c>
      <c r="BB298" s="416">
        <f t="shared" si="249"/>
        <v>0</v>
      </c>
      <c r="BC298" s="416">
        <f t="shared" si="249"/>
        <v>0.28831900452488668</v>
      </c>
      <c r="BD298" s="416">
        <f t="shared" si="249"/>
        <v>7.7076129580620822E-2</v>
      </c>
      <c r="BE298" s="416">
        <f t="shared" si="244"/>
        <v>0.2467061616397126</v>
      </c>
      <c r="BF298" s="496">
        <f t="shared" si="222"/>
        <v>26</v>
      </c>
      <c r="BG298" s="496">
        <f t="shared" si="219"/>
        <v>13</v>
      </c>
      <c r="BH298" s="496">
        <f t="shared" si="220"/>
        <v>13</v>
      </c>
      <c r="BI298" s="496">
        <f t="shared" si="223"/>
        <v>16</v>
      </c>
      <c r="BJ298" s="496">
        <f t="shared" si="224"/>
        <v>20</v>
      </c>
      <c r="BK298" s="416">
        <f t="shared" si="250"/>
        <v>-0.5</v>
      </c>
      <c r="BL298" s="416">
        <f t="shared" si="250"/>
        <v>0</v>
      </c>
      <c r="BM298" s="416">
        <f t="shared" si="250"/>
        <v>0.23076923076923084</v>
      </c>
      <c r="BN298" s="416">
        <f t="shared" si="245"/>
        <v>0.25</v>
      </c>
      <c r="BO298" s="419" t="s">
        <v>1071</v>
      </c>
      <c r="BP298" s="420"/>
      <c r="BR298" s="104"/>
      <c r="BS298" s="103"/>
      <c r="BT298" s="161">
        <f t="shared" si="251"/>
        <v>188716</v>
      </c>
      <c r="BU298" s="161">
        <f t="shared" si="252"/>
        <v>113229.59999999999</v>
      </c>
    </row>
    <row r="299" spans="1:73" ht="24" hidden="1">
      <c r="A299" s="145" t="s">
        <v>652</v>
      </c>
      <c r="B299" s="145" t="str">
        <f t="shared" si="221"/>
        <v>P171</v>
      </c>
      <c r="C299" s="146" t="s">
        <v>684</v>
      </c>
      <c r="D299" s="147" t="s">
        <v>685</v>
      </c>
      <c r="E299" s="147"/>
      <c r="F299" s="147"/>
      <c r="G299" s="147" t="s">
        <v>686</v>
      </c>
      <c r="H299" s="129">
        <v>2700</v>
      </c>
      <c r="I299" s="130">
        <v>2800</v>
      </c>
      <c r="J299" s="129">
        <v>2800</v>
      </c>
      <c r="K299" s="130">
        <v>2800</v>
      </c>
      <c r="L299" s="130">
        <v>2800</v>
      </c>
      <c r="M299" s="130">
        <v>3220</v>
      </c>
      <c r="N299" s="130">
        <v>3220</v>
      </c>
      <c r="O299" s="148">
        <v>3564</v>
      </c>
      <c r="P299" s="149">
        <v>2879</v>
      </c>
      <c r="Q299" s="149">
        <v>7956900</v>
      </c>
      <c r="R299" s="150">
        <v>2927</v>
      </c>
      <c r="S299" s="151">
        <v>8195040</v>
      </c>
      <c r="T299" s="150">
        <v>2574</v>
      </c>
      <c r="U299" s="151">
        <v>8455754</v>
      </c>
      <c r="V299" s="152">
        <v>2897</v>
      </c>
      <c r="W299" s="153">
        <f t="shared" si="254"/>
        <v>10324908</v>
      </c>
      <c r="X299" s="154">
        <v>2897</v>
      </c>
      <c r="Y299" s="155">
        <v>3564</v>
      </c>
      <c r="Z299" s="138">
        <f t="shared" si="255"/>
        <v>10324908</v>
      </c>
      <c r="AA299" s="156">
        <v>2515</v>
      </c>
      <c r="AB299" s="157">
        <v>8934989.1999999993</v>
      </c>
      <c r="AC299" s="162">
        <f>AA299</f>
        <v>2515</v>
      </c>
      <c r="AD299" s="458">
        <v>3900</v>
      </c>
      <c r="AE299" s="159">
        <f t="shared" si="227"/>
        <v>9808500</v>
      </c>
      <c r="AF299" s="158">
        <v>2488</v>
      </c>
      <c r="AG299" s="448">
        <v>4686.32</v>
      </c>
      <c r="AH299" s="159">
        <f t="shared" si="246"/>
        <v>11659564.16</v>
      </c>
      <c r="AI299" s="437">
        <f t="shared" si="247"/>
        <v>-786.31999999999971</v>
      </c>
      <c r="AJ299" s="23">
        <f t="shared" si="228"/>
        <v>-409</v>
      </c>
      <c r="AK299" s="24">
        <f t="shared" si="229"/>
        <v>-0.14118053158439764</v>
      </c>
      <c r="AL299" s="23">
        <f t="shared" si="230"/>
        <v>-27</v>
      </c>
      <c r="AM299" s="160">
        <f t="shared" si="248"/>
        <v>-1851064.1600000001</v>
      </c>
      <c r="AN299" s="24">
        <f t="shared" si="256"/>
        <v>-1.0735586481113319E-2</v>
      </c>
      <c r="AO299" s="163">
        <f t="shared" si="232"/>
        <v>1122.3199999999997</v>
      </c>
      <c r="AP299" s="164">
        <f t="shared" si="233"/>
        <v>0.31490460157126815</v>
      </c>
      <c r="AQ299" s="487"/>
      <c r="AR299" s="409">
        <f t="shared" si="234"/>
        <v>0.31490460157126821</v>
      </c>
      <c r="AS299" s="410">
        <f t="shared" si="235"/>
        <v>9.4276094276094291E-2</v>
      </c>
      <c r="AT299" s="409">
        <f t="shared" si="236"/>
        <v>-1.073558648111328E-2</v>
      </c>
      <c r="AU299" s="410">
        <f t="shared" si="237"/>
        <v>0</v>
      </c>
      <c r="AV299" s="64" t="b">
        <f t="shared" si="238"/>
        <v>1</v>
      </c>
      <c r="AW299" s="415">
        <f t="shared" si="239"/>
        <v>2763.772143105245</v>
      </c>
      <c r="AX299" s="415">
        <f t="shared" si="240"/>
        <v>2799.8086778271268</v>
      </c>
      <c r="AY299" s="415">
        <f t="shared" si="241"/>
        <v>3285.0637140637141</v>
      </c>
      <c r="AZ299" s="415">
        <f t="shared" si="242"/>
        <v>3564</v>
      </c>
      <c r="BA299" s="415">
        <f t="shared" si="243"/>
        <v>3900</v>
      </c>
      <c r="BB299" s="416">
        <f t="shared" si="249"/>
        <v>1.3038894979740423E-2</v>
      </c>
      <c r="BC299" s="416">
        <f t="shared" si="249"/>
        <v>0.17331721273654455</v>
      </c>
      <c r="BD299" s="416">
        <f t="shared" si="249"/>
        <v>8.4910464519190043E-2</v>
      </c>
      <c r="BE299" s="416">
        <f t="shared" si="244"/>
        <v>9.4276094276094291E-2</v>
      </c>
      <c r="BF299" s="417">
        <f t="shared" si="222"/>
        <v>2879</v>
      </c>
      <c r="BG299" s="417">
        <f t="shared" si="219"/>
        <v>2927</v>
      </c>
      <c r="BH299" s="417">
        <f t="shared" si="220"/>
        <v>2574</v>
      </c>
      <c r="BI299" s="417">
        <f t="shared" si="223"/>
        <v>2515</v>
      </c>
      <c r="BJ299" s="417">
        <f t="shared" si="224"/>
        <v>2515</v>
      </c>
      <c r="BK299" s="416">
        <f t="shared" si="250"/>
        <v>1.6672455713789613E-2</v>
      </c>
      <c r="BL299" s="416">
        <f t="shared" si="250"/>
        <v>-0.12060129825760169</v>
      </c>
      <c r="BM299" s="416">
        <f t="shared" si="250"/>
        <v>-2.2921522921522941E-2</v>
      </c>
      <c r="BN299" s="416">
        <f t="shared" si="245"/>
        <v>0</v>
      </c>
      <c r="BO299" s="419" t="s">
        <v>1069</v>
      </c>
      <c r="BP299" s="420"/>
      <c r="BR299" s="104"/>
      <c r="BS299" s="103"/>
      <c r="BT299" s="161">
        <f t="shared" si="251"/>
        <v>8963460</v>
      </c>
      <c r="BU299" s="161">
        <f t="shared" si="252"/>
        <v>8867232</v>
      </c>
    </row>
    <row r="300" spans="1:73" ht="36" hidden="1">
      <c r="A300" s="145" t="s">
        <v>652</v>
      </c>
      <c r="B300" s="145" t="str">
        <f t="shared" si="221"/>
        <v>P172</v>
      </c>
      <c r="C300" s="146" t="s">
        <v>687</v>
      </c>
      <c r="D300" s="175" t="s">
        <v>688</v>
      </c>
      <c r="E300" s="175" t="s">
        <v>102</v>
      </c>
      <c r="F300" s="175"/>
      <c r="G300" s="175" t="s">
        <v>157</v>
      </c>
      <c r="H300" s="129">
        <v>2900</v>
      </c>
      <c r="I300" s="130">
        <v>3100</v>
      </c>
      <c r="J300" s="129">
        <v>3100</v>
      </c>
      <c r="K300" s="130">
        <v>4650</v>
      </c>
      <c r="L300" s="130">
        <v>4650</v>
      </c>
      <c r="M300" s="130">
        <v>5057</v>
      </c>
      <c r="N300" s="130">
        <v>5057</v>
      </c>
      <c r="O300" s="148">
        <v>5584.7</v>
      </c>
      <c r="P300" s="149">
        <v>30</v>
      </c>
      <c r="Q300" s="149">
        <v>90400</v>
      </c>
      <c r="R300" s="150">
        <v>20</v>
      </c>
      <c r="S300" s="151">
        <v>75950</v>
      </c>
      <c r="T300" s="150">
        <v>22</v>
      </c>
      <c r="U300" s="151">
        <v>115596.3</v>
      </c>
      <c r="V300" s="152">
        <v>25</v>
      </c>
      <c r="W300" s="153">
        <f t="shared" si="254"/>
        <v>139617.5</v>
      </c>
      <c r="X300" s="154">
        <v>25</v>
      </c>
      <c r="Y300" s="155">
        <v>5584.7</v>
      </c>
      <c r="Z300" s="138">
        <f t="shared" si="255"/>
        <v>139617.5</v>
      </c>
      <c r="AA300" s="156">
        <v>28</v>
      </c>
      <c r="AB300" s="157">
        <v>156371.59999999998</v>
      </c>
      <c r="AC300" s="162">
        <f>AA300</f>
        <v>28</v>
      </c>
      <c r="AD300" s="456">
        <v>6000</v>
      </c>
      <c r="AE300" s="159">
        <f t="shared" si="227"/>
        <v>168000</v>
      </c>
      <c r="AF300" s="158">
        <v>22</v>
      </c>
      <c r="AG300" s="448">
        <v>6859.45</v>
      </c>
      <c r="AH300" s="159">
        <f t="shared" si="246"/>
        <v>150907.9</v>
      </c>
      <c r="AI300" s="437">
        <f t="shared" si="247"/>
        <v>-859.44999999999982</v>
      </c>
      <c r="AJ300" s="23">
        <f t="shared" si="228"/>
        <v>-3</v>
      </c>
      <c r="AK300" s="24">
        <f t="shared" si="229"/>
        <v>-0.12</v>
      </c>
      <c r="AL300" s="23">
        <f t="shared" si="230"/>
        <v>-6</v>
      </c>
      <c r="AM300" s="160">
        <f t="shared" si="248"/>
        <v>17092.100000000006</v>
      </c>
      <c r="AN300" s="24">
        <f t="shared" si="256"/>
        <v>-0.21428571428571427</v>
      </c>
      <c r="AO300" s="163">
        <f t="shared" si="232"/>
        <v>1274.75</v>
      </c>
      <c r="AP300" s="164">
        <f t="shared" si="233"/>
        <v>0.22825756083585511</v>
      </c>
      <c r="AQ300" s="487"/>
      <c r="AR300" s="409">
        <f t="shared" si="234"/>
        <v>0.22825756083585502</v>
      </c>
      <c r="AS300" s="410">
        <f t="shared" si="235"/>
        <v>7.4363887048543464E-2</v>
      </c>
      <c r="AT300" s="409">
        <f t="shared" si="236"/>
        <v>-0.2142857142857143</v>
      </c>
      <c r="AU300" s="410">
        <f t="shared" si="237"/>
        <v>0</v>
      </c>
      <c r="AV300" s="64" t="b">
        <f t="shared" si="238"/>
        <v>1</v>
      </c>
      <c r="AW300" s="415">
        <f t="shared" si="239"/>
        <v>3013.3333333333335</v>
      </c>
      <c r="AX300" s="415">
        <f t="shared" si="240"/>
        <v>3797.5</v>
      </c>
      <c r="AY300" s="415">
        <f t="shared" si="241"/>
        <v>5254.3772727272726</v>
      </c>
      <c r="AZ300" s="415">
        <f t="shared" si="242"/>
        <v>5584.7</v>
      </c>
      <c r="BA300" s="415">
        <f t="shared" si="243"/>
        <v>6000</v>
      </c>
      <c r="BB300" s="416">
        <f t="shared" si="249"/>
        <v>0.26023230088495564</v>
      </c>
      <c r="BC300" s="416">
        <f t="shared" si="249"/>
        <v>0.38364115147525291</v>
      </c>
      <c r="BD300" s="416">
        <f t="shared" si="249"/>
        <v>6.28661990046393E-2</v>
      </c>
      <c r="BE300" s="416">
        <f t="shared" si="244"/>
        <v>7.4363887048543464E-2</v>
      </c>
      <c r="BF300" s="417">
        <f t="shared" si="222"/>
        <v>30</v>
      </c>
      <c r="BG300" s="417">
        <f t="shared" si="219"/>
        <v>20</v>
      </c>
      <c r="BH300" s="417">
        <f t="shared" si="220"/>
        <v>22</v>
      </c>
      <c r="BI300" s="417">
        <f t="shared" si="223"/>
        <v>28</v>
      </c>
      <c r="BJ300" s="417">
        <f t="shared" si="224"/>
        <v>28</v>
      </c>
      <c r="BK300" s="416">
        <f t="shared" si="250"/>
        <v>-0.33333333333333337</v>
      </c>
      <c r="BL300" s="416">
        <f t="shared" si="250"/>
        <v>0.10000000000000009</v>
      </c>
      <c r="BM300" s="416">
        <f t="shared" si="250"/>
        <v>0.27272727272727271</v>
      </c>
      <c r="BN300" s="416">
        <f t="shared" si="245"/>
        <v>0</v>
      </c>
      <c r="BO300" s="419"/>
      <c r="BP300" s="420"/>
      <c r="BR300" s="104"/>
      <c r="BS300" s="103"/>
      <c r="BT300" s="161">
        <f t="shared" si="251"/>
        <v>156371.6</v>
      </c>
      <c r="BU300" s="161">
        <f t="shared" si="252"/>
        <v>122863.4</v>
      </c>
    </row>
    <row r="301" spans="1:73" ht="24" hidden="1">
      <c r="A301" s="145" t="s">
        <v>652</v>
      </c>
      <c r="B301" s="145" t="str">
        <f t="shared" si="221"/>
        <v>P173</v>
      </c>
      <c r="C301" s="146" t="s">
        <v>689</v>
      </c>
      <c r="D301" s="147" t="s">
        <v>690</v>
      </c>
      <c r="E301" s="147"/>
      <c r="F301" s="147"/>
      <c r="G301" s="147" t="s">
        <v>157</v>
      </c>
      <c r="H301" s="129">
        <v>1621</v>
      </c>
      <c r="I301" s="130">
        <v>1780</v>
      </c>
      <c r="J301" s="129">
        <v>1780</v>
      </c>
      <c r="K301" s="130">
        <v>1780</v>
      </c>
      <c r="L301" s="130">
        <v>1780</v>
      </c>
      <c r="M301" s="130">
        <v>2062</v>
      </c>
      <c r="N301" s="130">
        <v>2062</v>
      </c>
      <c r="O301" s="148">
        <v>2290.1999999999998</v>
      </c>
      <c r="P301" s="149">
        <v>264</v>
      </c>
      <c r="Q301" s="149">
        <v>454497</v>
      </c>
      <c r="R301" s="150">
        <v>270</v>
      </c>
      <c r="S301" s="151">
        <v>480600</v>
      </c>
      <c r="T301" s="150">
        <v>223</v>
      </c>
      <c r="U301" s="151">
        <v>469625.36</v>
      </c>
      <c r="V301" s="152">
        <v>268</v>
      </c>
      <c r="W301" s="153">
        <f t="shared" si="254"/>
        <v>613773.6</v>
      </c>
      <c r="X301" s="154">
        <v>268</v>
      </c>
      <c r="Y301" s="155">
        <v>2290.1999999999998</v>
      </c>
      <c r="Z301" s="138">
        <f t="shared" si="255"/>
        <v>613773.6</v>
      </c>
      <c r="AA301" s="156">
        <v>220</v>
      </c>
      <c r="AB301" s="157">
        <v>484923.99999999994</v>
      </c>
      <c r="AC301" s="158">
        <v>228</v>
      </c>
      <c r="AD301" s="456">
        <f t="shared" ref="AD301:AD303" si="257">Y301*1.15</f>
        <v>2633.7299999999996</v>
      </c>
      <c r="AE301" s="159">
        <f t="shared" si="227"/>
        <v>600490.43999999994</v>
      </c>
      <c r="AF301" s="158">
        <v>228</v>
      </c>
      <c r="AG301" s="448">
        <v>3027.73</v>
      </c>
      <c r="AH301" s="159">
        <f t="shared" si="246"/>
        <v>690322.44000000006</v>
      </c>
      <c r="AI301" s="437">
        <f t="shared" si="247"/>
        <v>-394.00000000000045</v>
      </c>
      <c r="AJ301" s="23">
        <f t="shared" si="228"/>
        <v>-40</v>
      </c>
      <c r="AK301" s="24">
        <f t="shared" si="229"/>
        <v>-0.14925373134328357</v>
      </c>
      <c r="AL301" s="23">
        <f t="shared" si="230"/>
        <v>8</v>
      </c>
      <c r="AM301" s="160">
        <f t="shared" si="248"/>
        <v>-89832.000000000116</v>
      </c>
      <c r="AN301" s="24">
        <f t="shared" si="256"/>
        <v>3.6363636363636362E-2</v>
      </c>
      <c r="AO301" s="163">
        <f t="shared" si="232"/>
        <v>737.5300000000002</v>
      </c>
      <c r="AP301" s="164">
        <f t="shared" si="233"/>
        <v>0.32203737664832777</v>
      </c>
      <c r="AQ301" s="487"/>
      <c r="AR301" s="409">
        <f t="shared" si="234"/>
        <v>0.32203737664832777</v>
      </c>
      <c r="AS301" s="410">
        <f t="shared" si="235"/>
        <v>0.14999999999999991</v>
      </c>
      <c r="AT301" s="409">
        <f t="shared" si="236"/>
        <v>3.6363636363636376E-2</v>
      </c>
      <c r="AU301" s="410">
        <f t="shared" si="237"/>
        <v>3.6363636363636376E-2</v>
      </c>
      <c r="AV301" s="64" t="b">
        <f t="shared" si="238"/>
        <v>0</v>
      </c>
      <c r="AW301" s="415">
        <f t="shared" si="239"/>
        <v>1721.5795454545455</v>
      </c>
      <c r="AX301" s="415">
        <f t="shared" si="240"/>
        <v>1780</v>
      </c>
      <c r="AY301" s="415">
        <f t="shared" si="241"/>
        <v>2105.9433183856499</v>
      </c>
      <c r="AZ301" s="415">
        <f t="shared" si="242"/>
        <v>2290.1999999999998</v>
      </c>
      <c r="BA301" s="415">
        <f t="shared" si="243"/>
        <v>2633.7299999999996</v>
      </c>
      <c r="BB301" s="416">
        <f t="shared" si="249"/>
        <v>3.3934217387573407E-2</v>
      </c>
      <c r="BC301" s="416">
        <f t="shared" si="249"/>
        <v>0.1831142238121628</v>
      </c>
      <c r="BD301" s="416">
        <f t="shared" si="249"/>
        <v>8.7493656645799556E-2</v>
      </c>
      <c r="BE301" s="416">
        <f t="shared" si="244"/>
        <v>0.14999999999999991</v>
      </c>
      <c r="BF301" s="417">
        <f t="shared" si="222"/>
        <v>264</v>
      </c>
      <c r="BG301" s="417">
        <f t="shared" si="219"/>
        <v>270</v>
      </c>
      <c r="BH301" s="417">
        <f t="shared" si="220"/>
        <v>223</v>
      </c>
      <c r="BI301" s="417">
        <f t="shared" si="223"/>
        <v>220</v>
      </c>
      <c r="BJ301" s="417">
        <f t="shared" si="224"/>
        <v>228</v>
      </c>
      <c r="BK301" s="416">
        <f t="shared" si="250"/>
        <v>2.2727272727272707E-2</v>
      </c>
      <c r="BL301" s="416">
        <f t="shared" si="250"/>
        <v>-0.17407407407407405</v>
      </c>
      <c r="BM301" s="416">
        <f t="shared" si="250"/>
        <v>-1.3452914798206317E-2</v>
      </c>
      <c r="BN301" s="416">
        <f t="shared" si="245"/>
        <v>3.6363636363636376E-2</v>
      </c>
      <c r="BO301" s="419"/>
      <c r="BP301" s="420"/>
      <c r="BR301" s="104"/>
      <c r="BS301" s="103"/>
      <c r="BT301" s="161">
        <f t="shared" si="251"/>
        <v>522165.6</v>
      </c>
      <c r="BU301" s="161">
        <f t="shared" si="252"/>
        <v>522165.6</v>
      </c>
    </row>
    <row r="302" spans="1:73" ht="36" hidden="1">
      <c r="A302" s="145" t="s">
        <v>652</v>
      </c>
      <c r="B302" s="145" t="str">
        <f t="shared" si="221"/>
        <v>P174</v>
      </c>
      <c r="C302" s="146" t="s">
        <v>691</v>
      </c>
      <c r="D302" s="175" t="s">
        <v>692</v>
      </c>
      <c r="E302" s="175" t="s">
        <v>102</v>
      </c>
      <c r="F302" s="175"/>
      <c r="G302" s="175"/>
      <c r="H302" s="129">
        <v>1621</v>
      </c>
      <c r="I302" s="130">
        <v>1780</v>
      </c>
      <c r="J302" s="129">
        <v>1780</v>
      </c>
      <c r="K302" s="130">
        <v>2670</v>
      </c>
      <c r="L302" s="130">
        <v>2670</v>
      </c>
      <c r="M302" s="130">
        <v>2990</v>
      </c>
      <c r="N302" s="130">
        <v>2990</v>
      </c>
      <c r="O302" s="148">
        <v>3311</v>
      </c>
      <c r="P302" s="149">
        <v>58</v>
      </c>
      <c r="Q302" s="149">
        <v>100378</v>
      </c>
      <c r="R302" s="150">
        <v>71</v>
      </c>
      <c r="S302" s="151">
        <v>160200</v>
      </c>
      <c r="T302" s="150">
        <v>64</v>
      </c>
      <c r="U302" s="151">
        <v>195331</v>
      </c>
      <c r="V302" s="152">
        <v>69</v>
      </c>
      <c r="W302" s="153">
        <f t="shared" si="254"/>
        <v>228459</v>
      </c>
      <c r="X302" s="154">
        <v>69</v>
      </c>
      <c r="Y302" s="155">
        <v>3311</v>
      </c>
      <c r="Z302" s="138">
        <f t="shared" si="255"/>
        <v>228459</v>
      </c>
      <c r="AA302" s="156">
        <v>39</v>
      </c>
      <c r="AB302" s="157">
        <v>129129</v>
      </c>
      <c r="AC302" s="158">
        <v>59</v>
      </c>
      <c r="AD302" s="456">
        <f t="shared" si="257"/>
        <v>3807.6499999999996</v>
      </c>
      <c r="AE302" s="159">
        <f t="shared" si="227"/>
        <v>224651.34999999998</v>
      </c>
      <c r="AF302" s="158">
        <v>59</v>
      </c>
      <c r="AG302" s="448">
        <v>3877.51</v>
      </c>
      <c r="AH302" s="159">
        <f t="shared" si="246"/>
        <v>228773.09000000003</v>
      </c>
      <c r="AI302" s="437">
        <f t="shared" si="247"/>
        <v>-69.860000000000582</v>
      </c>
      <c r="AJ302" s="23">
        <f t="shared" si="228"/>
        <v>-10</v>
      </c>
      <c r="AK302" s="24">
        <f t="shared" si="229"/>
        <v>-0.14492753623188406</v>
      </c>
      <c r="AL302" s="23">
        <f t="shared" si="230"/>
        <v>20</v>
      </c>
      <c r="AM302" s="160">
        <f t="shared" si="248"/>
        <v>-4121.7400000000489</v>
      </c>
      <c r="AN302" s="24">
        <f t="shared" si="256"/>
        <v>0.51282051282051277</v>
      </c>
      <c r="AO302" s="163">
        <f t="shared" si="232"/>
        <v>566.51000000000022</v>
      </c>
      <c r="AP302" s="164">
        <f t="shared" si="233"/>
        <v>0.17109936575052861</v>
      </c>
      <c r="AQ302" s="487"/>
      <c r="AR302" s="409">
        <f t="shared" si="234"/>
        <v>0.17109936575052864</v>
      </c>
      <c r="AS302" s="410">
        <f t="shared" si="235"/>
        <v>0.14999999999999991</v>
      </c>
      <c r="AT302" s="409">
        <f t="shared" si="236"/>
        <v>0.51282051282051277</v>
      </c>
      <c r="AU302" s="410">
        <f t="shared" si="237"/>
        <v>0.51282051282051277</v>
      </c>
      <c r="AV302" s="64" t="b">
        <f t="shared" si="238"/>
        <v>0</v>
      </c>
      <c r="AW302" s="415">
        <f t="shared" si="239"/>
        <v>1730.655172413793</v>
      </c>
      <c r="AX302" s="415">
        <f t="shared" si="240"/>
        <v>2256.3380281690143</v>
      </c>
      <c r="AY302" s="415">
        <f t="shared" si="241"/>
        <v>3052.046875</v>
      </c>
      <c r="AZ302" s="415">
        <f t="shared" si="242"/>
        <v>3311</v>
      </c>
      <c r="BA302" s="415">
        <f t="shared" si="243"/>
        <v>3807.6499999999996</v>
      </c>
      <c r="BB302" s="416">
        <f t="shared" si="249"/>
        <v>0.30374788931641228</v>
      </c>
      <c r="BC302" s="416">
        <f t="shared" si="249"/>
        <v>0.35265498205368284</v>
      </c>
      <c r="BD302" s="416">
        <f t="shared" si="249"/>
        <v>8.4845723413078389E-2</v>
      </c>
      <c r="BE302" s="416">
        <f t="shared" si="244"/>
        <v>0.14999999999999991</v>
      </c>
      <c r="BF302" s="417">
        <f t="shared" si="222"/>
        <v>58</v>
      </c>
      <c r="BG302" s="417">
        <f t="shared" si="219"/>
        <v>71</v>
      </c>
      <c r="BH302" s="417">
        <f t="shared" si="220"/>
        <v>64</v>
      </c>
      <c r="BI302" s="417">
        <f t="shared" si="223"/>
        <v>39</v>
      </c>
      <c r="BJ302" s="417">
        <f t="shared" si="224"/>
        <v>59</v>
      </c>
      <c r="BK302" s="416">
        <f t="shared" si="250"/>
        <v>0.22413793103448265</v>
      </c>
      <c r="BL302" s="416">
        <f t="shared" si="250"/>
        <v>-9.8591549295774628E-2</v>
      </c>
      <c r="BM302" s="416">
        <f t="shared" si="250"/>
        <v>-0.390625</v>
      </c>
      <c r="BN302" s="416">
        <f t="shared" si="245"/>
        <v>0.51282051282051277</v>
      </c>
      <c r="BO302" s="419"/>
      <c r="BP302" s="420"/>
      <c r="BR302" s="104"/>
      <c r="BS302" s="103"/>
      <c r="BT302" s="161">
        <f t="shared" si="251"/>
        <v>195349</v>
      </c>
      <c r="BU302" s="161">
        <f t="shared" si="252"/>
        <v>195349</v>
      </c>
    </row>
    <row r="303" spans="1:73" ht="36" hidden="1">
      <c r="A303" s="145" t="s">
        <v>652</v>
      </c>
      <c r="B303" s="145" t="str">
        <f t="shared" si="221"/>
        <v>P175</v>
      </c>
      <c r="C303" s="146" t="s">
        <v>693</v>
      </c>
      <c r="D303" s="147" t="s">
        <v>694</v>
      </c>
      <c r="E303" s="147"/>
      <c r="F303" s="147" t="s">
        <v>81</v>
      </c>
      <c r="G303" s="147" t="s">
        <v>157</v>
      </c>
      <c r="H303" s="129">
        <v>2453</v>
      </c>
      <c r="I303" s="130">
        <v>2600</v>
      </c>
      <c r="J303" s="129">
        <v>2600</v>
      </c>
      <c r="K303" s="130">
        <v>2600</v>
      </c>
      <c r="L303" s="130">
        <v>2600</v>
      </c>
      <c r="M303" s="130">
        <v>2936</v>
      </c>
      <c r="N303" s="130">
        <v>2936</v>
      </c>
      <c r="O303" s="148">
        <v>3251.6</v>
      </c>
      <c r="P303" s="149">
        <v>11552</v>
      </c>
      <c r="Q303" s="149">
        <v>29395309</v>
      </c>
      <c r="R303" s="150">
        <v>12359</v>
      </c>
      <c r="S303" s="151">
        <v>32131320</v>
      </c>
      <c r="T303" s="150">
        <v>12009.5</v>
      </c>
      <c r="U303" s="151">
        <v>36147997.240000002</v>
      </c>
      <c r="V303" s="152">
        <v>12093</v>
      </c>
      <c r="W303" s="153">
        <f t="shared" si="254"/>
        <v>39321598.799999997</v>
      </c>
      <c r="X303" s="154">
        <v>12093</v>
      </c>
      <c r="Y303" s="155">
        <v>3251.6</v>
      </c>
      <c r="Z303" s="138">
        <f t="shared" si="255"/>
        <v>39321598.799999997</v>
      </c>
      <c r="AA303" s="156">
        <v>11966</v>
      </c>
      <c r="AB303" s="157">
        <v>38894316.24000001</v>
      </c>
      <c r="AC303" s="162">
        <v>12000</v>
      </c>
      <c r="AD303" s="456">
        <f t="shared" si="257"/>
        <v>3739.3399999999997</v>
      </c>
      <c r="AE303" s="159">
        <f t="shared" si="227"/>
        <v>44872080</v>
      </c>
      <c r="AF303" s="158">
        <v>10506</v>
      </c>
      <c r="AG303" s="448">
        <v>4366.09</v>
      </c>
      <c r="AH303" s="159">
        <f t="shared" si="246"/>
        <v>45870141.539999999</v>
      </c>
      <c r="AI303" s="437">
        <f t="shared" si="247"/>
        <v>-626.75000000000045</v>
      </c>
      <c r="AJ303" s="23">
        <f t="shared" si="228"/>
        <v>-1587</v>
      </c>
      <c r="AK303" s="24">
        <f t="shared" si="229"/>
        <v>-0.13123294467873978</v>
      </c>
      <c r="AL303" s="23">
        <f t="shared" si="230"/>
        <v>-1460</v>
      </c>
      <c r="AM303" s="160">
        <f t="shared" si="248"/>
        <v>-998061.53999999911</v>
      </c>
      <c r="AN303" s="24">
        <f t="shared" si="256"/>
        <v>-0.12201236837706836</v>
      </c>
      <c r="AO303" s="163">
        <f t="shared" si="232"/>
        <v>1114.4900000000002</v>
      </c>
      <c r="AP303" s="164">
        <f t="shared" si="233"/>
        <v>0.34275126091770214</v>
      </c>
      <c r="AQ303" s="487"/>
      <c r="AR303" s="409">
        <f t="shared" si="234"/>
        <v>0.34275126091770214</v>
      </c>
      <c r="AS303" s="410">
        <f t="shared" si="235"/>
        <v>0.14999999999999991</v>
      </c>
      <c r="AT303" s="409">
        <f t="shared" si="236"/>
        <v>-0.12201236837706841</v>
      </c>
      <c r="AU303" s="410">
        <f t="shared" si="237"/>
        <v>2.8413839211098857E-3</v>
      </c>
      <c r="AV303" s="64" t="b">
        <f t="shared" si="238"/>
        <v>0</v>
      </c>
      <c r="AW303" s="415">
        <f t="shared" si="239"/>
        <v>2544.6077735457066</v>
      </c>
      <c r="AX303" s="415">
        <f t="shared" si="240"/>
        <v>2599.8317015939801</v>
      </c>
      <c r="AY303" s="415">
        <f t="shared" si="241"/>
        <v>3009.9502260710274</v>
      </c>
      <c r="AZ303" s="415">
        <f t="shared" si="242"/>
        <v>3251.6</v>
      </c>
      <c r="BA303" s="415">
        <f t="shared" si="243"/>
        <v>3739.3399999999997</v>
      </c>
      <c r="BB303" s="416">
        <f t="shared" si="249"/>
        <v>2.1702334097377873E-2</v>
      </c>
      <c r="BC303" s="416">
        <f t="shared" si="249"/>
        <v>0.15774810508911008</v>
      </c>
      <c r="BD303" s="416">
        <f t="shared" si="249"/>
        <v>8.0283644505445784E-2</v>
      </c>
      <c r="BE303" s="416">
        <f t="shared" si="244"/>
        <v>0.14999999999999991</v>
      </c>
      <c r="BF303" s="417">
        <f t="shared" si="222"/>
        <v>11552</v>
      </c>
      <c r="BG303" s="417">
        <f t="shared" si="219"/>
        <v>12359</v>
      </c>
      <c r="BH303" s="417">
        <f t="shared" si="220"/>
        <v>12009.5</v>
      </c>
      <c r="BI303" s="417">
        <f t="shared" si="223"/>
        <v>11966</v>
      </c>
      <c r="BJ303" s="417">
        <f t="shared" si="224"/>
        <v>12000</v>
      </c>
      <c r="BK303" s="416">
        <f t="shared" si="250"/>
        <v>6.9858033240997264E-2</v>
      </c>
      <c r="BL303" s="416">
        <f t="shared" si="250"/>
        <v>-2.8278986973056086E-2</v>
      </c>
      <c r="BM303" s="416">
        <f t="shared" si="250"/>
        <v>-3.6221324784545539E-3</v>
      </c>
      <c r="BN303" s="416">
        <f t="shared" si="245"/>
        <v>2.8413839211098857E-3</v>
      </c>
      <c r="BO303" s="419"/>
      <c r="BP303" s="420"/>
      <c r="BR303" s="104"/>
      <c r="BS303" s="103"/>
      <c r="BT303" s="161">
        <f t="shared" si="251"/>
        <v>39019200</v>
      </c>
      <c r="BU303" s="161">
        <f t="shared" si="252"/>
        <v>34161309.600000001</v>
      </c>
    </row>
    <row r="304" spans="1:73" ht="36" hidden="1">
      <c r="A304" s="145" t="s">
        <v>652</v>
      </c>
      <c r="B304" s="145" t="str">
        <f t="shared" si="221"/>
        <v>P176</v>
      </c>
      <c r="C304" s="146" t="s">
        <v>695</v>
      </c>
      <c r="D304" s="175" t="s">
        <v>696</v>
      </c>
      <c r="E304" s="175" t="s">
        <v>102</v>
      </c>
      <c r="F304" s="175"/>
      <c r="G304" s="175" t="s">
        <v>157</v>
      </c>
      <c r="H304" s="129">
        <v>2600</v>
      </c>
      <c r="I304" s="130">
        <v>2650</v>
      </c>
      <c r="J304" s="129">
        <v>2650</v>
      </c>
      <c r="K304" s="130">
        <v>3975</v>
      </c>
      <c r="L304" s="130">
        <v>3975</v>
      </c>
      <c r="M304" s="130">
        <v>4110</v>
      </c>
      <c r="N304" s="130">
        <v>4110</v>
      </c>
      <c r="O304" s="148">
        <v>4543</v>
      </c>
      <c r="P304" s="149">
        <v>190</v>
      </c>
      <c r="Q304" s="149">
        <v>499950</v>
      </c>
      <c r="R304" s="150">
        <v>187</v>
      </c>
      <c r="S304" s="151">
        <v>608175</v>
      </c>
      <c r="T304" s="150">
        <v>159</v>
      </c>
      <c r="U304" s="151">
        <v>675983</v>
      </c>
      <c r="V304" s="152">
        <v>187</v>
      </c>
      <c r="W304" s="153">
        <f t="shared" si="254"/>
        <v>849541</v>
      </c>
      <c r="X304" s="154">
        <v>187</v>
      </c>
      <c r="Y304" s="155">
        <v>4543</v>
      </c>
      <c r="Z304" s="138">
        <f t="shared" si="255"/>
        <v>849541</v>
      </c>
      <c r="AA304" s="156">
        <v>234</v>
      </c>
      <c r="AB304" s="157">
        <v>1063062</v>
      </c>
      <c r="AC304" s="162">
        <f>AA304</f>
        <v>234</v>
      </c>
      <c r="AD304" s="456">
        <v>4860</v>
      </c>
      <c r="AE304" s="159">
        <f t="shared" si="227"/>
        <v>1137240</v>
      </c>
      <c r="AF304" s="158">
        <v>159</v>
      </c>
      <c r="AG304" s="448">
        <v>5676.76</v>
      </c>
      <c r="AH304" s="159">
        <f t="shared" si="246"/>
        <v>902604.84000000008</v>
      </c>
      <c r="AI304" s="437">
        <f t="shared" si="247"/>
        <v>-816.76000000000022</v>
      </c>
      <c r="AJ304" s="23">
        <f t="shared" si="228"/>
        <v>-28</v>
      </c>
      <c r="AK304" s="24">
        <f t="shared" si="229"/>
        <v>-0.1497326203208556</v>
      </c>
      <c r="AL304" s="23">
        <f t="shared" si="230"/>
        <v>-75</v>
      </c>
      <c r="AM304" s="160">
        <f t="shared" si="248"/>
        <v>234635.15999999992</v>
      </c>
      <c r="AN304" s="24">
        <f t="shared" si="256"/>
        <v>-0.32051282051282054</v>
      </c>
      <c r="AO304" s="163">
        <f t="shared" si="232"/>
        <v>1133.7600000000002</v>
      </c>
      <c r="AP304" s="164">
        <f t="shared" si="233"/>
        <v>0.2495619634602686</v>
      </c>
      <c r="AQ304" s="487"/>
      <c r="AR304" s="409">
        <f t="shared" si="234"/>
        <v>0.2495619634602686</v>
      </c>
      <c r="AS304" s="410">
        <f t="shared" si="235"/>
        <v>6.9777679947171434E-2</v>
      </c>
      <c r="AT304" s="409">
        <f t="shared" si="236"/>
        <v>-0.32051282051282048</v>
      </c>
      <c r="AU304" s="410">
        <f t="shared" si="237"/>
        <v>0</v>
      </c>
      <c r="AV304" s="64" t="b">
        <f t="shared" si="238"/>
        <v>1</v>
      </c>
      <c r="AW304" s="415">
        <f t="shared" si="239"/>
        <v>2631.3157894736842</v>
      </c>
      <c r="AX304" s="415">
        <f t="shared" si="240"/>
        <v>3252.2727272727275</v>
      </c>
      <c r="AY304" s="415">
        <f t="shared" si="241"/>
        <v>4251.4654088050311</v>
      </c>
      <c r="AZ304" s="415">
        <f t="shared" si="242"/>
        <v>4543</v>
      </c>
      <c r="BA304" s="415">
        <f t="shared" si="243"/>
        <v>4860</v>
      </c>
      <c r="BB304" s="416">
        <f t="shared" si="249"/>
        <v>0.23598723508714525</v>
      </c>
      <c r="BC304" s="416">
        <f t="shared" si="249"/>
        <v>0.3072290565158724</v>
      </c>
      <c r="BD304" s="416">
        <f t="shared" si="249"/>
        <v>6.8572730379314439E-2</v>
      </c>
      <c r="BE304" s="416">
        <f t="shared" si="244"/>
        <v>6.9777679947171434E-2</v>
      </c>
      <c r="BF304" s="417">
        <f t="shared" si="222"/>
        <v>190</v>
      </c>
      <c r="BG304" s="417">
        <f t="shared" si="219"/>
        <v>187</v>
      </c>
      <c r="BH304" s="417">
        <f t="shared" si="220"/>
        <v>159</v>
      </c>
      <c r="BI304" s="417">
        <f t="shared" si="223"/>
        <v>234</v>
      </c>
      <c r="BJ304" s="417">
        <f t="shared" si="224"/>
        <v>234</v>
      </c>
      <c r="BK304" s="416">
        <f t="shared" si="250"/>
        <v>-1.5789473684210575E-2</v>
      </c>
      <c r="BL304" s="416">
        <f t="shared" si="250"/>
        <v>-0.14973262032085566</v>
      </c>
      <c r="BM304" s="416">
        <f t="shared" si="250"/>
        <v>0.47169811320754707</v>
      </c>
      <c r="BN304" s="416">
        <f t="shared" si="245"/>
        <v>0</v>
      </c>
      <c r="BO304" s="419"/>
      <c r="BP304" s="420"/>
      <c r="BR304" s="104"/>
      <c r="BS304" s="103"/>
      <c r="BT304" s="161">
        <f t="shared" si="251"/>
        <v>1063062</v>
      </c>
      <c r="BU304" s="161">
        <f t="shared" si="252"/>
        <v>722337</v>
      </c>
    </row>
    <row r="305" spans="1:73" ht="24" hidden="1">
      <c r="A305" s="145" t="s">
        <v>652</v>
      </c>
      <c r="B305" s="145" t="str">
        <f t="shared" si="221"/>
        <v>P177</v>
      </c>
      <c r="C305" s="146" t="s">
        <v>697</v>
      </c>
      <c r="D305" s="147" t="s">
        <v>698</v>
      </c>
      <c r="E305" s="147"/>
      <c r="F305" s="147"/>
      <c r="G305" s="147"/>
      <c r="H305" s="129">
        <v>939</v>
      </c>
      <c r="I305" s="130">
        <v>1100</v>
      </c>
      <c r="J305" s="129">
        <v>1100</v>
      </c>
      <c r="K305" s="130">
        <v>1100</v>
      </c>
      <c r="L305" s="130">
        <v>1100</v>
      </c>
      <c r="M305" s="130">
        <v>1199</v>
      </c>
      <c r="N305" s="130">
        <v>1199</v>
      </c>
      <c r="O305" s="148">
        <v>1340.9</v>
      </c>
      <c r="P305" s="149">
        <v>2984</v>
      </c>
      <c r="Q305" s="149">
        <v>3103121.2</v>
      </c>
      <c r="R305" s="150">
        <v>3291</v>
      </c>
      <c r="S305" s="151">
        <v>3619821</v>
      </c>
      <c r="T305" s="150">
        <v>3346</v>
      </c>
      <c r="U305" s="151">
        <v>4133880.5200000005</v>
      </c>
      <c r="V305" s="152">
        <v>3477</v>
      </c>
      <c r="W305" s="153">
        <f t="shared" si="254"/>
        <v>4662309.3000000007</v>
      </c>
      <c r="X305" s="154">
        <v>3477</v>
      </c>
      <c r="Y305" s="155">
        <v>1340.9</v>
      </c>
      <c r="Z305" s="138">
        <f t="shared" si="255"/>
        <v>4662309.3000000007</v>
      </c>
      <c r="AA305" s="156">
        <v>3085</v>
      </c>
      <c r="AB305" s="157">
        <v>4140103.4400000004</v>
      </c>
      <c r="AC305" s="162">
        <f>AA305</f>
        <v>3085</v>
      </c>
      <c r="AD305" s="456">
        <f t="shared" ref="AD305" si="258">Y305*1.15</f>
        <v>1542.0350000000001</v>
      </c>
      <c r="AE305" s="159">
        <f t="shared" si="227"/>
        <v>4757177.9750000006</v>
      </c>
      <c r="AF305" s="158">
        <v>2956</v>
      </c>
      <c r="AG305" s="448">
        <v>2156.88</v>
      </c>
      <c r="AH305" s="159">
        <f t="shared" si="246"/>
        <v>6375737.2800000003</v>
      </c>
      <c r="AI305" s="437">
        <f t="shared" si="247"/>
        <v>-614.84500000000003</v>
      </c>
      <c r="AJ305" s="23">
        <f t="shared" si="228"/>
        <v>-521</v>
      </c>
      <c r="AK305" s="24">
        <f t="shared" si="229"/>
        <v>-0.14984181765890134</v>
      </c>
      <c r="AL305" s="23">
        <f t="shared" si="230"/>
        <v>-129</v>
      </c>
      <c r="AM305" s="160">
        <f t="shared" si="248"/>
        <v>-1618559.3049999997</v>
      </c>
      <c r="AN305" s="24">
        <f t="shared" si="256"/>
        <v>-4.1815235008103725E-2</v>
      </c>
      <c r="AO305" s="163">
        <f t="shared" si="232"/>
        <v>815.98</v>
      </c>
      <c r="AP305" s="164">
        <f t="shared" si="233"/>
        <v>0.60853158326497125</v>
      </c>
      <c r="AQ305" s="487"/>
      <c r="AR305" s="409">
        <f t="shared" si="234"/>
        <v>0.60853158326497137</v>
      </c>
      <c r="AS305" s="410">
        <f t="shared" si="235"/>
        <v>0.14999999999999991</v>
      </c>
      <c r="AT305" s="409">
        <f t="shared" si="236"/>
        <v>-4.1815235008103691E-2</v>
      </c>
      <c r="AU305" s="410">
        <f t="shared" si="237"/>
        <v>0</v>
      </c>
      <c r="AV305" s="64" t="b">
        <f t="shared" si="238"/>
        <v>1</v>
      </c>
      <c r="AW305" s="415">
        <f t="shared" si="239"/>
        <v>1039.9199731903486</v>
      </c>
      <c r="AX305" s="415">
        <f t="shared" si="240"/>
        <v>1099.915223336372</v>
      </c>
      <c r="AY305" s="415">
        <f t="shared" si="241"/>
        <v>1235.4693723849373</v>
      </c>
      <c r="AZ305" s="415">
        <f t="shared" si="242"/>
        <v>1340.9</v>
      </c>
      <c r="BA305" s="415">
        <f t="shared" si="243"/>
        <v>1542.0350000000001</v>
      </c>
      <c r="BB305" s="416">
        <f t="shared" si="249"/>
        <v>5.7692179872231186E-2</v>
      </c>
      <c r="BC305" s="416">
        <f t="shared" si="249"/>
        <v>0.12324054270054474</v>
      </c>
      <c r="BD305" s="416">
        <f t="shared" si="249"/>
        <v>8.5336496372662385E-2</v>
      </c>
      <c r="BE305" s="416">
        <f t="shared" si="244"/>
        <v>0.14999999999999991</v>
      </c>
      <c r="BF305" s="417">
        <f t="shared" si="222"/>
        <v>2984</v>
      </c>
      <c r="BG305" s="417">
        <f t="shared" si="219"/>
        <v>3291</v>
      </c>
      <c r="BH305" s="417">
        <f t="shared" si="220"/>
        <v>3346</v>
      </c>
      <c r="BI305" s="417">
        <f t="shared" si="223"/>
        <v>3085</v>
      </c>
      <c r="BJ305" s="417">
        <f t="shared" si="224"/>
        <v>3085</v>
      </c>
      <c r="BK305" s="416">
        <f t="shared" si="250"/>
        <v>0.10288203753351199</v>
      </c>
      <c r="BL305" s="416">
        <f t="shared" si="250"/>
        <v>1.6712245518079705E-2</v>
      </c>
      <c r="BM305" s="416">
        <f t="shared" si="250"/>
        <v>-7.800358637178717E-2</v>
      </c>
      <c r="BN305" s="416">
        <f t="shared" si="245"/>
        <v>0</v>
      </c>
      <c r="BO305" s="419"/>
      <c r="BP305" s="420"/>
      <c r="BR305" s="104"/>
      <c r="BS305" s="103"/>
      <c r="BT305" s="161">
        <f t="shared" si="251"/>
        <v>4136676.5000000005</v>
      </c>
      <c r="BU305" s="161">
        <f t="shared" si="252"/>
        <v>3963700.4000000004</v>
      </c>
    </row>
    <row r="306" spans="1:73" ht="36" hidden="1">
      <c r="A306" s="145" t="s">
        <v>652</v>
      </c>
      <c r="B306" s="145" t="str">
        <f t="shared" si="221"/>
        <v>P178</v>
      </c>
      <c r="C306" s="146" t="s">
        <v>699</v>
      </c>
      <c r="D306" s="175" t="s">
        <v>700</v>
      </c>
      <c r="E306" s="175" t="s">
        <v>102</v>
      </c>
      <c r="F306" s="175"/>
      <c r="G306" s="175" t="s">
        <v>157</v>
      </c>
      <c r="H306" s="129">
        <v>1000</v>
      </c>
      <c r="I306" s="130">
        <v>1150</v>
      </c>
      <c r="J306" s="129">
        <v>1150</v>
      </c>
      <c r="K306" s="130">
        <v>1725</v>
      </c>
      <c r="L306" s="130">
        <v>1725</v>
      </c>
      <c r="M306" s="130">
        <v>1890</v>
      </c>
      <c r="N306" s="130">
        <v>1890</v>
      </c>
      <c r="O306" s="148">
        <v>2101</v>
      </c>
      <c r="P306" s="149">
        <v>56</v>
      </c>
      <c r="Q306" s="149">
        <v>60650</v>
      </c>
      <c r="R306" s="150">
        <v>52</v>
      </c>
      <c r="S306" s="151">
        <v>77625</v>
      </c>
      <c r="T306" s="150">
        <v>43</v>
      </c>
      <c r="U306" s="151">
        <v>84995</v>
      </c>
      <c r="V306" s="152">
        <v>52</v>
      </c>
      <c r="W306" s="153">
        <f t="shared" si="254"/>
        <v>109252</v>
      </c>
      <c r="X306" s="154">
        <v>52</v>
      </c>
      <c r="Y306" s="155">
        <v>2101</v>
      </c>
      <c r="Z306" s="138">
        <f t="shared" si="255"/>
        <v>109252</v>
      </c>
      <c r="AA306" s="156">
        <v>57</v>
      </c>
      <c r="AB306" s="157">
        <v>119757</v>
      </c>
      <c r="AC306" s="162">
        <f>AA306</f>
        <v>57</v>
      </c>
      <c r="AD306" s="456">
        <v>2250</v>
      </c>
      <c r="AE306" s="159">
        <f t="shared" si="227"/>
        <v>128250</v>
      </c>
      <c r="AF306" s="158">
        <v>45</v>
      </c>
      <c r="AG306" s="448">
        <v>2685.66</v>
      </c>
      <c r="AH306" s="159">
        <f t="shared" si="246"/>
        <v>120854.7</v>
      </c>
      <c r="AI306" s="437">
        <f t="shared" si="247"/>
        <v>-435.65999999999985</v>
      </c>
      <c r="AJ306" s="23">
        <f t="shared" si="228"/>
        <v>-7</v>
      </c>
      <c r="AK306" s="24">
        <f t="shared" si="229"/>
        <v>-0.13461538461538461</v>
      </c>
      <c r="AL306" s="23">
        <f t="shared" si="230"/>
        <v>-12</v>
      </c>
      <c r="AM306" s="160">
        <f t="shared" si="248"/>
        <v>7395.3000000000029</v>
      </c>
      <c r="AN306" s="24">
        <f t="shared" si="256"/>
        <v>-0.21052631578947367</v>
      </c>
      <c r="AO306" s="163">
        <f t="shared" si="232"/>
        <v>584.65999999999985</v>
      </c>
      <c r="AP306" s="164">
        <f t="shared" si="233"/>
        <v>0.27827701094716795</v>
      </c>
      <c r="AQ306" s="487"/>
      <c r="AR306" s="409">
        <f t="shared" si="234"/>
        <v>0.27827701094716795</v>
      </c>
      <c r="AS306" s="410">
        <f t="shared" si="235"/>
        <v>7.0918610185625841E-2</v>
      </c>
      <c r="AT306" s="409">
        <f t="shared" si="236"/>
        <v>-0.21052631578947367</v>
      </c>
      <c r="AU306" s="410">
        <f t="shared" si="237"/>
        <v>0</v>
      </c>
      <c r="AV306" s="64" t="b">
        <f t="shared" si="238"/>
        <v>1</v>
      </c>
      <c r="AW306" s="415">
        <f t="shared" si="239"/>
        <v>1083.0357142857142</v>
      </c>
      <c r="AX306" s="415">
        <f t="shared" si="240"/>
        <v>1492.7884615384614</v>
      </c>
      <c r="AY306" s="415">
        <f t="shared" si="241"/>
        <v>1976.6279069767443</v>
      </c>
      <c r="AZ306" s="415">
        <f t="shared" si="242"/>
        <v>2101</v>
      </c>
      <c r="BA306" s="415">
        <f t="shared" si="243"/>
        <v>2250</v>
      </c>
      <c r="BB306" s="416">
        <f t="shared" si="249"/>
        <v>0.37833724395966772</v>
      </c>
      <c r="BC306" s="416">
        <f t="shared" si="249"/>
        <v>0.32411788937572572</v>
      </c>
      <c r="BD306" s="416">
        <f t="shared" si="249"/>
        <v>6.2921348314606718E-2</v>
      </c>
      <c r="BE306" s="416">
        <f t="shared" si="244"/>
        <v>7.0918610185625841E-2</v>
      </c>
      <c r="BF306" s="417">
        <f t="shared" si="222"/>
        <v>56</v>
      </c>
      <c r="BG306" s="417">
        <f t="shared" si="219"/>
        <v>52</v>
      </c>
      <c r="BH306" s="417">
        <f t="shared" si="220"/>
        <v>43</v>
      </c>
      <c r="BI306" s="417">
        <f t="shared" si="223"/>
        <v>57</v>
      </c>
      <c r="BJ306" s="417">
        <f t="shared" si="224"/>
        <v>57</v>
      </c>
      <c r="BK306" s="416">
        <f t="shared" si="250"/>
        <v>-7.1428571428571397E-2</v>
      </c>
      <c r="BL306" s="416">
        <f t="shared" si="250"/>
        <v>-0.17307692307692313</v>
      </c>
      <c r="BM306" s="416">
        <f t="shared" si="250"/>
        <v>0.32558139534883712</v>
      </c>
      <c r="BN306" s="416">
        <f t="shared" si="245"/>
        <v>0</v>
      </c>
      <c r="BO306" s="419"/>
      <c r="BP306" s="420"/>
      <c r="BR306" s="104"/>
      <c r="BS306" s="103"/>
      <c r="BT306" s="161">
        <f t="shared" si="251"/>
        <v>119757</v>
      </c>
      <c r="BU306" s="161">
        <f t="shared" si="252"/>
        <v>94545</v>
      </c>
    </row>
    <row r="307" spans="1:73" ht="13.2" hidden="1">
      <c r="A307" s="145" t="s">
        <v>652</v>
      </c>
      <c r="B307" s="145" t="str">
        <f t="shared" si="221"/>
        <v>P179</v>
      </c>
      <c r="C307" s="146" t="s">
        <v>701</v>
      </c>
      <c r="D307" s="172" t="s">
        <v>702</v>
      </c>
      <c r="E307" s="178" t="s">
        <v>142</v>
      </c>
      <c r="F307" s="178"/>
      <c r="G307" s="178" t="s">
        <v>157</v>
      </c>
      <c r="H307" s="129">
        <v>558</v>
      </c>
      <c r="I307" s="130">
        <v>650</v>
      </c>
      <c r="J307" s="129">
        <v>650</v>
      </c>
      <c r="K307" s="130">
        <v>650</v>
      </c>
      <c r="L307" s="130">
        <v>650</v>
      </c>
      <c r="M307" s="130">
        <v>728</v>
      </c>
      <c r="N307" s="130">
        <v>728</v>
      </c>
      <c r="O307" s="148">
        <v>822.8</v>
      </c>
      <c r="P307" s="149">
        <v>3424</v>
      </c>
      <c r="Q307" s="149">
        <v>2105816</v>
      </c>
      <c r="R307" s="150">
        <v>3391</v>
      </c>
      <c r="S307" s="151">
        <v>2203814</v>
      </c>
      <c r="T307" s="150">
        <v>2694</v>
      </c>
      <c r="U307" s="151">
        <v>2020521.68</v>
      </c>
      <c r="V307" s="152">
        <v>3391</v>
      </c>
      <c r="W307" s="153">
        <f t="shared" si="254"/>
        <v>2790114.8</v>
      </c>
      <c r="X307" s="154">
        <v>3391</v>
      </c>
      <c r="Y307" s="155">
        <v>822.8</v>
      </c>
      <c r="Z307" s="138">
        <f t="shared" si="255"/>
        <v>2790114.8</v>
      </c>
      <c r="AA307" s="156">
        <v>2342</v>
      </c>
      <c r="AB307" s="157">
        <v>1925845.68</v>
      </c>
      <c r="AC307" s="158">
        <v>2883</v>
      </c>
      <c r="AD307" s="456">
        <v>930</v>
      </c>
      <c r="AE307" s="159">
        <f t="shared" si="227"/>
        <v>2681190</v>
      </c>
      <c r="AF307" s="158">
        <v>2883</v>
      </c>
      <c r="AG307" s="448">
        <v>1180.93</v>
      </c>
      <c r="AH307" s="159">
        <f t="shared" si="246"/>
        <v>3404621.1900000004</v>
      </c>
      <c r="AI307" s="437">
        <f t="shared" si="247"/>
        <v>-250.93000000000006</v>
      </c>
      <c r="AJ307" s="23">
        <f t="shared" si="228"/>
        <v>-508</v>
      </c>
      <c r="AK307" s="24">
        <f t="shared" si="229"/>
        <v>-0.14980831613093482</v>
      </c>
      <c r="AL307" s="23">
        <f t="shared" si="230"/>
        <v>541</v>
      </c>
      <c r="AM307" s="160">
        <f t="shared" si="248"/>
        <v>-723431.19000000041</v>
      </c>
      <c r="AN307" s="24">
        <f t="shared" si="256"/>
        <v>0.23099914602903501</v>
      </c>
      <c r="AO307" s="163">
        <f t="shared" si="232"/>
        <v>358.13000000000011</v>
      </c>
      <c r="AP307" s="164">
        <f t="shared" si="233"/>
        <v>0.43525765678172113</v>
      </c>
      <c r="AQ307" s="487"/>
      <c r="AR307" s="409">
        <f t="shared" si="234"/>
        <v>0.43525765678172101</v>
      </c>
      <c r="AS307" s="410">
        <f t="shared" si="235"/>
        <v>0.13028682547399129</v>
      </c>
      <c r="AT307" s="409">
        <f t="shared" si="236"/>
        <v>0.23099914602903504</v>
      </c>
      <c r="AU307" s="410">
        <f t="shared" si="237"/>
        <v>0.23099914602903504</v>
      </c>
      <c r="AV307" s="64" t="b">
        <f t="shared" si="238"/>
        <v>0</v>
      </c>
      <c r="AW307" s="415">
        <f t="shared" si="239"/>
        <v>615.01635514018687</v>
      </c>
      <c r="AX307" s="415">
        <f t="shared" si="240"/>
        <v>649.90091418460634</v>
      </c>
      <c r="AY307" s="415">
        <f t="shared" si="241"/>
        <v>750.00804751299177</v>
      </c>
      <c r="AZ307" s="415">
        <f t="shared" si="242"/>
        <v>822.8</v>
      </c>
      <c r="BA307" s="415">
        <f t="shared" si="243"/>
        <v>930</v>
      </c>
      <c r="BB307" s="416">
        <f t="shared" si="249"/>
        <v>5.672135180286042E-2</v>
      </c>
      <c r="BC307" s="416">
        <f t="shared" si="249"/>
        <v>0.15403445531998394</v>
      </c>
      <c r="BD307" s="416">
        <f t="shared" si="249"/>
        <v>9.7054895248636974E-2</v>
      </c>
      <c r="BE307" s="416">
        <f t="shared" si="244"/>
        <v>0.13028682547399129</v>
      </c>
      <c r="BF307" s="417">
        <f t="shared" si="222"/>
        <v>3424</v>
      </c>
      <c r="BG307" s="417">
        <f t="shared" si="219"/>
        <v>3391</v>
      </c>
      <c r="BH307" s="417">
        <f t="shared" si="220"/>
        <v>2694</v>
      </c>
      <c r="BI307" s="417">
        <f t="shared" si="223"/>
        <v>2342</v>
      </c>
      <c r="BJ307" s="417">
        <f t="shared" si="224"/>
        <v>2883</v>
      </c>
      <c r="BK307" s="416">
        <f t="shared" si="250"/>
        <v>-9.6378504672897103E-3</v>
      </c>
      <c r="BL307" s="416">
        <f t="shared" si="250"/>
        <v>-0.20554408728988494</v>
      </c>
      <c r="BM307" s="416">
        <f t="shared" si="250"/>
        <v>-0.13066072754268743</v>
      </c>
      <c r="BN307" s="416">
        <f t="shared" si="245"/>
        <v>0.23099914602903504</v>
      </c>
      <c r="BO307" s="419"/>
      <c r="BP307" s="420"/>
      <c r="BR307" s="104"/>
      <c r="BS307" s="103"/>
      <c r="BT307" s="161">
        <f t="shared" si="251"/>
        <v>2372132.4</v>
      </c>
      <c r="BU307" s="161">
        <f t="shared" si="252"/>
        <v>2372132.4</v>
      </c>
    </row>
    <row r="308" spans="1:73" ht="13.2" hidden="1">
      <c r="A308" s="145" t="s">
        <v>652</v>
      </c>
      <c r="B308" s="145" t="str">
        <f t="shared" si="221"/>
        <v>P180</v>
      </c>
      <c r="C308" s="146" t="s">
        <v>703</v>
      </c>
      <c r="D308" s="172" t="s">
        <v>704</v>
      </c>
      <c r="E308" s="178" t="s">
        <v>142</v>
      </c>
      <c r="F308" s="178"/>
      <c r="G308" s="178" t="s">
        <v>157</v>
      </c>
      <c r="H308" s="129">
        <v>624</v>
      </c>
      <c r="I308" s="130">
        <v>650</v>
      </c>
      <c r="J308" s="129">
        <v>650</v>
      </c>
      <c r="K308" s="130">
        <v>650</v>
      </c>
      <c r="L308" s="130">
        <v>650</v>
      </c>
      <c r="M308" s="130">
        <v>710</v>
      </c>
      <c r="N308" s="130">
        <v>710</v>
      </c>
      <c r="O308" s="148">
        <v>803</v>
      </c>
      <c r="P308" s="149">
        <v>197</v>
      </c>
      <c r="Q308" s="149">
        <v>126178</v>
      </c>
      <c r="R308" s="150">
        <v>220</v>
      </c>
      <c r="S308" s="151">
        <v>143000</v>
      </c>
      <c r="T308" s="150">
        <v>147</v>
      </c>
      <c r="U308" s="151">
        <v>107589</v>
      </c>
      <c r="V308" s="152">
        <v>210</v>
      </c>
      <c r="W308" s="153">
        <f t="shared" si="254"/>
        <v>168630</v>
      </c>
      <c r="X308" s="154">
        <v>210</v>
      </c>
      <c r="Y308" s="155">
        <v>803</v>
      </c>
      <c r="Z308" s="138">
        <f t="shared" si="255"/>
        <v>168630</v>
      </c>
      <c r="AA308" s="156">
        <v>117</v>
      </c>
      <c r="AB308" s="157">
        <v>93790.399999999994</v>
      </c>
      <c r="AC308" s="158">
        <v>179</v>
      </c>
      <c r="AD308" s="456">
        <v>930</v>
      </c>
      <c r="AE308" s="159">
        <f t="shared" si="227"/>
        <v>166470</v>
      </c>
      <c r="AF308" s="158">
        <v>179</v>
      </c>
      <c r="AG308" s="448">
        <v>1025.52</v>
      </c>
      <c r="AH308" s="159">
        <f t="shared" si="246"/>
        <v>183568.08</v>
      </c>
      <c r="AI308" s="437">
        <f t="shared" si="247"/>
        <v>-95.519999999999982</v>
      </c>
      <c r="AJ308" s="23">
        <f t="shared" si="228"/>
        <v>-31</v>
      </c>
      <c r="AK308" s="24">
        <f t="shared" si="229"/>
        <v>-0.14761904761904762</v>
      </c>
      <c r="AL308" s="23">
        <f t="shared" si="230"/>
        <v>62</v>
      </c>
      <c r="AM308" s="160">
        <f t="shared" si="248"/>
        <v>-17098.079999999987</v>
      </c>
      <c r="AN308" s="24">
        <f t="shared" si="256"/>
        <v>0.52991452991452992</v>
      </c>
      <c r="AO308" s="163">
        <f t="shared" si="232"/>
        <v>222.51999999999998</v>
      </c>
      <c r="AP308" s="164">
        <f t="shared" si="233"/>
        <v>0.27711083437110834</v>
      </c>
      <c r="AQ308" s="487"/>
      <c r="AR308" s="409">
        <f t="shared" si="234"/>
        <v>0.27711083437110839</v>
      </c>
      <c r="AS308" s="410">
        <f t="shared" si="235"/>
        <v>0.15815691158156908</v>
      </c>
      <c r="AT308" s="409">
        <f t="shared" si="236"/>
        <v>0.52991452991452981</v>
      </c>
      <c r="AU308" s="410">
        <f t="shared" si="237"/>
        <v>0.52991452991452981</v>
      </c>
      <c r="AV308" s="64" t="b">
        <f t="shared" si="238"/>
        <v>0</v>
      </c>
      <c r="AW308" s="415">
        <f t="shared" si="239"/>
        <v>640.49746192893406</v>
      </c>
      <c r="AX308" s="415">
        <f t="shared" si="240"/>
        <v>650</v>
      </c>
      <c r="AY308" s="415">
        <f t="shared" si="241"/>
        <v>731.89795918367349</v>
      </c>
      <c r="AZ308" s="415">
        <f t="shared" si="242"/>
        <v>803</v>
      </c>
      <c r="BA308" s="415">
        <f t="shared" si="243"/>
        <v>930</v>
      </c>
      <c r="BB308" s="416">
        <f t="shared" si="249"/>
        <v>1.483618380383267E-2</v>
      </c>
      <c r="BC308" s="416">
        <f t="shared" si="249"/>
        <v>0.12599686028257451</v>
      </c>
      <c r="BD308" s="416">
        <f t="shared" si="249"/>
        <v>9.7147477902016055E-2</v>
      </c>
      <c r="BE308" s="416">
        <f t="shared" si="244"/>
        <v>0.15815691158156908</v>
      </c>
      <c r="BF308" s="417">
        <f t="shared" si="222"/>
        <v>197</v>
      </c>
      <c r="BG308" s="417">
        <f t="shared" si="219"/>
        <v>220</v>
      </c>
      <c r="BH308" s="417">
        <f t="shared" si="220"/>
        <v>147</v>
      </c>
      <c r="BI308" s="417">
        <f t="shared" si="223"/>
        <v>117</v>
      </c>
      <c r="BJ308" s="417">
        <f t="shared" si="224"/>
        <v>179</v>
      </c>
      <c r="BK308" s="416">
        <f t="shared" si="250"/>
        <v>0.11675126903553301</v>
      </c>
      <c r="BL308" s="416">
        <f t="shared" si="250"/>
        <v>-0.33181818181818179</v>
      </c>
      <c r="BM308" s="416">
        <f t="shared" si="250"/>
        <v>-0.20408163265306123</v>
      </c>
      <c r="BN308" s="416">
        <f t="shared" si="245"/>
        <v>0.52991452991452981</v>
      </c>
      <c r="BO308" s="419"/>
      <c r="BP308" s="420"/>
      <c r="BR308" s="104"/>
      <c r="BS308" s="103"/>
      <c r="BT308" s="161">
        <f t="shared" si="251"/>
        <v>143737</v>
      </c>
      <c r="BU308" s="161">
        <f t="shared" si="252"/>
        <v>143737</v>
      </c>
    </row>
    <row r="309" spans="1:73" ht="13.2" hidden="1">
      <c r="A309" s="145" t="s">
        <v>652</v>
      </c>
      <c r="B309" s="145" t="str">
        <f t="shared" si="221"/>
        <v>P181</v>
      </c>
      <c r="C309" s="146" t="s">
        <v>705</v>
      </c>
      <c r="D309" s="172" t="s">
        <v>706</v>
      </c>
      <c r="E309" s="178" t="s">
        <v>142</v>
      </c>
      <c r="F309" s="178"/>
      <c r="G309" s="178" t="s">
        <v>157</v>
      </c>
      <c r="H309" s="129">
        <v>426</v>
      </c>
      <c r="I309" s="130">
        <v>500</v>
      </c>
      <c r="J309" s="129">
        <v>500</v>
      </c>
      <c r="K309" s="130">
        <v>500</v>
      </c>
      <c r="L309" s="130">
        <v>500</v>
      </c>
      <c r="M309" s="130">
        <v>530</v>
      </c>
      <c r="N309" s="130">
        <v>530</v>
      </c>
      <c r="O309" s="148">
        <v>605</v>
      </c>
      <c r="P309" s="149">
        <v>13591</v>
      </c>
      <c r="Q309" s="149">
        <v>6442563.2000000002</v>
      </c>
      <c r="R309" s="150">
        <v>13496</v>
      </c>
      <c r="S309" s="151">
        <v>6741400</v>
      </c>
      <c r="T309" s="150">
        <v>11540</v>
      </c>
      <c r="U309" s="151">
        <v>6348597.7999999998</v>
      </c>
      <c r="V309" s="152">
        <v>13496</v>
      </c>
      <c r="W309" s="153">
        <f t="shared" si="254"/>
        <v>8165080</v>
      </c>
      <c r="X309" s="154">
        <v>13496</v>
      </c>
      <c r="Y309" s="155">
        <v>605</v>
      </c>
      <c r="Z309" s="138">
        <f t="shared" si="255"/>
        <v>8165080</v>
      </c>
      <c r="AA309" s="156">
        <v>10172</v>
      </c>
      <c r="AB309" s="157">
        <v>6151745.0999999996</v>
      </c>
      <c r="AC309" s="162">
        <f>AA309</f>
        <v>10172</v>
      </c>
      <c r="AD309" s="456">
        <f t="shared" ref="AD309" si="259">Y309*1.15</f>
        <v>695.75</v>
      </c>
      <c r="AE309" s="159">
        <f t="shared" si="227"/>
        <v>7077169</v>
      </c>
      <c r="AF309" s="158">
        <v>9000</v>
      </c>
      <c r="AG309" s="448">
        <v>744.67</v>
      </c>
      <c r="AH309" s="159">
        <f t="shared" si="246"/>
        <v>6702030</v>
      </c>
      <c r="AI309" s="437">
        <f t="shared" si="247"/>
        <v>-48.919999999999959</v>
      </c>
      <c r="AJ309" s="23">
        <f t="shared" si="228"/>
        <v>-4496</v>
      </c>
      <c r="AK309" s="24">
        <f t="shared" si="229"/>
        <v>-0.33313574392412565</v>
      </c>
      <c r="AL309" s="23">
        <f t="shared" si="230"/>
        <v>-1172</v>
      </c>
      <c r="AM309" s="160">
        <f t="shared" si="248"/>
        <v>375139</v>
      </c>
      <c r="AN309" s="24">
        <f t="shared" si="256"/>
        <v>-0.11521824616594574</v>
      </c>
      <c r="AO309" s="163">
        <f t="shared" si="232"/>
        <v>139.66999999999996</v>
      </c>
      <c r="AP309" s="164">
        <f t="shared" si="233"/>
        <v>0.23085950413223133</v>
      </c>
      <c r="AQ309" s="487"/>
      <c r="AR309" s="409">
        <f t="shared" si="234"/>
        <v>0.23085950413223144</v>
      </c>
      <c r="AS309" s="410">
        <f t="shared" si="235"/>
        <v>0.14999999999999991</v>
      </c>
      <c r="AT309" s="409">
        <f t="shared" si="236"/>
        <v>-0.11521824616594578</v>
      </c>
      <c r="AU309" s="410">
        <f t="shared" si="237"/>
        <v>0</v>
      </c>
      <c r="AV309" s="64" t="b">
        <f t="shared" si="238"/>
        <v>1</v>
      </c>
      <c r="AW309" s="415">
        <f t="shared" si="239"/>
        <v>474.03157972187478</v>
      </c>
      <c r="AX309" s="415">
        <f t="shared" si="240"/>
        <v>499.51096621221103</v>
      </c>
      <c r="AY309" s="415">
        <f t="shared" si="241"/>
        <v>550.13845753899477</v>
      </c>
      <c r="AZ309" s="415">
        <f t="shared" si="242"/>
        <v>605</v>
      </c>
      <c r="BA309" s="415">
        <f t="shared" si="243"/>
        <v>695.75</v>
      </c>
      <c r="BB309" s="416">
        <f t="shared" si="249"/>
        <v>5.3750398876981187E-2</v>
      </c>
      <c r="BC309" s="416">
        <f t="shared" si="249"/>
        <v>0.10135411382595216</v>
      </c>
      <c r="BD309" s="416">
        <f t="shared" si="249"/>
        <v>9.9723154615338983E-2</v>
      </c>
      <c r="BE309" s="416">
        <f t="shared" si="244"/>
        <v>0.14999999999999991</v>
      </c>
      <c r="BF309" s="417">
        <f t="shared" si="222"/>
        <v>13591</v>
      </c>
      <c r="BG309" s="417">
        <f t="shared" si="219"/>
        <v>13496</v>
      </c>
      <c r="BH309" s="417">
        <f t="shared" si="220"/>
        <v>11540</v>
      </c>
      <c r="BI309" s="417">
        <f t="shared" si="223"/>
        <v>10172</v>
      </c>
      <c r="BJ309" s="417">
        <f t="shared" si="224"/>
        <v>10172</v>
      </c>
      <c r="BK309" s="416">
        <f t="shared" si="250"/>
        <v>-6.9899197998675167E-3</v>
      </c>
      <c r="BL309" s="416">
        <f t="shared" si="250"/>
        <v>-0.1449318316538234</v>
      </c>
      <c r="BM309" s="416">
        <f t="shared" si="250"/>
        <v>-0.11854419410745232</v>
      </c>
      <c r="BN309" s="416">
        <f t="shared" si="245"/>
        <v>0</v>
      </c>
      <c r="BO309" s="419"/>
      <c r="BP309" s="420"/>
      <c r="BR309" s="104"/>
      <c r="BS309" s="103"/>
      <c r="BT309" s="161">
        <f t="shared" si="251"/>
        <v>6154060</v>
      </c>
      <c r="BU309" s="161">
        <f t="shared" si="252"/>
        <v>5445000</v>
      </c>
    </row>
    <row r="310" spans="1:73" ht="13.2" hidden="1">
      <c r="A310" s="145" t="s">
        <v>652</v>
      </c>
      <c r="B310" s="145" t="str">
        <f t="shared" si="221"/>
        <v>P182</v>
      </c>
      <c r="C310" s="146" t="s">
        <v>707</v>
      </c>
      <c r="D310" s="172" t="s">
        <v>708</v>
      </c>
      <c r="E310" s="178" t="s">
        <v>142</v>
      </c>
      <c r="F310" s="178"/>
      <c r="G310" s="178" t="s">
        <v>157</v>
      </c>
      <c r="H310" s="129">
        <v>574</v>
      </c>
      <c r="I310" s="130">
        <v>650</v>
      </c>
      <c r="J310" s="129">
        <v>650</v>
      </c>
      <c r="K310" s="130">
        <v>650</v>
      </c>
      <c r="L310" s="130">
        <v>650</v>
      </c>
      <c r="M310" s="130">
        <v>710</v>
      </c>
      <c r="N310" s="130">
        <v>710</v>
      </c>
      <c r="O310" s="148">
        <v>803</v>
      </c>
      <c r="P310" s="149">
        <v>14680</v>
      </c>
      <c r="Q310" s="149">
        <v>9126964</v>
      </c>
      <c r="R310" s="150">
        <v>13673</v>
      </c>
      <c r="S310" s="151">
        <v>8887320</v>
      </c>
      <c r="T310" s="150">
        <v>9004</v>
      </c>
      <c r="U310" s="151">
        <v>6568587.2000000002</v>
      </c>
      <c r="V310" s="152">
        <f>13673-2494</f>
        <v>11179</v>
      </c>
      <c r="W310" s="153">
        <f t="shared" si="254"/>
        <v>8976737</v>
      </c>
      <c r="X310" s="154">
        <f>13673-2494</f>
        <v>11179</v>
      </c>
      <c r="Y310" s="155">
        <v>803</v>
      </c>
      <c r="Z310" s="138">
        <f t="shared" si="255"/>
        <v>8976737</v>
      </c>
      <c r="AA310" s="156">
        <v>7357</v>
      </c>
      <c r="AB310" s="157">
        <v>5906710.4000000004</v>
      </c>
      <c r="AC310" s="158">
        <v>11623</v>
      </c>
      <c r="AD310" s="456">
        <v>930</v>
      </c>
      <c r="AE310" s="159">
        <f t="shared" si="227"/>
        <v>10809390</v>
      </c>
      <c r="AF310" s="158">
        <v>11623</v>
      </c>
      <c r="AG310" s="448">
        <v>946.29</v>
      </c>
      <c r="AH310" s="159">
        <f t="shared" si="246"/>
        <v>10998728.67</v>
      </c>
      <c r="AI310" s="437">
        <f t="shared" si="247"/>
        <v>-16.289999999999964</v>
      </c>
      <c r="AJ310" s="23">
        <f t="shared" si="228"/>
        <v>444</v>
      </c>
      <c r="AK310" s="24">
        <f t="shared" si="229"/>
        <v>3.9717327131228199E-2</v>
      </c>
      <c r="AL310" s="23">
        <f t="shared" si="230"/>
        <v>4266</v>
      </c>
      <c r="AM310" s="160">
        <f t="shared" si="248"/>
        <v>-189338.66999999993</v>
      </c>
      <c r="AN310" s="24">
        <f t="shared" si="256"/>
        <v>0.57985591953241811</v>
      </c>
      <c r="AO310" s="163">
        <f t="shared" si="232"/>
        <v>143.28999999999996</v>
      </c>
      <c r="AP310" s="164">
        <f t="shared" si="233"/>
        <v>0.17844333748443333</v>
      </c>
      <c r="AQ310" s="487"/>
      <c r="AR310" s="409">
        <f t="shared" si="234"/>
        <v>0.17844333748443342</v>
      </c>
      <c r="AS310" s="410">
        <f t="shared" si="235"/>
        <v>0.15815691158156908</v>
      </c>
      <c r="AT310" s="409">
        <f t="shared" si="236"/>
        <v>0.579855919532418</v>
      </c>
      <c r="AU310" s="410">
        <f t="shared" si="237"/>
        <v>0.579855919532418</v>
      </c>
      <c r="AV310" s="64" t="b">
        <f t="shared" si="238"/>
        <v>0</v>
      </c>
      <c r="AW310" s="415">
        <f t="shared" si="239"/>
        <v>621.72779291553138</v>
      </c>
      <c r="AX310" s="415">
        <f t="shared" si="240"/>
        <v>649.99049221092662</v>
      </c>
      <c r="AY310" s="415">
        <f t="shared" si="241"/>
        <v>729.51879164815637</v>
      </c>
      <c r="AZ310" s="415">
        <f t="shared" si="242"/>
        <v>803</v>
      </c>
      <c r="BA310" s="415">
        <f t="shared" si="243"/>
        <v>930</v>
      </c>
      <c r="BB310" s="416">
        <f t="shared" si="249"/>
        <v>4.5458317317390806E-2</v>
      </c>
      <c r="BC310" s="416">
        <f t="shared" si="249"/>
        <v>0.12235301960605027</v>
      </c>
      <c r="BD310" s="416">
        <f t="shared" si="249"/>
        <v>0.10072558677458066</v>
      </c>
      <c r="BE310" s="416">
        <f t="shared" si="244"/>
        <v>0.15815691158156908</v>
      </c>
      <c r="BF310" s="417">
        <f t="shared" si="222"/>
        <v>14680</v>
      </c>
      <c r="BG310" s="417">
        <f t="shared" si="219"/>
        <v>13673</v>
      </c>
      <c r="BH310" s="417">
        <f t="shared" si="220"/>
        <v>9004</v>
      </c>
      <c r="BI310" s="417">
        <f t="shared" si="223"/>
        <v>7357</v>
      </c>
      <c r="BJ310" s="417">
        <f t="shared" si="224"/>
        <v>11623</v>
      </c>
      <c r="BK310" s="416">
        <f t="shared" si="250"/>
        <v>-6.8596730245231607E-2</v>
      </c>
      <c r="BL310" s="416">
        <f t="shared" si="250"/>
        <v>-0.34147590141154094</v>
      </c>
      <c r="BM310" s="416">
        <f t="shared" si="250"/>
        <v>-0.18291870279875611</v>
      </c>
      <c r="BN310" s="416">
        <f t="shared" si="245"/>
        <v>0.579855919532418</v>
      </c>
      <c r="BO310" s="419"/>
      <c r="BP310" s="420"/>
      <c r="BR310" s="104"/>
      <c r="BS310" s="103"/>
      <c r="BT310" s="161">
        <f t="shared" si="251"/>
        <v>9333269</v>
      </c>
      <c r="BU310" s="161">
        <f t="shared" si="252"/>
        <v>9333269</v>
      </c>
    </row>
    <row r="311" spans="1:73" ht="13.2" hidden="1">
      <c r="A311" s="145" t="s">
        <v>652</v>
      </c>
      <c r="B311" s="145" t="str">
        <f t="shared" si="221"/>
        <v>P183</v>
      </c>
      <c r="C311" s="146" t="s">
        <v>709</v>
      </c>
      <c r="D311" s="172" t="s">
        <v>710</v>
      </c>
      <c r="E311" s="178" t="s">
        <v>142</v>
      </c>
      <c r="F311" s="178"/>
      <c r="G311" s="178" t="s">
        <v>157</v>
      </c>
      <c r="H311" s="129">
        <v>601</v>
      </c>
      <c r="I311" s="130">
        <v>700</v>
      </c>
      <c r="J311" s="129">
        <v>700</v>
      </c>
      <c r="K311" s="130">
        <v>700</v>
      </c>
      <c r="L311" s="130">
        <v>700</v>
      </c>
      <c r="M311" s="130">
        <v>790</v>
      </c>
      <c r="N311" s="130">
        <v>790</v>
      </c>
      <c r="O311" s="148">
        <v>891</v>
      </c>
      <c r="P311" s="149">
        <v>3240</v>
      </c>
      <c r="Q311" s="149">
        <v>2147814</v>
      </c>
      <c r="R311" s="150">
        <v>3274</v>
      </c>
      <c r="S311" s="151">
        <v>2291957</v>
      </c>
      <c r="T311" s="150">
        <v>3096</v>
      </c>
      <c r="U311" s="151">
        <v>2531953.7999999998</v>
      </c>
      <c r="V311" s="152">
        <v>3274</v>
      </c>
      <c r="W311" s="153">
        <f t="shared" si="254"/>
        <v>2917134</v>
      </c>
      <c r="X311" s="154">
        <v>3274</v>
      </c>
      <c r="Y311" s="155">
        <v>891</v>
      </c>
      <c r="Z311" s="138">
        <f t="shared" si="255"/>
        <v>2917134</v>
      </c>
      <c r="AA311" s="156">
        <v>3420</v>
      </c>
      <c r="AB311" s="157">
        <v>3044815.3999999994</v>
      </c>
      <c r="AC311" s="158">
        <v>2783</v>
      </c>
      <c r="AD311" s="456">
        <v>1000</v>
      </c>
      <c r="AE311" s="159">
        <f t="shared" si="227"/>
        <v>2783000</v>
      </c>
      <c r="AF311" s="158">
        <v>2783</v>
      </c>
      <c r="AG311" s="448">
        <v>1234.6500000000001</v>
      </c>
      <c r="AH311" s="159">
        <f t="shared" si="246"/>
        <v>3436030.95</v>
      </c>
      <c r="AI311" s="437">
        <f t="shared" si="247"/>
        <v>-234.65000000000009</v>
      </c>
      <c r="AJ311" s="23">
        <f t="shared" si="228"/>
        <v>-491</v>
      </c>
      <c r="AK311" s="24">
        <f t="shared" si="229"/>
        <v>-0.14996945632254124</v>
      </c>
      <c r="AL311" s="23">
        <f t="shared" si="230"/>
        <v>-637</v>
      </c>
      <c r="AM311" s="160">
        <f t="shared" si="248"/>
        <v>-653030.95000000019</v>
      </c>
      <c r="AN311" s="24">
        <f t="shared" si="256"/>
        <v>-0.18625730994152045</v>
      </c>
      <c r="AO311" s="163">
        <f t="shared" si="232"/>
        <v>343.65000000000009</v>
      </c>
      <c r="AP311" s="164">
        <f t="shared" si="233"/>
        <v>0.38569023569023581</v>
      </c>
      <c r="AQ311" s="487"/>
      <c r="AR311" s="409">
        <f t="shared" si="234"/>
        <v>0.38569023569023586</v>
      </c>
      <c r="AS311" s="410">
        <f t="shared" si="235"/>
        <v>0.122334455667789</v>
      </c>
      <c r="AT311" s="409">
        <f t="shared" si="236"/>
        <v>-0.18625730994152045</v>
      </c>
      <c r="AU311" s="410">
        <f t="shared" si="237"/>
        <v>-0.18625730994152045</v>
      </c>
      <c r="AV311" s="64" t="b">
        <f t="shared" si="238"/>
        <v>0</v>
      </c>
      <c r="AW311" s="415">
        <f t="shared" si="239"/>
        <v>662.90555555555557</v>
      </c>
      <c r="AX311" s="415">
        <f t="shared" si="240"/>
        <v>700.04795357361024</v>
      </c>
      <c r="AY311" s="415">
        <f t="shared" si="241"/>
        <v>817.81453488372085</v>
      </c>
      <c r="AZ311" s="415">
        <f t="shared" si="242"/>
        <v>891</v>
      </c>
      <c r="BA311" s="415">
        <f t="shared" si="243"/>
        <v>1000</v>
      </c>
      <c r="BB311" s="416">
        <f t="shared" si="249"/>
        <v>5.6029697906102349E-2</v>
      </c>
      <c r="BC311" s="416">
        <f t="shared" si="249"/>
        <v>0.16822644892958372</v>
      </c>
      <c r="BD311" s="416">
        <f t="shared" si="249"/>
        <v>8.9489073615798276E-2</v>
      </c>
      <c r="BE311" s="416">
        <f t="shared" si="244"/>
        <v>0.122334455667789</v>
      </c>
      <c r="BF311" s="417">
        <f t="shared" si="222"/>
        <v>3240</v>
      </c>
      <c r="BG311" s="417">
        <f t="shared" si="219"/>
        <v>3274</v>
      </c>
      <c r="BH311" s="417">
        <f t="shared" si="220"/>
        <v>3096</v>
      </c>
      <c r="BI311" s="417">
        <f t="shared" si="223"/>
        <v>3420</v>
      </c>
      <c r="BJ311" s="417">
        <f t="shared" si="224"/>
        <v>2783</v>
      </c>
      <c r="BK311" s="416">
        <f t="shared" si="250"/>
        <v>1.0493827160493741E-2</v>
      </c>
      <c r="BL311" s="416">
        <f t="shared" si="250"/>
        <v>-5.4367745876603535E-2</v>
      </c>
      <c r="BM311" s="416">
        <f t="shared" si="250"/>
        <v>0.10465116279069764</v>
      </c>
      <c r="BN311" s="416">
        <f t="shared" si="245"/>
        <v>-0.18625730994152045</v>
      </c>
      <c r="BO311" s="419"/>
      <c r="BP311" s="420"/>
      <c r="BR311" s="104"/>
      <c r="BS311" s="103"/>
      <c r="BT311" s="161">
        <f t="shared" si="251"/>
        <v>2479653</v>
      </c>
      <c r="BU311" s="161">
        <f t="shared" si="252"/>
        <v>2479653</v>
      </c>
    </row>
    <row r="312" spans="1:73" ht="13.2" hidden="1">
      <c r="A312" s="145" t="s">
        <v>652</v>
      </c>
      <c r="B312" s="145" t="str">
        <f t="shared" si="221"/>
        <v>P184</v>
      </c>
      <c r="C312" s="146" t="s">
        <v>711</v>
      </c>
      <c r="D312" s="172" t="s">
        <v>712</v>
      </c>
      <c r="E312" s="178" t="s">
        <v>142</v>
      </c>
      <c r="F312" s="178"/>
      <c r="G312" s="178"/>
      <c r="H312" s="129">
        <v>1127</v>
      </c>
      <c r="I312" s="130">
        <v>1150</v>
      </c>
      <c r="J312" s="129">
        <v>1150</v>
      </c>
      <c r="K312" s="130">
        <v>1150</v>
      </c>
      <c r="L312" s="130">
        <v>1150</v>
      </c>
      <c r="M312" s="130">
        <v>1240</v>
      </c>
      <c r="N312" s="130">
        <v>1240</v>
      </c>
      <c r="O312" s="148">
        <v>1386</v>
      </c>
      <c r="P312" s="149">
        <v>783</v>
      </c>
      <c r="Q312" s="149">
        <v>893688</v>
      </c>
      <c r="R312" s="150">
        <v>703</v>
      </c>
      <c r="S312" s="151">
        <v>807990</v>
      </c>
      <c r="T312" s="150">
        <v>550</v>
      </c>
      <c r="U312" s="151">
        <v>695067.6</v>
      </c>
      <c r="V312" s="152">
        <v>703</v>
      </c>
      <c r="W312" s="153">
        <f t="shared" si="254"/>
        <v>974358</v>
      </c>
      <c r="X312" s="154">
        <v>703</v>
      </c>
      <c r="Y312" s="155">
        <v>1386</v>
      </c>
      <c r="Z312" s="138">
        <f t="shared" si="255"/>
        <v>974358</v>
      </c>
      <c r="AA312" s="156">
        <v>354</v>
      </c>
      <c r="AB312" s="157">
        <v>490644</v>
      </c>
      <c r="AC312" s="158">
        <v>598</v>
      </c>
      <c r="AD312" s="456">
        <v>1550</v>
      </c>
      <c r="AE312" s="159">
        <f t="shared" si="227"/>
        <v>926900</v>
      </c>
      <c r="AF312" s="158">
        <v>598</v>
      </c>
      <c r="AG312" s="448">
        <v>1779.73</v>
      </c>
      <c r="AH312" s="159">
        <f t="shared" si="246"/>
        <v>1064278.54</v>
      </c>
      <c r="AI312" s="437">
        <f t="shared" si="247"/>
        <v>-229.73000000000002</v>
      </c>
      <c r="AJ312" s="23">
        <f t="shared" si="228"/>
        <v>-105</v>
      </c>
      <c r="AK312" s="24">
        <f t="shared" si="229"/>
        <v>-0.14935988620199148</v>
      </c>
      <c r="AL312" s="23">
        <f t="shared" si="230"/>
        <v>244</v>
      </c>
      <c r="AM312" s="160">
        <f t="shared" si="248"/>
        <v>-137378.54000000004</v>
      </c>
      <c r="AN312" s="24">
        <f t="shared" si="256"/>
        <v>0.68926553672316382</v>
      </c>
      <c r="AO312" s="163">
        <f t="shared" si="232"/>
        <v>393.73</v>
      </c>
      <c r="AP312" s="164">
        <f t="shared" si="233"/>
        <v>0.28407647907647909</v>
      </c>
      <c r="AQ312" s="487"/>
      <c r="AR312" s="409">
        <f t="shared" si="234"/>
        <v>0.28407647907647915</v>
      </c>
      <c r="AS312" s="410">
        <f t="shared" si="235"/>
        <v>0.11832611832611839</v>
      </c>
      <c r="AT312" s="409">
        <f t="shared" si="236"/>
        <v>0.68926553672316393</v>
      </c>
      <c r="AU312" s="410">
        <f t="shared" si="237"/>
        <v>0.68926553672316393</v>
      </c>
      <c r="AV312" s="64" t="b">
        <f t="shared" si="238"/>
        <v>0</v>
      </c>
      <c r="AW312" s="415">
        <f t="shared" si="239"/>
        <v>1141.3639846743295</v>
      </c>
      <c r="AX312" s="415">
        <f t="shared" si="240"/>
        <v>1149.3456614509246</v>
      </c>
      <c r="AY312" s="415">
        <f t="shared" si="241"/>
        <v>1263.7592727272727</v>
      </c>
      <c r="AZ312" s="415">
        <f t="shared" si="242"/>
        <v>1386</v>
      </c>
      <c r="BA312" s="415">
        <f t="shared" si="243"/>
        <v>1550</v>
      </c>
      <c r="BB312" s="416">
        <f t="shared" si="249"/>
        <v>6.9931037633648163E-3</v>
      </c>
      <c r="BC312" s="416">
        <f t="shared" si="249"/>
        <v>9.9546737864667501E-2</v>
      </c>
      <c r="BD312" s="416">
        <f t="shared" si="249"/>
        <v>9.672785783713711E-2</v>
      </c>
      <c r="BE312" s="416">
        <f t="shared" si="244"/>
        <v>0.11832611832611839</v>
      </c>
      <c r="BF312" s="417">
        <f t="shared" si="222"/>
        <v>783</v>
      </c>
      <c r="BG312" s="417">
        <f t="shared" si="219"/>
        <v>703</v>
      </c>
      <c r="BH312" s="417">
        <f t="shared" si="220"/>
        <v>550</v>
      </c>
      <c r="BI312" s="417">
        <f t="shared" si="223"/>
        <v>354</v>
      </c>
      <c r="BJ312" s="417">
        <f t="shared" si="224"/>
        <v>598</v>
      </c>
      <c r="BK312" s="416">
        <f t="shared" si="250"/>
        <v>-0.10217113665389532</v>
      </c>
      <c r="BL312" s="416">
        <f t="shared" si="250"/>
        <v>-0.21763869132290181</v>
      </c>
      <c r="BM312" s="416">
        <f t="shared" si="250"/>
        <v>-0.35636363636363633</v>
      </c>
      <c r="BN312" s="416">
        <f t="shared" si="245"/>
        <v>0.68926553672316393</v>
      </c>
      <c r="BO312" s="419"/>
      <c r="BP312" s="420"/>
      <c r="BR312" s="104"/>
      <c r="BS312" s="103"/>
      <c r="BT312" s="161">
        <f t="shared" si="251"/>
        <v>828828</v>
      </c>
      <c r="BU312" s="161">
        <f t="shared" si="252"/>
        <v>828828</v>
      </c>
    </row>
    <row r="313" spans="1:73" ht="24.75" hidden="1" customHeight="1">
      <c r="A313" s="145" t="s">
        <v>652</v>
      </c>
      <c r="B313" s="145" t="str">
        <f t="shared" si="221"/>
        <v>P185</v>
      </c>
      <c r="C313" s="173" t="s">
        <v>713</v>
      </c>
      <c r="D313" s="172" t="s">
        <v>714</v>
      </c>
      <c r="E313" s="178" t="s">
        <v>142</v>
      </c>
      <c r="F313" s="178"/>
      <c r="G313" s="178" t="s">
        <v>157</v>
      </c>
      <c r="H313" s="129">
        <v>880</v>
      </c>
      <c r="I313" s="130">
        <v>950</v>
      </c>
      <c r="J313" s="129">
        <v>950</v>
      </c>
      <c r="K313" s="130">
        <v>950</v>
      </c>
      <c r="L313" s="130">
        <v>950</v>
      </c>
      <c r="M313" s="130">
        <v>1010</v>
      </c>
      <c r="N313" s="130">
        <v>1010</v>
      </c>
      <c r="O313" s="148">
        <v>1133</v>
      </c>
      <c r="P313" s="149">
        <v>4628</v>
      </c>
      <c r="Q313" s="149">
        <v>4268080</v>
      </c>
      <c r="R313" s="150">
        <v>4689</v>
      </c>
      <c r="S313" s="151">
        <v>4454900</v>
      </c>
      <c r="T313" s="150">
        <v>3676</v>
      </c>
      <c r="U313" s="151">
        <v>3829716</v>
      </c>
      <c r="V313" s="152">
        <v>4689</v>
      </c>
      <c r="W313" s="153">
        <f t="shared" si="254"/>
        <v>5312637</v>
      </c>
      <c r="X313" s="154">
        <v>4689</v>
      </c>
      <c r="Y313" s="155">
        <v>1133</v>
      </c>
      <c r="Z313" s="138">
        <f t="shared" si="255"/>
        <v>5312637</v>
      </c>
      <c r="AA313" s="156">
        <v>3183</v>
      </c>
      <c r="AB313" s="157">
        <v>3605826.8</v>
      </c>
      <c r="AC313" s="174">
        <v>3986</v>
      </c>
      <c r="AD313" s="457">
        <v>1380</v>
      </c>
      <c r="AE313" s="159">
        <f t="shared" si="227"/>
        <v>5500680</v>
      </c>
      <c r="AF313" s="158">
        <v>3986</v>
      </c>
      <c r="AG313" s="448">
        <v>1379.68</v>
      </c>
      <c r="AH313" s="159">
        <f t="shared" si="246"/>
        <v>5499404.4800000004</v>
      </c>
      <c r="AI313" s="437">
        <f t="shared" si="247"/>
        <v>0.31999999999993634</v>
      </c>
      <c r="AJ313" s="23">
        <f t="shared" si="228"/>
        <v>-703</v>
      </c>
      <c r="AK313" s="24">
        <f t="shared" si="229"/>
        <v>-0.14992535721902325</v>
      </c>
      <c r="AL313" s="23">
        <f t="shared" si="230"/>
        <v>803</v>
      </c>
      <c r="AM313" s="160">
        <f t="shared" si="248"/>
        <v>1275.519999999553</v>
      </c>
      <c r="AN313" s="24">
        <f t="shared" si="256"/>
        <v>0.25227772541627397</v>
      </c>
      <c r="AO313" s="163">
        <f t="shared" si="232"/>
        <v>246.68000000000006</v>
      </c>
      <c r="AP313" s="164">
        <f t="shared" si="233"/>
        <v>0.2177228596646073</v>
      </c>
      <c r="AQ313" s="487"/>
      <c r="AR313" s="409">
        <f t="shared" si="234"/>
        <v>0.21772285966460725</v>
      </c>
      <c r="AS313" s="410">
        <f t="shared" si="235"/>
        <v>0.21800529567519855</v>
      </c>
      <c r="AT313" s="409">
        <f t="shared" si="236"/>
        <v>0.25227772541627402</v>
      </c>
      <c r="AU313" s="410">
        <f t="shared" si="237"/>
        <v>0.25227772541627402</v>
      </c>
      <c r="AV313" s="64" t="b">
        <f t="shared" si="238"/>
        <v>0</v>
      </c>
      <c r="AW313" s="415">
        <f t="shared" si="239"/>
        <v>922.22990492653412</v>
      </c>
      <c r="AX313" s="415">
        <f t="shared" si="240"/>
        <v>950.07464278097677</v>
      </c>
      <c r="AY313" s="415">
        <f t="shared" si="241"/>
        <v>1041.816104461371</v>
      </c>
      <c r="AZ313" s="415">
        <f t="shared" si="242"/>
        <v>1133</v>
      </c>
      <c r="BA313" s="415">
        <f t="shared" si="243"/>
        <v>1380</v>
      </c>
      <c r="BB313" s="416">
        <f t="shared" si="249"/>
        <v>3.0192837713997944E-2</v>
      </c>
      <c r="BC313" s="416">
        <f t="shared" si="249"/>
        <v>9.6562372627751136E-2</v>
      </c>
      <c r="BD313" s="416">
        <f t="shared" si="249"/>
        <v>8.7523983501648805E-2</v>
      </c>
      <c r="BE313" s="416">
        <f t="shared" si="244"/>
        <v>0.21800529567519855</v>
      </c>
      <c r="BF313" s="417">
        <f t="shared" si="222"/>
        <v>4628</v>
      </c>
      <c r="BG313" s="417">
        <f t="shared" si="219"/>
        <v>4689</v>
      </c>
      <c r="BH313" s="417">
        <f t="shared" si="220"/>
        <v>3676</v>
      </c>
      <c r="BI313" s="417">
        <f t="shared" si="223"/>
        <v>3183</v>
      </c>
      <c r="BJ313" s="417">
        <f t="shared" si="224"/>
        <v>3986</v>
      </c>
      <c r="BK313" s="416">
        <f t="shared" si="250"/>
        <v>1.3180639585133935E-2</v>
      </c>
      <c r="BL313" s="416">
        <f t="shared" si="250"/>
        <v>-0.21603753465557685</v>
      </c>
      <c r="BM313" s="416">
        <f t="shared" si="250"/>
        <v>-0.13411316648531013</v>
      </c>
      <c r="BN313" s="416">
        <f t="shared" si="245"/>
        <v>0.25227772541627402</v>
      </c>
      <c r="BO313" s="419"/>
      <c r="BP313" s="420" t="s">
        <v>1067</v>
      </c>
      <c r="BR313" s="104"/>
      <c r="BS313" s="103"/>
      <c r="BT313" s="161">
        <f t="shared" si="251"/>
        <v>4516138</v>
      </c>
      <c r="BU313" s="161">
        <f t="shared" si="252"/>
        <v>4516138</v>
      </c>
    </row>
    <row r="314" spans="1:73" ht="24" hidden="1">
      <c r="A314" s="145" t="s">
        <v>652</v>
      </c>
      <c r="B314" s="145" t="str">
        <f t="shared" si="221"/>
        <v>P186</v>
      </c>
      <c r="C314" s="146" t="s">
        <v>715</v>
      </c>
      <c r="D314" s="172" t="s">
        <v>716</v>
      </c>
      <c r="E314" s="178" t="s">
        <v>142</v>
      </c>
      <c r="F314" s="178"/>
      <c r="G314" s="178" t="s">
        <v>157</v>
      </c>
      <c r="H314" s="129">
        <v>2138</v>
      </c>
      <c r="I314" s="130">
        <v>2300</v>
      </c>
      <c r="J314" s="129">
        <v>2300</v>
      </c>
      <c r="K314" s="130">
        <v>2300</v>
      </c>
      <c r="L314" s="130">
        <v>2300</v>
      </c>
      <c r="M314" s="130">
        <v>2480</v>
      </c>
      <c r="N314" s="130">
        <v>2480</v>
      </c>
      <c r="O314" s="148">
        <v>2750</v>
      </c>
      <c r="P314" s="149">
        <v>1528</v>
      </c>
      <c r="Q314" s="149">
        <v>3411692</v>
      </c>
      <c r="R314" s="150">
        <v>1388</v>
      </c>
      <c r="S314" s="151">
        <v>3192562</v>
      </c>
      <c r="T314" s="150">
        <v>1226</v>
      </c>
      <c r="U314" s="151">
        <v>3119036.4</v>
      </c>
      <c r="V314" s="152">
        <v>1388</v>
      </c>
      <c r="W314" s="153">
        <f t="shared" si="254"/>
        <v>3817000</v>
      </c>
      <c r="X314" s="154">
        <v>1388</v>
      </c>
      <c r="Y314" s="155">
        <v>2750</v>
      </c>
      <c r="Z314" s="138">
        <f t="shared" si="255"/>
        <v>3817000</v>
      </c>
      <c r="AA314" s="156">
        <v>1081</v>
      </c>
      <c r="AB314" s="157">
        <v>2971403</v>
      </c>
      <c r="AC314" s="162">
        <v>1200</v>
      </c>
      <c r="AD314" s="456">
        <f t="shared" ref="AD314" si="260">Y314*1.15</f>
        <v>3162.4999999999995</v>
      </c>
      <c r="AE314" s="159">
        <f t="shared" si="227"/>
        <v>3794999.9999999995</v>
      </c>
      <c r="AF314" s="158">
        <v>1180</v>
      </c>
      <c r="AG314" s="448">
        <v>3470.86</v>
      </c>
      <c r="AH314" s="159">
        <f t="shared" si="246"/>
        <v>4095614.8000000003</v>
      </c>
      <c r="AI314" s="437">
        <f t="shared" si="247"/>
        <v>-308.36000000000058</v>
      </c>
      <c r="AJ314" s="23">
        <f t="shared" si="228"/>
        <v>-208</v>
      </c>
      <c r="AK314" s="24">
        <f t="shared" si="229"/>
        <v>-0.14985590778097982</v>
      </c>
      <c r="AL314" s="23">
        <f t="shared" si="230"/>
        <v>99</v>
      </c>
      <c r="AM314" s="160">
        <f t="shared" si="248"/>
        <v>-300614.80000000075</v>
      </c>
      <c r="AN314" s="24">
        <f t="shared" si="256"/>
        <v>9.1581868640148015E-2</v>
      </c>
      <c r="AO314" s="163">
        <f t="shared" si="232"/>
        <v>720.86000000000013</v>
      </c>
      <c r="AP314" s="164">
        <f t="shared" si="233"/>
        <v>0.26213090909090914</v>
      </c>
      <c r="AQ314" s="487"/>
      <c r="AR314" s="409">
        <f t="shared" si="234"/>
        <v>0.26213090909090919</v>
      </c>
      <c r="AS314" s="410">
        <f t="shared" si="235"/>
        <v>0.14999999999999991</v>
      </c>
      <c r="AT314" s="409">
        <f t="shared" si="236"/>
        <v>9.1581868640147945E-2</v>
      </c>
      <c r="AU314" s="410">
        <f t="shared" si="237"/>
        <v>0.11008325624421822</v>
      </c>
      <c r="AV314" s="64" t="b">
        <f t="shared" si="238"/>
        <v>0</v>
      </c>
      <c r="AW314" s="415">
        <f t="shared" si="239"/>
        <v>2232.7827225130891</v>
      </c>
      <c r="AX314" s="415">
        <f t="shared" si="240"/>
        <v>2300.1167146974062</v>
      </c>
      <c r="AY314" s="415">
        <f t="shared" si="241"/>
        <v>2544.0753670473082</v>
      </c>
      <c r="AZ314" s="415">
        <f t="shared" si="242"/>
        <v>2750</v>
      </c>
      <c r="BA314" s="415">
        <f t="shared" si="243"/>
        <v>3162.4999999999995</v>
      </c>
      <c r="BB314" s="416">
        <f t="shared" si="249"/>
        <v>3.0156983707098073E-2</v>
      </c>
      <c r="BC314" s="416">
        <f t="shared" si="249"/>
        <v>0.10606359703011692</v>
      </c>
      <c r="BD314" s="416">
        <f t="shared" si="249"/>
        <v>8.0942819391271126E-2</v>
      </c>
      <c r="BE314" s="416">
        <f t="shared" si="244"/>
        <v>0.14999999999999991</v>
      </c>
      <c r="BF314" s="417">
        <f t="shared" si="222"/>
        <v>1528</v>
      </c>
      <c r="BG314" s="417">
        <f t="shared" si="219"/>
        <v>1388</v>
      </c>
      <c r="BH314" s="417">
        <f t="shared" si="220"/>
        <v>1226</v>
      </c>
      <c r="BI314" s="417">
        <f t="shared" si="223"/>
        <v>1081</v>
      </c>
      <c r="BJ314" s="417">
        <f t="shared" si="224"/>
        <v>1200</v>
      </c>
      <c r="BK314" s="416">
        <f t="shared" si="250"/>
        <v>-9.1623036649214673E-2</v>
      </c>
      <c r="BL314" s="416">
        <f t="shared" si="250"/>
        <v>-0.11671469740634011</v>
      </c>
      <c r="BM314" s="416">
        <f t="shared" si="250"/>
        <v>-0.11827079934747142</v>
      </c>
      <c r="BN314" s="416">
        <f t="shared" si="245"/>
        <v>0.11008325624421822</v>
      </c>
      <c r="BO314" s="419"/>
      <c r="BP314" s="420"/>
      <c r="BR314" s="104"/>
      <c r="BS314" s="103"/>
      <c r="BT314" s="161">
        <f t="shared" si="251"/>
        <v>3300000</v>
      </c>
      <c r="BU314" s="161">
        <f t="shared" si="252"/>
        <v>3245000</v>
      </c>
    </row>
    <row r="315" spans="1:73" ht="13.2" hidden="1">
      <c r="A315" s="145" t="s">
        <v>652</v>
      </c>
      <c r="B315" s="145" t="str">
        <f t="shared" si="221"/>
        <v>P187</v>
      </c>
      <c r="C315" s="146" t="s">
        <v>717</v>
      </c>
      <c r="D315" s="172" t="s">
        <v>718</v>
      </c>
      <c r="E315" s="178" t="s">
        <v>142</v>
      </c>
      <c r="F315" s="178"/>
      <c r="G315" s="178" t="s">
        <v>157</v>
      </c>
      <c r="H315" s="129">
        <v>3000</v>
      </c>
      <c r="I315" s="130">
        <v>3350</v>
      </c>
      <c r="J315" s="129">
        <v>3350</v>
      </c>
      <c r="K315" s="130">
        <v>3350</v>
      </c>
      <c r="L315" s="130">
        <v>3350</v>
      </c>
      <c r="M315" s="130">
        <v>3560</v>
      </c>
      <c r="N315" s="130">
        <v>3560</v>
      </c>
      <c r="O315" s="148">
        <v>3938</v>
      </c>
      <c r="P315" s="149">
        <v>1543</v>
      </c>
      <c r="Q315" s="149">
        <v>4965350</v>
      </c>
      <c r="R315" s="150">
        <v>2163</v>
      </c>
      <c r="S315" s="151">
        <v>7246050</v>
      </c>
      <c r="T315" s="150">
        <v>2254</v>
      </c>
      <c r="U315" s="151">
        <v>8255284</v>
      </c>
      <c r="V315" s="152">
        <v>2219</v>
      </c>
      <c r="W315" s="153">
        <f t="shared" si="254"/>
        <v>8738422</v>
      </c>
      <c r="X315" s="154">
        <v>2219</v>
      </c>
      <c r="Y315" s="155">
        <v>3938</v>
      </c>
      <c r="Z315" s="138">
        <f t="shared" si="255"/>
        <v>8738422</v>
      </c>
      <c r="AA315" s="156">
        <v>2255</v>
      </c>
      <c r="AB315" s="157">
        <v>8875669</v>
      </c>
      <c r="AC315" s="162">
        <f>AA315</f>
        <v>2255</v>
      </c>
      <c r="AD315" s="456">
        <v>4200</v>
      </c>
      <c r="AE315" s="159">
        <f t="shared" si="227"/>
        <v>9471000</v>
      </c>
      <c r="AF315" s="158">
        <v>1928</v>
      </c>
      <c r="AG315" s="448">
        <v>4658.8599999999997</v>
      </c>
      <c r="AH315" s="159">
        <f t="shared" si="246"/>
        <v>8982282.0800000001</v>
      </c>
      <c r="AI315" s="437">
        <f t="shared" si="247"/>
        <v>-458.85999999999967</v>
      </c>
      <c r="AJ315" s="23">
        <f t="shared" si="228"/>
        <v>-291</v>
      </c>
      <c r="AK315" s="24">
        <f t="shared" si="229"/>
        <v>-0.13114015322217215</v>
      </c>
      <c r="AL315" s="23">
        <f t="shared" si="230"/>
        <v>-327</v>
      </c>
      <c r="AM315" s="160">
        <f t="shared" si="248"/>
        <v>488717.91999999993</v>
      </c>
      <c r="AN315" s="24">
        <f t="shared" si="256"/>
        <v>-0.14501108647450112</v>
      </c>
      <c r="AO315" s="163">
        <f t="shared" si="232"/>
        <v>720.85999999999967</v>
      </c>
      <c r="AP315" s="164">
        <f t="shared" si="233"/>
        <v>0.18305231081767387</v>
      </c>
      <c r="AQ315" s="487"/>
      <c r="AR315" s="409">
        <f t="shared" si="234"/>
        <v>0.18305231081767381</v>
      </c>
      <c r="AS315" s="410">
        <f t="shared" si="235"/>
        <v>6.6531234128999417E-2</v>
      </c>
      <c r="AT315" s="409">
        <f t="shared" si="236"/>
        <v>-0.14501108647450112</v>
      </c>
      <c r="AU315" s="410">
        <f t="shared" si="237"/>
        <v>0</v>
      </c>
      <c r="AV315" s="64" t="b">
        <f t="shared" si="238"/>
        <v>1</v>
      </c>
      <c r="AW315" s="415">
        <f t="shared" si="239"/>
        <v>3217.9844458846405</v>
      </c>
      <c r="AX315" s="415">
        <f t="shared" si="240"/>
        <v>3350</v>
      </c>
      <c r="AY315" s="415">
        <f t="shared" si="241"/>
        <v>3662.5039929015084</v>
      </c>
      <c r="AZ315" s="415">
        <f t="shared" si="242"/>
        <v>3938</v>
      </c>
      <c r="BA315" s="415">
        <f t="shared" si="243"/>
        <v>4200</v>
      </c>
      <c r="BB315" s="416">
        <f t="shared" si="249"/>
        <v>4.1024298387827507E-2</v>
      </c>
      <c r="BC315" s="416">
        <f t="shared" si="249"/>
        <v>9.3284774000450321E-2</v>
      </c>
      <c r="BD315" s="416">
        <f t="shared" si="249"/>
        <v>7.5220670784917898E-2</v>
      </c>
      <c r="BE315" s="416">
        <f t="shared" si="244"/>
        <v>6.6531234128999417E-2</v>
      </c>
      <c r="BF315" s="417">
        <f t="shared" si="222"/>
        <v>1543</v>
      </c>
      <c r="BG315" s="417">
        <f t="shared" si="219"/>
        <v>2163</v>
      </c>
      <c r="BH315" s="417">
        <f t="shared" si="220"/>
        <v>2254</v>
      </c>
      <c r="BI315" s="417">
        <f t="shared" si="223"/>
        <v>2255</v>
      </c>
      <c r="BJ315" s="417">
        <f t="shared" si="224"/>
        <v>2255</v>
      </c>
      <c r="BK315" s="416">
        <f t="shared" si="250"/>
        <v>0.40181464679196366</v>
      </c>
      <c r="BL315" s="416">
        <f t="shared" si="250"/>
        <v>4.2071197411003292E-2</v>
      </c>
      <c r="BM315" s="416">
        <f t="shared" si="250"/>
        <v>4.4365572315885338E-4</v>
      </c>
      <c r="BN315" s="416">
        <f t="shared" si="245"/>
        <v>0</v>
      </c>
      <c r="BO315" s="419"/>
      <c r="BP315" s="420"/>
      <c r="BR315" s="104"/>
      <c r="BS315" s="103"/>
      <c r="BT315" s="161">
        <f t="shared" si="251"/>
        <v>8880190</v>
      </c>
      <c r="BU315" s="161">
        <f t="shared" si="252"/>
        <v>7592464</v>
      </c>
    </row>
    <row r="316" spans="1:73" ht="24" hidden="1">
      <c r="A316" s="145" t="s">
        <v>652</v>
      </c>
      <c r="B316" s="145" t="str">
        <f t="shared" si="221"/>
        <v>P188</v>
      </c>
      <c r="C316" s="146" t="s">
        <v>719</v>
      </c>
      <c r="D316" s="172" t="s">
        <v>720</v>
      </c>
      <c r="E316" s="178" t="s">
        <v>142</v>
      </c>
      <c r="F316" s="178"/>
      <c r="G316" s="178" t="s">
        <v>157</v>
      </c>
      <c r="H316" s="129">
        <v>1355</v>
      </c>
      <c r="I316" s="130">
        <v>1450</v>
      </c>
      <c r="J316" s="129">
        <v>1450</v>
      </c>
      <c r="K316" s="130">
        <v>1450</v>
      </c>
      <c r="L316" s="130">
        <v>1450</v>
      </c>
      <c r="M316" s="130">
        <v>1659</v>
      </c>
      <c r="N316" s="130">
        <v>1659</v>
      </c>
      <c r="O316" s="148">
        <v>1846.9</v>
      </c>
      <c r="P316" s="149">
        <v>126</v>
      </c>
      <c r="Q316" s="149">
        <v>178520</v>
      </c>
      <c r="R316" s="150">
        <v>110</v>
      </c>
      <c r="S316" s="151">
        <v>159500</v>
      </c>
      <c r="T316" s="150">
        <v>69</v>
      </c>
      <c r="U316" s="151">
        <v>118875.10000000002</v>
      </c>
      <c r="V316" s="152">
        <v>109</v>
      </c>
      <c r="W316" s="153">
        <f t="shared" si="254"/>
        <v>201312.1</v>
      </c>
      <c r="X316" s="154">
        <v>109</v>
      </c>
      <c r="Y316" s="155">
        <v>1846.9</v>
      </c>
      <c r="Z316" s="138">
        <f t="shared" si="255"/>
        <v>201312.1</v>
      </c>
      <c r="AA316" s="156">
        <v>69</v>
      </c>
      <c r="AB316" s="157">
        <v>127436.1</v>
      </c>
      <c r="AC316" s="158">
        <v>93</v>
      </c>
      <c r="AD316" s="456">
        <f t="shared" ref="AD316" si="261">Y316*1.15</f>
        <v>2123.9349999999999</v>
      </c>
      <c r="AE316" s="159">
        <f t="shared" si="227"/>
        <v>197525.95499999999</v>
      </c>
      <c r="AF316" s="158">
        <v>93</v>
      </c>
      <c r="AG316" s="448">
        <v>2343.2800000000002</v>
      </c>
      <c r="AH316" s="159">
        <f t="shared" si="246"/>
        <v>217925.04</v>
      </c>
      <c r="AI316" s="437">
        <f t="shared" si="247"/>
        <v>-219.34500000000025</v>
      </c>
      <c r="AJ316" s="23">
        <f t="shared" si="228"/>
        <v>-16</v>
      </c>
      <c r="AK316" s="24">
        <f t="shared" si="229"/>
        <v>-0.14678899082568808</v>
      </c>
      <c r="AL316" s="23">
        <f t="shared" si="230"/>
        <v>24</v>
      </c>
      <c r="AM316" s="160">
        <f t="shared" si="248"/>
        <v>-20399.085000000021</v>
      </c>
      <c r="AN316" s="24">
        <f t="shared" si="256"/>
        <v>0.34782608695652173</v>
      </c>
      <c r="AO316" s="163">
        <f t="shared" si="232"/>
        <v>496.38000000000011</v>
      </c>
      <c r="AP316" s="164">
        <f t="shared" si="233"/>
        <v>0.2687638746006823</v>
      </c>
      <c r="AQ316" s="487"/>
      <c r="AR316" s="409">
        <f t="shared" si="234"/>
        <v>0.26876387460068218</v>
      </c>
      <c r="AS316" s="410">
        <f t="shared" si="235"/>
        <v>0.14999999999999991</v>
      </c>
      <c r="AT316" s="409">
        <f t="shared" si="236"/>
        <v>0.34782608695652173</v>
      </c>
      <c r="AU316" s="410">
        <f t="shared" si="237"/>
        <v>0.34782608695652173</v>
      </c>
      <c r="AV316" s="64" t="b">
        <f t="shared" si="238"/>
        <v>0</v>
      </c>
      <c r="AW316" s="415">
        <f t="shared" si="239"/>
        <v>1416.8253968253969</v>
      </c>
      <c r="AX316" s="415">
        <f t="shared" si="240"/>
        <v>1450</v>
      </c>
      <c r="AY316" s="415">
        <f t="shared" si="241"/>
        <v>1722.8275362318843</v>
      </c>
      <c r="AZ316" s="415">
        <f t="shared" si="242"/>
        <v>1846.9</v>
      </c>
      <c r="BA316" s="415">
        <f t="shared" si="243"/>
        <v>2123.9349999999999</v>
      </c>
      <c r="BB316" s="416">
        <f t="shared" si="249"/>
        <v>2.3414743446112496E-2</v>
      </c>
      <c r="BC316" s="416">
        <f t="shared" si="249"/>
        <v>0.18815692153923047</v>
      </c>
      <c r="BD316" s="416">
        <f t="shared" si="249"/>
        <v>7.2016763813447682E-2</v>
      </c>
      <c r="BE316" s="416">
        <f t="shared" si="244"/>
        <v>0.14999999999999991</v>
      </c>
      <c r="BF316" s="417">
        <f t="shared" si="222"/>
        <v>126</v>
      </c>
      <c r="BG316" s="417">
        <f t="shared" si="219"/>
        <v>110</v>
      </c>
      <c r="BH316" s="417">
        <f t="shared" si="220"/>
        <v>69</v>
      </c>
      <c r="BI316" s="417">
        <f t="shared" si="223"/>
        <v>69</v>
      </c>
      <c r="BJ316" s="417">
        <f t="shared" si="224"/>
        <v>93</v>
      </c>
      <c r="BK316" s="416">
        <f t="shared" si="250"/>
        <v>-0.12698412698412698</v>
      </c>
      <c r="BL316" s="416">
        <f t="shared" si="250"/>
        <v>-0.37272727272727268</v>
      </c>
      <c r="BM316" s="416">
        <f t="shared" si="250"/>
        <v>0</v>
      </c>
      <c r="BN316" s="416">
        <f t="shared" si="245"/>
        <v>0.34782608695652173</v>
      </c>
      <c r="BO316" s="419"/>
      <c r="BP316" s="420"/>
      <c r="BR316" s="104"/>
      <c r="BS316" s="103"/>
      <c r="BT316" s="161">
        <f t="shared" si="251"/>
        <v>171761.7</v>
      </c>
      <c r="BU316" s="161">
        <f t="shared" si="252"/>
        <v>171761.7</v>
      </c>
    </row>
    <row r="317" spans="1:73" ht="24" hidden="1">
      <c r="A317" s="145" t="s">
        <v>652</v>
      </c>
      <c r="B317" s="145" t="str">
        <f t="shared" si="221"/>
        <v>P189</v>
      </c>
      <c r="C317" s="146" t="s">
        <v>721</v>
      </c>
      <c r="D317" s="172" t="s">
        <v>722</v>
      </c>
      <c r="E317" s="178" t="s">
        <v>142</v>
      </c>
      <c r="F317" s="178"/>
      <c r="G317" s="178" t="s">
        <v>157</v>
      </c>
      <c r="H317" s="129">
        <v>4500</v>
      </c>
      <c r="I317" s="130">
        <v>4950</v>
      </c>
      <c r="J317" s="129">
        <v>4950</v>
      </c>
      <c r="K317" s="130">
        <v>4950</v>
      </c>
      <c r="L317" s="130">
        <v>4950</v>
      </c>
      <c r="M317" s="130">
        <v>4950</v>
      </c>
      <c r="N317" s="130">
        <v>4950</v>
      </c>
      <c r="O317" s="148">
        <v>5467</v>
      </c>
      <c r="P317" s="149">
        <v>843</v>
      </c>
      <c r="Q317" s="149">
        <v>4016250</v>
      </c>
      <c r="R317" s="150">
        <v>859</v>
      </c>
      <c r="S317" s="151">
        <v>4252050</v>
      </c>
      <c r="T317" s="150">
        <v>950</v>
      </c>
      <c r="U317" s="151">
        <v>4833626.5999999996</v>
      </c>
      <c r="V317" s="152">
        <v>957</v>
      </c>
      <c r="W317" s="153">
        <f t="shared" si="254"/>
        <v>5231919</v>
      </c>
      <c r="X317" s="154">
        <v>957</v>
      </c>
      <c r="Y317" s="155">
        <v>5467</v>
      </c>
      <c r="Z317" s="138">
        <f t="shared" si="255"/>
        <v>5231919</v>
      </c>
      <c r="AA317" s="156">
        <v>969</v>
      </c>
      <c r="AB317" s="157">
        <v>5297523</v>
      </c>
      <c r="AC317" s="162">
        <f>AA317</f>
        <v>969</v>
      </c>
      <c r="AD317" s="456">
        <v>6300</v>
      </c>
      <c r="AE317" s="159">
        <f t="shared" si="227"/>
        <v>6104700</v>
      </c>
      <c r="AF317" s="158">
        <v>823</v>
      </c>
      <c r="AG317" s="448">
        <v>6431.5</v>
      </c>
      <c r="AH317" s="159">
        <f t="shared" si="246"/>
        <v>5293124.5</v>
      </c>
      <c r="AI317" s="437">
        <f t="shared" si="247"/>
        <v>-131.5</v>
      </c>
      <c r="AJ317" s="23">
        <f t="shared" si="228"/>
        <v>-134</v>
      </c>
      <c r="AK317" s="24">
        <f t="shared" si="229"/>
        <v>-0.14002089864158829</v>
      </c>
      <c r="AL317" s="23">
        <f t="shared" si="230"/>
        <v>-146</v>
      </c>
      <c r="AM317" s="160">
        <f t="shared" si="248"/>
        <v>811575.5</v>
      </c>
      <c r="AN317" s="24">
        <f t="shared" si="256"/>
        <v>-0.15067079463364294</v>
      </c>
      <c r="AO317" s="163">
        <f t="shared" si="232"/>
        <v>964.5</v>
      </c>
      <c r="AP317" s="164">
        <f t="shared" si="233"/>
        <v>0.17642216937991587</v>
      </c>
      <c r="AQ317" s="487"/>
      <c r="AR317" s="409">
        <f t="shared" si="234"/>
        <v>0.17642216937991595</v>
      </c>
      <c r="AS317" s="410">
        <f t="shared" si="235"/>
        <v>0.15236875800256078</v>
      </c>
      <c r="AT317" s="409">
        <f t="shared" si="236"/>
        <v>-0.15067079463364297</v>
      </c>
      <c r="AU317" s="410">
        <f t="shared" si="237"/>
        <v>0</v>
      </c>
      <c r="AV317" s="64" t="b">
        <f t="shared" si="238"/>
        <v>1</v>
      </c>
      <c r="AW317" s="415">
        <f t="shared" si="239"/>
        <v>4764.2348754448394</v>
      </c>
      <c r="AX317" s="415">
        <f t="shared" si="240"/>
        <v>4950</v>
      </c>
      <c r="AY317" s="415">
        <f t="shared" si="241"/>
        <v>5088.0279999999993</v>
      </c>
      <c r="AZ317" s="415">
        <f t="shared" si="242"/>
        <v>5467</v>
      </c>
      <c r="BA317" s="415">
        <f t="shared" si="243"/>
        <v>6300</v>
      </c>
      <c r="BB317" s="416">
        <f t="shared" si="249"/>
        <v>3.899159663865559E-2</v>
      </c>
      <c r="BC317" s="416">
        <f t="shared" si="249"/>
        <v>2.7884444444444378E-2</v>
      </c>
      <c r="BD317" s="416">
        <f t="shared" si="249"/>
        <v>7.4483080674870639E-2</v>
      </c>
      <c r="BE317" s="416">
        <f t="shared" si="244"/>
        <v>0.15236875800256078</v>
      </c>
      <c r="BF317" s="417">
        <f t="shared" si="222"/>
        <v>843</v>
      </c>
      <c r="BG317" s="417">
        <f t="shared" si="219"/>
        <v>859</v>
      </c>
      <c r="BH317" s="417">
        <f t="shared" si="220"/>
        <v>950</v>
      </c>
      <c r="BI317" s="417">
        <f t="shared" si="223"/>
        <v>969</v>
      </c>
      <c r="BJ317" s="417">
        <f t="shared" si="224"/>
        <v>969</v>
      </c>
      <c r="BK317" s="416">
        <f t="shared" si="250"/>
        <v>1.8979833926453082E-2</v>
      </c>
      <c r="BL317" s="416">
        <f t="shared" si="250"/>
        <v>0.10593713620488932</v>
      </c>
      <c r="BM317" s="416">
        <f t="shared" si="250"/>
        <v>2.0000000000000018E-2</v>
      </c>
      <c r="BN317" s="416">
        <f t="shared" si="245"/>
        <v>0</v>
      </c>
      <c r="BO317" s="419"/>
      <c r="BP317" s="420"/>
      <c r="BR317" s="104"/>
      <c r="BS317" s="103"/>
      <c r="BT317" s="161">
        <f t="shared" si="251"/>
        <v>5297523</v>
      </c>
      <c r="BU317" s="161">
        <f t="shared" si="252"/>
        <v>4499341</v>
      </c>
    </row>
    <row r="318" spans="1:73" ht="24" hidden="1">
      <c r="A318" s="145" t="s">
        <v>652</v>
      </c>
      <c r="B318" s="145" t="str">
        <f t="shared" si="221"/>
        <v>P190</v>
      </c>
      <c r="C318" s="146" t="s">
        <v>723</v>
      </c>
      <c r="D318" s="172" t="s">
        <v>724</v>
      </c>
      <c r="E318" s="178" t="s">
        <v>142</v>
      </c>
      <c r="F318" s="178"/>
      <c r="G318" s="178" t="s">
        <v>157</v>
      </c>
      <c r="H318" s="129">
        <v>1720</v>
      </c>
      <c r="I318" s="130">
        <v>1820</v>
      </c>
      <c r="J318" s="129">
        <v>1820</v>
      </c>
      <c r="K318" s="130">
        <v>1820</v>
      </c>
      <c r="L318" s="130">
        <v>1820</v>
      </c>
      <c r="M318" s="130">
        <v>1820</v>
      </c>
      <c r="N318" s="130">
        <v>1820</v>
      </c>
      <c r="O318" s="148">
        <v>2024</v>
      </c>
      <c r="P318" s="149">
        <v>59</v>
      </c>
      <c r="Q318" s="149">
        <v>104880</v>
      </c>
      <c r="R318" s="150">
        <v>45</v>
      </c>
      <c r="S318" s="151">
        <v>81900</v>
      </c>
      <c r="T318" s="150">
        <v>29</v>
      </c>
      <c r="U318" s="151">
        <v>53800</v>
      </c>
      <c r="V318" s="152">
        <v>43</v>
      </c>
      <c r="W318" s="153">
        <f t="shared" si="254"/>
        <v>87032</v>
      </c>
      <c r="X318" s="154">
        <v>43</v>
      </c>
      <c r="Y318" s="155">
        <v>2024</v>
      </c>
      <c r="Z318" s="138">
        <f t="shared" si="255"/>
        <v>87032</v>
      </c>
      <c r="AA318" s="156">
        <v>33</v>
      </c>
      <c r="AB318" s="157">
        <v>66792</v>
      </c>
      <c r="AC318" s="158">
        <v>37</v>
      </c>
      <c r="AD318" s="456">
        <f t="shared" ref="AD318" si="262">Y318*1.15</f>
        <v>2327.6</v>
      </c>
      <c r="AE318" s="159">
        <f t="shared" si="227"/>
        <v>86121.2</v>
      </c>
      <c r="AF318" s="158">
        <v>37</v>
      </c>
      <c r="AG318" s="448">
        <v>2407.12</v>
      </c>
      <c r="AH318" s="159">
        <f t="shared" si="246"/>
        <v>89063.44</v>
      </c>
      <c r="AI318" s="437">
        <f t="shared" si="247"/>
        <v>-79.519999999999982</v>
      </c>
      <c r="AJ318" s="23">
        <f t="shared" si="228"/>
        <v>-6</v>
      </c>
      <c r="AK318" s="24">
        <f t="shared" si="229"/>
        <v>-0.13953488372093023</v>
      </c>
      <c r="AL318" s="23">
        <f t="shared" si="230"/>
        <v>4</v>
      </c>
      <c r="AM318" s="160">
        <f t="shared" si="248"/>
        <v>-2942.2400000000052</v>
      </c>
      <c r="AN318" s="24">
        <f t="shared" si="256"/>
        <v>0.12121212121212122</v>
      </c>
      <c r="AO318" s="163">
        <f t="shared" si="232"/>
        <v>383.11999999999989</v>
      </c>
      <c r="AP318" s="164">
        <f t="shared" si="233"/>
        <v>0.18928853754940705</v>
      </c>
      <c r="AQ318" s="487"/>
      <c r="AR318" s="409">
        <f t="shared" si="234"/>
        <v>0.18928853754940711</v>
      </c>
      <c r="AS318" s="410">
        <f t="shared" si="235"/>
        <v>0.14999999999999991</v>
      </c>
      <c r="AT318" s="409">
        <f t="shared" si="236"/>
        <v>0.1212121212121211</v>
      </c>
      <c r="AU318" s="410">
        <f t="shared" si="237"/>
        <v>0.1212121212121211</v>
      </c>
      <c r="AV318" s="64" t="b">
        <f t="shared" si="238"/>
        <v>0</v>
      </c>
      <c r="AW318" s="415">
        <f t="shared" si="239"/>
        <v>1777.6271186440679</v>
      </c>
      <c r="AX318" s="415">
        <f t="shared" si="240"/>
        <v>1820</v>
      </c>
      <c r="AY318" s="415">
        <f t="shared" si="241"/>
        <v>1855.1724137931035</v>
      </c>
      <c r="AZ318" s="415">
        <f t="shared" si="242"/>
        <v>2024</v>
      </c>
      <c r="BA318" s="415">
        <f t="shared" si="243"/>
        <v>2327.6</v>
      </c>
      <c r="BB318" s="416">
        <f t="shared" si="249"/>
        <v>2.3836765827612405E-2</v>
      </c>
      <c r="BC318" s="416">
        <f t="shared" si="249"/>
        <v>1.9325502084122759E-2</v>
      </c>
      <c r="BD318" s="416">
        <f t="shared" si="249"/>
        <v>9.1003717472118995E-2</v>
      </c>
      <c r="BE318" s="416">
        <f t="shared" si="244"/>
        <v>0.14999999999999991</v>
      </c>
      <c r="BF318" s="417">
        <f t="shared" si="222"/>
        <v>59</v>
      </c>
      <c r="BG318" s="417">
        <f t="shared" si="219"/>
        <v>45</v>
      </c>
      <c r="BH318" s="417">
        <f t="shared" si="220"/>
        <v>29</v>
      </c>
      <c r="BI318" s="417">
        <f t="shared" si="223"/>
        <v>33</v>
      </c>
      <c r="BJ318" s="417">
        <f t="shared" si="224"/>
        <v>37</v>
      </c>
      <c r="BK318" s="416">
        <f t="shared" si="250"/>
        <v>-0.23728813559322037</v>
      </c>
      <c r="BL318" s="416">
        <f t="shared" si="250"/>
        <v>-0.35555555555555551</v>
      </c>
      <c r="BM318" s="416">
        <f t="shared" si="250"/>
        <v>0.13793103448275867</v>
      </c>
      <c r="BN318" s="416">
        <f t="shared" si="245"/>
        <v>0.1212121212121211</v>
      </c>
      <c r="BO318" s="419"/>
      <c r="BP318" s="420"/>
      <c r="BR318" s="104"/>
      <c r="BS318" s="103"/>
      <c r="BT318" s="161">
        <f t="shared" si="251"/>
        <v>74888</v>
      </c>
      <c r="BU318" s="161">
        <f t="shared" si="252"/>
        <v>74888</v>
      </c>
    </row>
    <row r="319" spans="1:73" ht="13.2" hidden="1">
      <c r="A319" s="145" t="s">
        <v>652</v>
      </c>
      <c r="B319" s="145" t="str">
        <f t="shared" si="221"/>
        <v>P191</v>
      </c>
      <c r="C319" s="146" t="s">
        <v>725</v>
      </c>
      <c r="D319" s="165" t="s">
        <v>726</v>
      </c>
      <c r="E319" s="165"/>
      <c r="F319" s="165"/>
      <c r="G319" s="165" t="s">
        <v>157</v>
      </c>
      <c r="H319" s="129">
        <v>0</v>
      </c>
      <c r="I319" s="130">
        <v>0</v>
      </c>
      <c r="J319" s="129"/>
      <c r="K319" s="130"/>
      <c r="L319" s="130"/>
      <c r="M319" s="130"/>
      <c r="N319" s="130"/>
      <c r="O319" s="148" t="s">
        <v>88</v>
      </c>
      <c r="P319" s="149">
        <v>0</v>
      </c>
      <c r="Q319" s="149">
        <v>0</v>
      </c>
      <c r="R319" s="150"/>
      <c r="S319" s="151"/>
      <c r="T319" s="150"/>
      <c r="U319" s="151"/>
      <c r="V319" s="152"/>
      <c r="W319" s="153"/>
      <c r="X319" s="166"/>
      <c r="Y319" s="155" t="s">
        <v>88</v>
      </c>
      <c r="Z319" s="167"/>
      <c r="AA319" s="168"/>
      <c r="AB319" s="169"/>
      <c r="AC319" s="170"/>
      <c r="AD319" s="449"/>
      <c r="AE319" s="171"/>
      <c r="AF319" s="170"/>
      <c r="AG319" s="449"/>
      <c r="AH319" s="159">
        <f t="shared" si="246"/>
        <v>0</v>
      </c>
      <c r="AI319" s="437">
        <f t="shared" si="247"/>
        <v>0</v>
      </c>
      <c r="AJ319" s="23"/>
      <c r="AK319" s="24"/>
      <c r="AL319" s="23"/>
      <c r="AM319" s="160">
        <f t="shared" si="248"/>
        <v>0</v>
      </c>
      <c r="AN319" s="24"/>
      <c r="AO319" s="163"/>
      <c r="AP319" s="164"/>
      <c r="AQ319" s="487"/>
      <c r="AR319" s="409" t="str">
        <f t="shared" si="234"/>
        <v/>
      </c>
      <c r="AS319" s="410" t="str">
        <f t="shared" si="235"/>
        <v/>
      </c>
      <c r="AT319" s="409" t="str">
        <f t="shared" si="236"/>
        <v/>
      </c>
      <c r="AU319" s="410" t="str">
        <f t="shared" si="237"/>
        <v/>
      </c>
      <c r="AV319" s="64" t="b">
        <f t="shared" si="238"/>
        <v>1</v>
      </c>
      <c r="AW319" s="415" t="str">
        <f t="shared" si="239"/>
        <v/>
      </c>
      <c r="AX319" s="415" t="str">
        <f t="shared" si="240"/>
        <v/>
      </c>
      <c r="AY319" s="415" t="str">
        <f t="shared" si="241"/>
        <v/>
      </c>
      <c r="AZ319" s="415" t="str">
        <f t="shared" si="242"/>
        <v/>
      </c>
      <c r="BA319" s="415">
        <f t="shared" si="243"/>
        <v>0</v>
      </c>
      <c r="BB319" s="416" t="str">
        <f t="shared" si="249"/>
        <v/>
      </c>
      <c r="BC319" s="416" t="str">
        <f t="shared" si="249"/>
        <v/>
      </c>
      <c r="BD319" s="416" t="str">
        <f t="shared" si="249"/>
        <v/>
      </c>
      <c r="BE319" s="416" t="str">
        <f t="shared" si="244"/>
        <v/>
      </c>
      <c r="BF319" s="417">
        <f t="shared" si="222"/>
        <v>0</v>
      </c>
      <c r="BG319" s="417">
        <f t="shared" si="219"/>
        <v>0</v>
      </c>
      <c r="BH319" s="417">
        <f t="shared" si="220"/>
        <v>0</v>
      </c>
      <c r="BI319" s="417">
        <f t="shared" si="223"/>
        <v>0</v>
      </c>
      <c r="BJ319" s="417">
        <f t="shared" si="224"/>
        <v>0</v>
      </c>
      <c r="BK319" s="416" t="str">
        <f t="shared" si="250"/>
        <v/>
      </c>
      <c r="BL319" s="416" t="str">
        <f t="shared" si="250"/>
        <v/>
      </c>
      <c r="BM319" s="416" t="str">
        <f t="shared" si="250"/>
        <v/>
      </c>
      <c r="BN319" s="416" t="str">
        <f t="shared" si="245"/>
        <v/>
      </c>
      <c r="BO319" s="419"/>
      <c r="BP319" s="420"/>
      <c r="BR319" s="104"/>
      <c r="BS319" s="103"/>
      <c r="BT319" s="161"/>
      <c r="BU319" s="161"/>
    </row>
    <row r="320" spans="1:73" ht="13.2" hidden="1">
      <c r="A320" s="145" t="s">
        <v>652</v>
      </c>
      <c r="B320" s="145" t="str">
        <f t="shared" si="221"/>
        <v>P191.1</v>
      </c>
      <c r="C320" s="146" t="s">
        <v>727</v>
      </c>
      <c r="D320" s="147" t="s">
        <v>728</v>
      </c>
      <c r="E320" s="147"/>
      <c r="F320" s="147"/>
      <c r="G320" s="147"/>
      <c r="H320" s="129">
        <v>1000</v>
      </c>
      <c r="I320" s="130">
        <v>1000</v>
      </c>
      <c r="J320" s="129">
        <v>1000</v>
      </c>
      <c r="K320" s="130">
        <v>1000</v>
      </c>
      <c r="L320" s="130">
        <v>1000</v>
      </c>
      <c r="M320" s="130">
        <v>1180</v>
      </c>
      <c r="N320" s="130">
        <v>1180</v>
      </c>
      <c r="O320" s="148">
        <v>1320</v>
      </c>
      <c r="P320" s="149">
        <v>170</v>
      </c>
      <c r="Q320" s="149">
        <v>170000</v>
      </c>
      <c r="R320" s="150">
        <v>174</v>
      </c>
      <c r="S320" s="151">
        <v>174000</v>
      </c>
      <c r="T320" s="150">
        <v>126</v>
      </c>
      <c r="U320" s="151">
        <v>151620</v>
      </c>
      <c r="V320" s="152">
        <v>174</v>
      </c>
      <c r="W320" s="153">
        <f t="shared" ref="W320:W328" si="263">V320*O320</f>
        <v>229680</v>
      </c>
      <c r="X320" s="154">
        <v>174</v>
      </c>
      <c r="Y320" s="155">
        <v>1320</v>
      </c>
      <c r="Z320" s="138">
        <f t="shared" ref="Z320:Z328" si="264">X320*Y320</f>
        <v>229680</v>
      </c>
      <c r="AA320" s="156">
        <v>118</v>
      </c>
      <c r="AB320" s="157">
        <v>155496</v>
      </c>
      <c r="AC320" s="158">
        <v>148</v>
      </c>
      <c r="AD320" s="456">
        <f t="shared" ref="AD320:AD322" si="265">Y320*1.15</f>
        <v>1517.9999999999998</v>
      </c>
      <c r="AE320" s="159">
        <f t="shared" ref="AE320:AE328" si="266">AC320*AD320</f>
        <v>224663.99999999997</v>
      </c>
      <c r="AF320" s="158">
        <v>148</v>
      </c>
      <c r="AG320" s="448">
        <v>1662.33</v>
      </c>
      <c r="AH320" s="159">
        <f t="shared" si="246"/>
        <v>246024.84</v>
      </c>
      <c r="AI320" s="437">
        <f t="shared" si="247"/>
        <v>-144.33000000000015</v>
      </c>
      <c r="AJ320" s="23">
        <f t="shared" ref="AJ320:AJ328" si="267">+AF320-X320</f>
        <v>-26</v>
      </c>
      <c r="AK320" s="24">
        <f t="shared" ref="AK320:AK328" si="268">+AJ320/X320</f>
        <v>-0.14942528735632185</v>
      </c>
      <c r="AL320" s="23">
        <f t="shared" ref="AL320:AL328" si="269">+AF320-AA320</f>
        <v>30</v>
      </c>
      <c r="AM320" s="160">
        <f t="shared" si="248"/>
        <v>-21360.840000000026</v>
      </c>
      <c r="AN320" s="24">
        <f t="shared" ref="AN320:AN328" si="270">+AL320/AA320</f>
        <v>0.25423728813559321</v>
      </c>
      <c r="AO320" s="163">
        <f t="shared" ref="AO320:AO328" si="271">+AG320-Y320</f>
        <v>342.32999999999993</v>
      </c>
      <c r="AP320" s="164">
        <f t="shared" ref="AP320:AP328" si="272">+AO320/Y320</f>
        <v>0.25934090909090901</v>
      </c>
      <c r="AQ320" s="487"/>
      <c r="AR320" s="409">
        <f t="shared" si="234"/>
        <v>0.25934090909090912</v>
      </c>
      <c r="AS320" s="410">
        <f t="shared" si="235"/>
        <v>0.14999999999999991</v>
      </c>
      <c r="AT320" s="409">
        <f t="shared" si="236"/>
        <v>0.25423728813559321</v>
      </c>
      <c r="AU320" s="410">
        <f t="shared" si="237"/>
        <v>0.25423728813559321</v>
      </c>
      <c r="AV320" s="64" t="b">
        <f t="shared" si="238"/>
        <v>0</v>
      </c>
      <c r="AW320" s="415">
        <f t="shared" si="239"/>
        <v>1000</v>
      </c>
      <c r="AX320" s="415">
        <f t="shared" si="240"/>
        <v>1000</v>
      </c>
      <c r="AY320" s="415">
        <f t="shared" si="241"/>
        <v>1203.3333333333333</v>
      </c>
      <c r="AZ320" s="415">
        <f t="shared" si="242"/>
        <v>1320</v>
      </c>
      <c r="BA320" s="415">
        <f t="shared" si="243"/>
        <v>1517.9999999999998</v>
      </c>
      <c r="BB320" s="416">
        <f t="shared" si="249"/>
        <v>0</v>
      </c>
      <c r="BC320" s="416">
        <f t="shared" si="249"/>
        <v>0.20333333333333337</v>
      </c>
      <c r="BD320" s="416">
        <f t="shared" si="249"/>
        <v>9.695290858725758E-2</v>
      </c>
      <c r="BE320" s="416">
        <f t="shared" si="244"/>
        <v>0.14999999999999991</v>
      </c>
      <c r="BF320" s="417">
        <f t="shared" si="222"/>
        <v>170</v>
      </c>
      <c r="BG320" s="417">
        <f t="shared" si="219"/>
        <v>174</v>
      </c>
      <c r="BH320" s="417">
        <f t="shared" si="220"/>
        <v>126</v>
      </c>
      <c r="BI320" s="417">
        <f t="shared" si="223"/>
        <v>118</v>
      </c>
      <c r="BJ320" s="417">
        <f t="shared" si="224"/>
        <v>148</v>
      </c>
      <c r="BK320" s="416">
        <f t="shared" si="250"/>
        <v>2.3529411764705799E-2</v>
      </c>
      <c r="BL320" s="416">
        <f t="shared" si="250"/>
        <v>-0.27586206896551724</v>
      </c>
      <c r="BM320" s="416">
        <f t="shared" si="250"/>
        <v>-6.3492063492063489E-2</v>
      </c>
      <c r="BN320" s="416">
        <f t="shared" si="245"/>
        <v>0.25423728813559321</v>
      </c>
      <c r="BO320" s="419"/>
      <c r="BP320" s="420"/>
      <c r="BR320" s="104"/>
      <c r="BS320" s="103"/>
      <c r="BT320" s="161">
        <f t="shared" si="251"/>
        <v>195360</v>
      </c>
      <c r="BU320" s="161">
        <f t="shared" si="252"/>
        <v>195360</v>
      </c>
    </row>
    <row r="321" spans="1:73" ht="36" hidden="1">
      <c r="A321" s="145" t="s">
        <v>652</v>
      </c>
      <c r="B321" s="145" t="str">
        <f t="shared" si="221"/>
        <v>P191.2</v>
      </c>
      <c r="C321" s="146" t="s">
        <v>729</v>
      </c>
      <c r="D321" s="175" t="s">
        <v>730</v>
      </c>
      <c r="E321" s="175" t="s">
        <v>102</v>
      </c>
      <c r="F321" s="175"/>
      <c r="G321" s="175"/>
      <c r="H321" s="129">
        <v>1500</v>
      </c>
      <c r="I321" s="130">
        <v>1500</v>
      </c>
      <c r="J321" s="129">
        <v>1500</v>
      </c>
      <c r="K321" s="130">
        <v>1500</v>
      </c>
      <c r="L321" s="130">
        <v>1500</v>
      </c>
      <c r="M321" s="130">
        <v>1560</v>
      </c>
      <c r="N321" s="130">
        <v>1560</v>
      </c>
      <c r="O321" s="148">
        <v>1738</v>
      </c>
      <c r="P321" s="149">
        <v>18</v>
      </c>
      <c r="Q321" s="149">
        <v>27000</v>
      </c>
      <c r="R321" s="150">
        <v>21</v>
      </c>
      <c r="S321" s="151">
        <v>31500</v>
      </c>
      <c r="T321" s="150">
        <v>13</v>
      </c>
      <c r="U321" s="151">
        <v>21524</v>
      </c>
      <c r="V321" s="152">
        <v>21</v>
      </c>
      <c r="W321" s="153">
        <f t="shared" si="263"/>
        <v>36498</v>
      </c>
      <c r="X321" s="154">
        <v>21</v>
      </c>
      <c r="Y321" s="155">
        <v>1738</v>
      </c>
      <c r="Z321" s="138">
        <f t="shared" si="264"/>
        <v>36498</v>
      </c>
      <c r="AA321" s="156">
        <v>20</v>
      </c>
      <c r="AB321" s="157">
        <v>34760</v>
      </c>
      <c r="AC321" s="162">
        <f>AA321</f>
        <v>20</v>
      </c>
      <c r="AD321" s="456">
        <f t="shared" si="265"/>
        <v>1998.6999999999998</v>
      </c>
      <c r="AE321" s="159">
        <f t="shared" si="266"/>
        <v>39974</v>
      </c>
      <c r="AF321" s="158">
        <v>18</v>
      </c>
      <c r="AG321" s="448">
        <v>2251.5</v>
      </c>
      <c r="AH321" s="159">
        <f t="shared" si="246"/>
        <v>40527</v>
      </c>
      <c r="AI321" s="437">
        <f t="shared" si="247"/>
        <v>-252.80000000000018</v>
      </c>
      <c r="AJ321" s="23">
        <f t="shared" si="267"/>
        <v>-3</v>
      </c>
      <c r="AK321" s="24">
        <f t="shared" si="268"/>
        <v>-0.14285714285714285</v>
      </c>
      <c r="AL321" s="23">
        <f t="shared" si="269"/>
        <v>-2</v>
      </c>
      <c r="AM321" s="160">
        <f t="shared" si="248"/>
        <v>-553</v>
      </c>
      <c r="AN321" s="24">
        <f t="shared" si="270"/>
        <v>-0.1</v>
      </c>
      <c r="AO321" s="163">
        <f t="shared" si="271"/>
        <v>513.5</v>
      </c>
      <c r="AP321" s="164">
        <f t="shared" si="272"/>
        <v>0.29545454545454547</v>
      </c>
      <c r="AQ321" s="487"/>
      <c r="AR321" s="409">
        <f t="shared" si="234"/>
        <v>0.29545454545454541</v>
      </c>
      <c r="AS321" s="410">
        <f t="shared" si="235"/>
        <v>0.14999999999999991</v>
      </c>
      <c r="AT321" s="409">
        <f t="shared" si="236"/>
        <v>-9.9999999999999978E-2</v>
      </c>
      <c r="AU321" s="410">
        <f t="shared" si="237"/>
        <v>0</v>
      </c>
      <c r="AV321" s="64" t="b">
        <f t="shared" si="238"/>
        <v>1</v>
      </c>
      <c r="AW321" s="415">
        <f t="shared" si="239"/>
        <v>1500</v>
      </c>
      <c r="AX321" s="415">
        <f t="shared" si="240"/>
        <v>1500</v>
      </c>
      <c r="AY321" s="415">
        <f t="shared" si="241"/>
        <v>1655.6923076923076</v>
      </c>
      <c r="AZ321" s="415">
        <f t="shared" si="242"/>
        <v>1738</v>
      </c>
      <c r="BA321" s="415">
        <f t="shared" si="243"/>
        <v>1998.6999999999998</v>
      </c>
      <c r="BB321" s="416">
        <f t="shared" si="249"/>
        <v>0</v>
      </c>
      <c r="BC321" s="416">
        <f t="shared" si="249"/>
        <v>0.10379487179487179</v>
      </c>
      <c r="BD321" s="416">
        <f t="shared" si="249"/>
        <v>4.9711949451774817E-2</v>
      </c>
      <c r="BE321" s="416">
        <f t="shared" si="244"/>
        <v>0.14999999999999991</v>
      </c>
      <c r="BF321" s="417">
        <f t="shared" si="222"/>
        <v>18</v>
      </c>
      <c r="BG321" s="417">
        <f t="shared" si="219"/>
        <v>21</v>
      </c>
      <c r="BH321" s="417">
        <f t="shared" si="220"/>
        <v>13</v>
      </c>
      <c r="BI321" s="417">
        <f t="shared" si="223"/>
        <v>20</v>
      </c>
      <c r="BJ321" s="417">
        <f t="shared" si="224"/>
        <v>20</v>
      </c>
      <c r="BK321" s="416">
        <f t="shared" si="250"/>
        <v>0.16666666666666674</v>
      </c>
      <c r="BL321" s="416">
        <f t="shared" si="250"/>
        <v>-0.38095238095238093</v>
      </c>
      <c r="BM321" s="416">
        <f t="shared" si="250"/>
        <v>0.53846153846153855</v>
      </c>
      <c r="BN321" s="416">
        <f t="shared" si="245"/>
        <v>0</v>
      </c>
      <c r="BO321" s="419"/>
      <c r="BP321" s="420"/>
      <c r="BR321" s="104"/>
      <c r="BS321" s="103"/>
      <c r="BT321" s="161">
        <f t="shared" si="251"/>
        <v>34760</v>
      </c>
      <c r="BU321" s="161">
        <f t="shared" si="252"/>
        <v>31284</v>
      </c>
    </row>
    <row r="322" spans="1:73" ht="24" hidden="1">
      <c r="A322" s="145" t="s">
        <v>652</v>
      </c>
      <c r="B322" s="145" t="str">
        <f t="shared" si="221"/>
        <v>P192</v>
      </c>
      <c r="C322" s="146" t="s">
        <v>731</v>
      </c>
      <c r="D322" s="172" t="s">
        <v>732</v>
      </c>
      <c r="E322" s="178" t="s">
        <v>142</v>
      </c>
      <c r="F322" s="178"/>
      <c r="G322" s="178" t="s">
        <v>157</v>
      </c>
      <c r="H322" s="129">
        <v>1200</v>
      </c>
      <c r="I322" s="130">
        <v>1200</v>
      </c>
      <c r="J322" s="129">
        <v>1200</v>
      </c>
      <c r="K322" s="130">
        <v>1200</v>
      </c>
      <c r="L322" s="130">
        <v>1200</v>
      </c>
      <c r="M322" s="130">
        <v>1230</v>
      </c>
      <c r="N322" s="130">
        <v>1230</v>
      </c>
      <c r="O322" s="148">
        <v>1375</v>
      </c>
      <c r="P322" s="149">
        <v>7017</v>
      </c>
      <c r="Q322" s="149">
        <v>8418000</v>
      </c>
      <c r="R322" s="150">
        <v>7812</v>
      </c>
      <c r="S322" s="151">
        <v>9370080</v>
      </c>
      <c r="T322" s="150">
        <v>7019</v>
      </c>
      <c r="U322" s="151">
        <v>8948039</v>
      </c>
      <c r="V322" s="152">
        <v>7812</v>
      </c>
      <c r="W322" s="153">
        <f t="shared" si="263"/>
        <v>10741500</v>
      </c>
      <c r="X322" s="154">
        <v>7812</v>
      </c>
      <c r="Y322" s="155">
        <v>1375</v>
      </c>
      <c r="Z322" s="138">
        <f t="shared" si="264"/>
        <v>10741500</v>
      </c>
      <c r="AA322" s="156">
        <v>5657</v>
      </c>
      <c r="AB322" s="157">
        <v>7774087.5</v>
      </c>
      <c r="AC322" s="158">
        <v>6641</v>
      </c>
      <c r="AD322" s="456">
        <f t="shared" si="265"/>
        <v>1581.2499999999998</v>
      </c>
      <c r="AE322" s="159">
        <f t="shared" si="266"/>
        <v>10501081.249999998</v>
      </c>
      <c r="AF322" s="158">
        <v>6641</v>
      </c>
      <c r="AG322" s="448">
        <v>1785.8</v>
      </c>
      <c r="AH322" s="159">
        <f t="shared" si="246"/>
        <v>11859497.799999999</v>
      </c>
      <c r="AI322" s="437">
        <f t="shared" si="247"/>
        <v>-204.55000000000018</v>
      </c>
      <c r="AJ322" s="23">
        <f t="shared" si="267"/>
        <v>-1171</v>
      </c>
      <c r="AK322" s="24">
        <f t="shared" si="268"/>
        <v>-0.14989759344598055</v>
      </c>
      <c r="AL322" s="23">
        <f t="shared" si="269"/>
        <v>984</v>
      </c>
      <c r="AM322" s="160">
        <f t="shared" si="248"/>
        <v>-1358416.5500000007</v>
      </c>
      <c r="AN322" s="24">
        <f t="shared" si="270"/>
        <v>0.17394378645925401</v>
      </c>
      <c r="AO322" s="163">
        <f t="shared" si="271"/>
        <v>410.79999999999995</v>
      </c>
      <c r="AP322" s="164">
        <f t="shared" si="272"/>
        <v>0.29876363636363634</v>
      </c>
      <c r="AQ322" s="487"/>
      <c r="AR322" s="409">
        <f t="shared" si="234"/>
        <v>0.29876363636363634</v>
      </c>
      <c r="AS322" s="410">
        <f t="shared" si="235"/>
        <v>0.14999999999999991</v>
      </c>
      <c r="AT322" s="409">
        <f t="shared" si="236"/>
        <v>0.17394378645925412</v>
      </c>
      <c r="AU322" s="410">
        <f t="shared" si="237"/>
        <v>0.17394378645925412</v>
      </c>
      <c r="AV322" s="64" t="b">
        <f t="shared" si="238"/>
        <v>0</v>
      </c>
      <c r="AW322" s="415">
        <f t="shared" si="239"/>
        <v>1199.6579734929458</v>
      </c>
      <c r="AX322" s="415">
        <f t="shared" si="240"/>
        <v>1199.4470046082949</v>
      </c>
      <c r="AY322" s="415">
        <f t="shared" si="241"/>
        <v>1274.8310300612623</v>
      </c>
      <c r="AZ322" s="415">
        <f t="shared" si="242"/>
        <v>1375</v>
      </c>
      <c r="BA322" s="415">
        <f t="shared" si="243"/>
        <v>1581.2499999999998</v>
      </c>
      <c r="BB322" s="416">
        <f t="shared" si="249"/>
        <v>-1.758575271554319E-4</v>
      </c>
      <c r="BC322" s="416">
        <f t="shared" si="249"/>
        <v>6.2848983876186759E-2</v>
      </c>
      <c r="BD322" s="416">
        <f t="shared" si="249"/>
        <v>7.8574311086484938E-2</v>
      </c>
      <c r="BE322" s="416">
        <f t="shared" si="244"/>
        <v>0.14999999999999991</v>
      </c>
      <c r="BF322" s="417">
        <f t="shared" si="222"/>
        <v>7017</v>
      </c>
      <c r="BG322" s="417">
        <f t="shared" si="219"/>
        <v>7812</v>
      </c>
      <c r="BH322" s="417">
        <f t="shared" si="220"/>
        <v>7019</v>
      </c>
      <c r="BI322" s="417">
        <f t="shared" si="223"/>
        <v>5657</v>
      </c>
      <c r="BJ322" s="417">
        <f t="shared" si="224"/>
        <v>6641</v>
      </c>
      <c r="BK322" s="416">
        <f t="shared" si="250"/>
        <v>0.11329628046173568</v>
      </c>
      <c r="BL322" s="416">
        <f t="shared" si="250"/>
        <v>-0.10151049667178702</v>
      </c>
      <c r="BM322" s="416">
        <f t="shared" si="250"/>
        <v>-0.1940447357173386</v>
      </c>
      <c r="BN322" s="416">
        <f t="shared" si="245"/>
        <v>0.17394378645925412</v>
      </c>
      <c r="BO322" s="419"/>
      <c r="BP322" s="420"/>
      <c r="BR322" s="104"/>
      <c r="BS322" s="103"/>
      <c r="BT322" s="161">
        <f t="shared" si="251"/>
        <v>9131375</v>
      </c>
      <c r="BU322" s="161">
        <f t="shared" si="252"/>
        <v>9131375</v>
      </c>
    </row>
    <row r="323" spans="1:73" ht="24" hidden="1">
      <c r="A323" s="145" t="s">
        <v>652</v>
      </c>
      <c r="B323" s="145" t="str">
        <f t="shared" si="221"/>
        <v>P193</v>
      </c>
      <c r="C323" s="146" t="s">
        <v>733</v>
      </c>
      <c r="D323" s="147" t="s">
        <v>734</v>
      </c>
      <c r="E323" s="147"/>
      <c r="F323" s="147"/>
      <c r="G323" s="147"/>
      <c r="H323" s="129">
        <v>1100</v>
      </c>
      <c r="I323" s="130">
        <v>1300</v>
      </c>
      <c r="J323" s="129">
        <v>1300</v>
      </c>
      <c r="K323" s="130">
        <v>1300</v>
      </c>
      <c r="L323" s="130">
        <v>1300</v>
      </c>
      <c r="M323" s="130">
        <v>1600</v>
      </c>
      <c r="N323" s="130">
        <v>1600</v>
      </c>
      <c r="O323" s="148">
        <v>1782</v>
      </c>
      <c r="P323" s="149">
        <v>4421</v>
      </c>
      <c r="Q323" s="149">
        <v>5413860</v>
      </c>
      <c r="R323" s="150">
        <v>4682</v>
      </c>
      <c r="S323" s="151">
        <v>6085180</v>
      </c>
      <c r="T323" s="150">
        <v>4024</v>
      </c>
      <c r="U323" s="151">
        <v>6561254</v>
      </c>
      <c r="V323" s="152">
        <v>4031</v>
      </c>
      <c r="W323" s="153">
        <f t="shared" si="263"/>
        <v>7183242</v>
      </c>
      <c r="X323" s="154">
        <v>4031</v>
      </c>
      <c r="Y323" s="155">
        <v>1782</v>
      </c>
      <c r="Z323" s="138">
        <f t="shared" si="264"/>
        <v>7183242</v>
      </c>
      <c r="AA323" s="156">
        <v>3891</v>
      </c>
      <c r="AB323" s="157">
        <v>6937907.2000000002</v>
      </c>
      <c r="AC323" s="162">
        <v>4000</v>
      </c>
      <c r="AD323" s="456">
        <v>2050</v>
      </c>
      <c r="AE323" s="159">
        <f t="shared" si="266"/>
        <v>8200000</v>
      </c>
      <c r="AF323" s="158">
        <v>3427</v>
      </c>
      <c r="AG323" s="448">
        <v>2203.66</v>
      </c>
      <c r="AH323" s="159">
        <f t="shared" si="246"/>
        <v>7551942.8199999994</v>
      </c>
      <c r="AI323" s="437">
        <f t="shared" si="247"/>
        <v>-153.65999999999985</v>
      </c>
      <c r="AJ323" s="23">
        <f t="shared" si="267"/>
        <v>-604</v>
      </c>
      <c r="AK323" s="24">
        <f t="shared" si="268"/>
        <v>-0.14983874968990324</v>
      </c>
      <c r="AL323" s="23">
        <f t="shared" si="269"/>
        <v>-464</v>
      </c>
      <c r="AM323" s="160">
        <f t="shared" si="248"/>
        <v>648057.18000000063</v>
      </c>
      <c r="AN323" s="24">
        <f t="shared" si="270"/>
        <v>-0.11924955024415318</v>
      </c>
      <c r="AO323" s="163">
        <f t="shared" si="271"/>
        <v>421.65999999999985</v>
      </c>
      <c r="AP323" s="164">
        <f t="shared" si="272"/>
        <v>0.23662177328843986</v>
      </c>
      <c r="AQ323" s="487"/>
      <c r="AR323" s="409">
        <f t="shared" si="234"/>
        <v>0.23662177328843992</v>
      </c>
      <c r="AS323" s="410">
        <f t="shared" si="235"/>
        <v>0.15039281705948371</v>
      </c>
      <c r="AT323" s="409">
        <f t="shared" si="236"/>
        <v>-0.11924955024415318</v>
      </c>
      <c r="AU323" s="410">
        <f t="shared" si="237"/>
        <v>2.8013364173734345E-2</v>
      </c>
      <c r="AV323" s="64" t="b">
        <f t="shared" si="238"/>
        <v>0</v>
      </c>
      <c r="AW323" s="415">
        <f t="shared" si="239"/>
        <v>1224.5781497398777</v>
      </c>
      <c r="AX323" s="415">
        <f t="shared" si="240"/>
        <v>1299.6967108073472</v>
      </c>
      <c r="AY323" s="415">
        <f t="shared" si="241"/>
        <v>1630.5303180914514</v>
      </c>
      <c r="AZ323" s="415">
        <f t="shared" si="242"/>
        <v>1782</v>
      </c>
      <c r="BA323" s="415">
        <f t="shared" si="243"/>
        <v>2050</v>
      </c>
      <c r="BB323" s="416">
        <f t="shared" si="249"/>
        <v>6.134239867290292E-2</v>
      </c>
      <c r="BC323" s="416">
        <f t="shared" si="249"/>
        <v>0.25454677582325846</v>
      </c>
      <c r="BD323" s="416">
        <f t="shared" si="249"/>
        <v>9.2895961656110249E-2</v>
      </c>
      <c r="BE323" s="416">
        <f t="shared" si="244"/>
        <v>0.15039281705948371</v>
      </c>
      <c r="BF323" s="417">
        <f t="shared" si="222"/>
        <v>4421</v>
      </c>
      <c r="BG323" s="417">
        <f t="shared" si="219"/>
        <v>4682</v>
      </c>
      <c r="BH323" s="417">
        <f t="shared" si="220"/>
        <v>4024</v>
      </c>
      <c r="BI323" s="417">
        <f t="shared" si="223"/>
        <v>3891</v>
      </c>
      <c r="BJ323" s="417">
        <f t="shared" si="224"/>
        <v>4000</v>
      </c>
      <c r="BK323" s="416">
        <f t="shared" si="250"/>
        <v>5.9036417100203575E-2</v>
      </c>
      <c r="BL323" s="416">
        <f t="shared" si="250"/>
        <v>-0.14053823152498934</v>
      </c>
      <c r="BM323" s="416">
        <f t="shared" si="250"/>
        <v>-3.3051689860834954E-2</v>
      </c>
      <c r="BN323" s="416">
        <f t="shared" si="245"/>
        <v>2.8013364173734345E-2</v>
      </c>
      <c r="BO323" s="419"/>
      <c r="BP323" s="420"/>
      <c r="BR323" s="104"/>
      <c r="BS323" s="103"/>
      <c r="BT323" s="161">
        <f t="shared" si="251"/>
        <v>7128000</v>
      </c>
      <c r="BU323" s="161">
        <f t="shared" si="252"/>
        <v>6106914</v>
      </c>
    </row>
    <row r="324" spans="1:73" ht="24" hidden="1">
      <c r="A324" s="145" t="s">
        <v>652</v>
      </c>
      <c r="B324" s="145" t="str">
        <f t="shared" si="221"/>
        <v>P194</v>
      </c>
      <c r="C324" s="146" t="s">
        <v>735</v>
      </c>
      <c r="D324" s="172" t="s">
        <v>736</v>
      </c>
      <c r="E324" s="178" t="s">
        <v>142</v>
      </c>
      <c r="F324" s="178"/>
      <c r="G324" s="178"/>
      <c r="H324" s="129">
        <v>200</v>
      </c>
      <c r="I324" s="130">
        <v>300</v>
      </c>
      <c r="J324" s="129">
        <v>300</v>
      </c>
      <c r="K324" s="130">
        <v>300</v>
      </c>
      <c r="L324" s="130">
        <v>300</v>
      </c>
      <c r="M324" s="130">
        <v>336</v>
      </c>
      <c r="N324" s="130">
        <v>336</v>
      </c>
      <c r="O324" s="148">
        <v>391.6</v>
      </c>
      <c r="P324" s="149">
        <v>4019</v>
      </c>
      <c r="Q324" s="149">
        <v>1049200</v>
      </c>
      <c r="R324" s="150">
        <v>4178</v>
      </c>
      <c r="S324" s="151">
        <v>1252020</v>
      </c>
      <c r="T324" s="150">
        <v>3080</v>
      </c>
      <c r="U324" s="151">
        <v>1073144.3200000001</v>
      </c>
      <c r="V324" s="152">
        <v>4178</v>
      </c>
      <c r="W324" s="153">
        <f t="shared" si="263"/>
        <v>1636104.8</v>
      </c>
      <c r="X324" s="154">
        <v>4178</v>
      </c>
      <c r="Y324" s="155">
        <v>391.6</v>
      </c>
      <c r="Z324" s="138">
        <f t="shared" si="264"/>
        <v>1636104.8</v>
      </c>
      <c r="AA324" s="156">
        <v>2778</v>
      </c>
      <c r="AB324" s="157">
        <v>1088472.0000000002</v>
      </c>
      <c r="AC324" s="158">
        <v>3552</v>
      </c>
      <c r="AD324" s="456">
        <v>450</v>
      </c>
      <c r="AE324" s="159">
        <f t="shared" si="266"/>
        <v>1598400</v>
      </c>
      <c r="AF324" s="158">
        <v>3552</v>
      </c>
      <c r="AG324" s="448">
        <v>596.32000000000005</v>
      </c>
      <c r="AH324" s="159">
        <f t="shared" si="246"/>
        <v>2118128.6400000001</v>
      </c>
      <c r="AI324" s="437">
        <f t="shared" si="247"/>
        <v>-146.32000000000005</v>
      </c>
      <c r="AJ324" s="23">
        <f t="shared" si="267"/>
        <v>-626</v>
      </c>
      <c r="AK324" s="24">
        <f t="shared" si="268"/>
        <v>-0.14983245572044041</v>
      </c>
      <c r="AL324" s="23">
        <f t="shared" si="269"/>
        <v>774</v>
      </c>
      <c r="AM324" s="160">
        <f t="shared" si="248"/>
        <v>-519728.64000000013</v>
      </c>
      <c r="AN324" s="24">
        <f t="shared" si="270"/>
        <v>0.27861771058315332</v>
      </c>
      <c r="AO324" s="163">
        <f t="shared" si="271"/>
        <v>204.72000000000003</v>
      </c>
      <c r="AP324" s="164">
        <f t="shared" si="272"/>
        <v>0.52277834525025535</v>
      </c>
      <c r="AQ324" s="487"/>
      <c r="AR324" s="409">
        <f t="shared" si="234"/>
        <v>0.52277834525025546</v>
      </c>
      <c r="AS324" s="410">
        <f t="shared" si="235"/>
        <v>0.1491317671092951</v>
      </c>
      <c r="AT324" s="409">
        <f t="shared" si="236"/>
        <v>0.27861771058315332</v>
      </c>
      <c r="AU324" s="410">
        <f t="shared" si="237"/>
        <v>0.27861771058315332</v>
      </c>
      <c r="AV324" s="64" t="b">
        <f t="shared" si="238"/>
        <v>0</v>
      </c>
      <c r="AW324" s="415">
        <f t="shared" si="239"/>
        <v>261.05996516546406</v>
      </c>
      <c r="AX324" s="415">
        <f t="shared" si="240"/>
        <v>299.66969842029681</v>
      </c>
      <c r="AY324" s="415">
        <f t="shared" si="241"/>
        <v>348.42348051948056</v>
      </c>
      <c r="AZ324" s="415">
        <f t="shared" si="242"/>
        <v>391.6</v>
      </c>
      <c r="BA324" s="415">
        <f t="shared" si="243"/>
        <v>450</v>
      </c>
      <c r="BB324" s="416">
        <f t="shared" si="249"/>
        <v>0.14789603312159061</v>
      </c>
      <c r="BC324" s="416">
        <f t="shared" si="249"/>
        <v>0.16269173145028804</v>
      </c>
      <c r="BD324" s="416">
        <f t="shared" si="249"/>
        <v>0.12391966068459448</v>
      </c>
      <c r="BE324" s="416">
        <f t="shared" si="244"/>
        <v>0.1491317671092951</v>
      </c>
      <c r="BF324" s="417">
        <f t="shared" si="222"/>
        <v>4019</v>
      </c>
      <c r="BG324" s="417">
        <f t="shared" si="219"/>
        <v>4178</v>
      </c>
      <c r="BH324" s="417">
        <f t="shared" si="220"/>
        <v>3080</v>
      </c>
      <c r="BI324" s="417">
        <f t="shared" si="223"/>
        <v>2778</v>
      </c>
      <c r="BJ324" s="417">
        <f t="shared" si="224"/>
        <v>3552</v>
      </c>
      <c r="BK324" s="416">
        <f t="shared" si="250"/>
        <v>3.9562080119432741E-2</v>
      </c>
      <c r="BL324" s="416">
        <f t="shared" si="250"/>
        <v>-0.26280516993776926</v>
      </c>
      <c r="BM324" s="416">
        <f t="shared" si="250"/>
        <v>-9.8051948051948057E-2</v>
      </c>
      <c r="BN324" s="416">
        <f t="shared" si="245"/>
        <v>0.27861771058315332</v>
      </c>
      <c r="BO324" s="419"/>
      <c r="BP324" s="420"/>
      <c r="BR324" s="104"/>
      <c r="BS324" s="103"/>
      <c r="BT324" s="161">
        <f t="shared" si="251"/>
        <v>1390963.2000000002</v>
      </c>
      <c r="BU324" s="161">
        <f t="shared" si="252"/>
        <v>1390963.2000000002</v>
      </c>
    </row>
    <row r="325" spans="1:73" ht="13.2" hidden="1">
      <c r="A325" s="145" t="s">
        <v>652</v>
      </c>
      <c r="B325" s="145" t="str">
        <f t="shared" si="221"/>
        <v>P195</v>
      </c>
      <c r="C325" s="146" t="s">
        <v>737</v>
      </c>
      <c r="D325" s="172" t="s">
        <v>738</v>
      </c>
      <c r="E325" s="178" t="s">
        <v>142</v>
      </c>
      <c r="F325" s="147" t="s">
        <v>81</v>
      </c>
      <c r="G325" s="178" t="s">
        <v>157</v>
      </c>
      <c r="H325" s="129">
        <v>2000</v>
      </c>
      <c r="I325" s="130">
        <v>2200</v>
      </c>
      <c r="J325" s="129">
        <v>2200</v>
      </c>
      <c r="K325" s="130">
        <v>2200</v>
      </c>
      <c r="L325" s="130">
        <v>2200</v>
      </c>
      <c r="M325" s="130">
        <v>2398</v>
      </c>
      <c r="N325" s="130">
        <v>2398</v>
      </c>
      <c r="O325" s="148">
        <v>2659.8</v>
      </c>
      <c r="P325" s="149">
        <v>4202</v>
      </c>
      <c r="Q325" s="149">
        <v>8940800</v>
      </c>
      <c r="R325" s="150">
        <v>4570</v>
      </c>
      <c r="S325" s="151">
        <v>10055400</v>
      </c>
      <c r="T325" s="150">
        <v>4101</v>
      </c>
      <c r="U325" s="151">
        <v>10098509.080000002</v>
      </c>
      <c r="V325" s="152">
        <v>4570</v>
      </c>
      <c r="W325" s="153">
        <f t="shared" si="263"/>
        <v>12155286</v>
      </c>
      <c r="X325" s="154">
        <v>4570</v>
      </c>
      <c r="Y325" s="155">
        <v>2659.8</v>
      </c>
      <c r="Z325" s="138">
        <f t="shared" si="264"/>
        <v>12155286</v>
      </c>
      <c r="AA325" s="156">
        <v>3870</v>
      </c>
      <c r="AB325" s="157">
        <v>10293938.820000004</v>
      </c>
      <c r="AC325" s="158">
        <v>4000</v>
      </c>
      <c r="AD325" s="456">
        <f t="shared" ref="AD325:AD326" si="273">Y325*1.15</f>
        <v>3058.77</v>
      </c>
      <c r="AE325" s="159">
        <f t="shared" si="266"/>
        <v>12235080</v>
      </c>
      <c r="AF325" s="158">
        <v>3885</v>
      </c>
      <c r="AG325" s="448">
        <v>3412.93</v>
      </c>
      <c r="AH325" s="159">
        <f t="shared" si="246"/>
        <v>13259233.049999999</v>
      </c>
      <c r="AI325" s="437">
        <f t="shared" si="247"/>
        <v>-354.15999999999985</v>
      </c>
      <c r="AJ325" s="23">
        <f t="shared" si="267"/>
        <v>-685</v>
      </c>
      <c r="AK325" s="24">
        <f t="shared" si="268"/>
        <v>-0.14989059080962802</v>
      </c>
      <c r="AL325" s="23">
        <f t="shared" si="269"/>
        <v>15</v>
      </c>
      <c r="AM325" s="160">
        <f t="shared" si="248"/>
        <v>-1024153.0499999989</v>
      </c>
      <c r="AN325" s="24">
        <f t="shared" si="270"/>
        <v>3.875968992248062E-3</v>
      </c>
      <c r="AO325" s="163">
        <f t="shared" si="271"/>
        <v>753.12999999999965</v>
      </c>
      <c r="AP325" s="164">
        <f t="shared" si="272"/>
        <v>0.28315286863673944</v>
      </c>
      <c r="AQ325" s="487"/>
      <c r="AR325" s="409">
        <f t="shared" si="234"/>
        <v>0.2831528686367395</v>
      </c>
      <c r="AS325" s="410">
        <f t="shared" si="235"/>
        <v>0.14999999999999991</v>
      </c>
      <c r="AT325" s="409">
        <f t="shared" si="236"/>
        <v>3.8759689922480689E-3</v>
      </c>
      <c r="AU325" s="410">
        <f t="shared" si="237"/>
        <v>3.3591731266149782E-2</v>
      </c>
      <c r="AV325" s="64" t="b">
        <f t="shared" si="238"/>
        <v>0</v>
      </c>
      <c r="AW325" s="415">
        <f t="shared" si="239"/>
        <v>2127.7486910994762</v>
      </c>
      <c r="AX325" s="415">
        <f t="shared" si="240"/>
        <v>2200.3063457330418</v>
      </c>
      <c r="AY325" s="415">
        <f t="shared" si="241"/>
        <v>2462.4503974640338</v>
      </c>
      <c r="AZ325" s="415">
        <f t="shared" si="242"/>
        <v>2659.8</v>
      </c>
      <c r="BA325" s="415">
        <f t="shared" si="243"/>
        <v>3058.77</v>
      </c>
      <c r="BB325" s="416">
        <f t="shared" si="249"/>
        <v>3.410066937748768E-2</v>
      </c>
      <c r="BC325" s="416">
        <f t="shared" si="249"/>
        <v>0.11913979716477052</v>
      </c>
      <c r="BD325" s="416">
        <f t="shared" si="249"/>
        <v>8.0143584918180633E-2</v>
      </c>
      <c r="BE325" s="416">
        <f t="shared" si="244"/>
        <v>0.14999999999999991</v>
      </c>
      <c r="BF325" s="417">
        <f t="shared" si="222"/>
        <v>4202</v>
      </c>
      <c r="BG325" s="417">
        <f t="shared" si="219"/>
        <v>4570</v>
      </c>
      <c r="BH325" s="417">
        <f t="shared" si="220"/>
        <v>4101</v>
      </c>
      <c r="BI325" s="417">
        <f t="shared" si="223"/>
        <v>3870</v>
      </c>
      <c r="BJ325" s="417">
        <f t="shared" si="224"/>
        <v>4000</v>
      </c>
      <c r="BK325" s="416">
        <f t="shared" si="250"/>
        <v>8.7577344121846812E-2</v>
      </c>
      <c r="BL325" s="416">
        <f t="shared" si="250"/>
        <v>-0.10262582056892777</v>
      </c>
      <c r="BM325" s="416">
        <f t="shared" si="250"/>
        <v>-5.6327724945135382E-2</v>
      </c>
      <c r="BN325" s="416">
        <f t="shared" si="245"/>
        <v>3.3591731266149782E-2</v>
      </c>
      <c r="BO325" s="419"/>
      <c r="BP325" s="420"/>
      <c r="BR325" s="104"/>
      <c r="BS325" s="103"/>
      <c r="BT325" s="161">
        <f t="shared" si="251"/>
        <v>10639200</v>
      </c>
      <c r="BU325" s="161">
        <f t="shared" si="252"/>
        <v>10333323</v>
      </c>
    </row>
    <row r="326" spans="1:73" ht="13.2" hidden="1">
      <c r="A326" s="145" t="s">
        <v>652</v>
      </c>
      <c r="B326" s="145" t="str">
        <f t="shared" si="221"/>
        <v>P196</v>
      </c>
      <c r="C326" s="146" t="s">
        <v>739</v>
      </c>
      <c r="D326" s="172" t="s">
        <v>740</v>
      </c>
      <c r="E326" s="178" t="s">
        <v>142</v>
      </c>
      <c r="F326" s="178"/>
      <c r="G326" s="178" t="s">
        <v>157</v>
      </c>
      <c r="H326" s="129">
        <v>1375</v>
      </c>
      <c r="I326" s="130">
        <v>1500</v>
      </c>
      <c r="J326" s="129">
        <v>1500</v>
      </c>
      <c r="K326" s="130">
        <v>1500</v>
      </c>
      <c r="L326" s="130">
        <v>1500</v>
      </c>
      <c r="M326" s="130">
        <v>1698</v>
      </c>
      <c r="N326" s="130">
        <v>1698</v>
      </c>
      <c r="O326" s="148">
        <v>1889.8</v>
      </c>
      <c r="P326" s="149">
        <v>175</v>
      </c>
      <c r="Q326" s="149">
        <v>251375</v>
      </c>
      <c r="R326" s="150">
        <v>157</v>
      </c>
      <c r="S326" s="151">
        <v>235500</v>
      </c>
      <c r="T326" s="150">
        <v>190</v>
      </c>
      <c r="U326" s="151">
        <v>332890.39999999997</v>
      </c>
      <c r="V326" s="152">
        <v>201</v>
      </c>
      <c r="W326" s="153">
        <f t="shared" si="263"/>
        <v>379849.8</v>
      </c>
      <c r="X326" s="154">
        <v>201</v>
      </c>
      <c r="Y326" s="155">
        <v>1889.8</v>
      </c>
      <c r="Z326" s="138">
        <f t="shared" si="264"/>
        <v>379849.8</v>
      </c>
      <c r="AA326" s="156">
        <v>200</v>
      </c>
      <c r="AB326" s="157">
        <v>377960</v>
      </c>
      <c r="AC326" s="162">
        <f>AA326</f>
        <v>200</v>
      </c>
      <c r="AD326" s="456">
        <f t="shared" si="273"/>
        <v>2173.27</v>
      </c>
      <c r="AE326" s="159">
        <f t="shared" si="266"/>
        <v>434654</v>
      </c>
      <c r="AF326" s="158">
        <v>171</v>
      </c>
      <c r="AG326" s="448">
        <v>2403.3000000000002</v>
      </c>
      <c r="AH326" s="159">
        <f t="shared" si="246"/>
        <v>410964.30000000005</v>
      </c>
      <c r="AI326" s="437">
        <f t="shared" si="247"/>
        <v>-230.0300000000002</v>
      </c>
      <c r="AJ326" s="23">
        <f t="shared" si="267"/>
        <v>-30</v>
      </c>
      <c r="AK326" s="24">
        <f t="shared" si="268"/>
        <v>-0.14925373134328357</v>
      </c>
      <c r="AL326" s="23">
        <f t="shared" si="269"/>
        <v>-29</v>
      </c>
      <c r="AM326" s="160">
        <f t="shared" si="248"/>
        <v>23689.699999999953</v>
      </c>
      <c r="AN326" s="24">
        <f t="shared" si="270"/>
        <v>-0.14499999999999999</v>
      </c>
      <c r="AO326" s="163">
        <f t="shared" si="271"/>
        <v>513.50000000000023</v>
      </c>
      <c r="AP326" s="164">
        <f t="shared" si="272"/>
        <v>0.27172187533072295</v>
      </c>
      <c r="AQ326" s="487"/>
      <c r="AR326" s="409">
        <f t="shared" si="234"/>
        <v>0.2717218753307229</v>
      </c>
      <c r="AS326" s="410">
        <f t="shared" si="235"/>
        <v>0.14999999999999991</v>
      </c>
      <c r="AT326" s="409">
        <f t="shared" si="236"/>
        <v>-0.14500000000000002</v>
      </c>
      <c r="AU326" s="410">
        <f t="shared" si="237"/>
        <v>0</v>
      </c>
      <c r="AV326" s="64" t="b">
        <f t="shared" si="238"/>
        <v>1</v>
      </c>
      <c r="AW326" s="415">
        <f t="shared" si="239"/>
        <v>1436.4285714285713</v>
      </c>
      <c r="AX326" s="415">
        <f t="shared" si="240"/>
        <v>1500</v>
      </c>
      <c r="AY326" s="415">
        <f t="shared" si="241"/>
        <v>1752.0547368421051</v>
      </c>
      <c r="AZ326" s="415">
        <f t="shared" si="242"/>
        <v>1889.8</v>
      </c>
      <c r="BA326" s="415">
        <f t="shared" si="243"/>
        <v>2173.27</v>
      </c>
      <c r="BB326" s="416">
        <f t="shared" si="249"/>
        <v>4.4256588761810045E-2</v>
      </c>
      <c r="BC326" s="416">
        <f t="shared" si="249"/>
        <v>0.16803649122807007</v>
      </c>
      <c r="BD326" s="416">
        <f t="shared" si="249"/>
        <v>7.861926928502605E-2</v>
      </c>
      <c r="BE326" s="416">
        <f t="shared" si="244"/>
        <v>0.14999999999999991</v>
      </c>
      <c r="BF326" s="417">
        <f t="shared" si="222"/>
        <v>175</v>
      </c>
      <c r="BG326" s="417">
        <f t="shared" ref="BG326:BG389" si="274">R326</f>
        <v>157</v>
      </c>
      <c r="BH326" s="417">
        <f t="shared" ref="BH326:BH389" si="275">T326</f>
        <v>190</v>
      </c>
      <c r="BI326" s="417">
        <f t="shared" si="223"/>
        <v>200</v>
      </c>
      <c r="BJ326" s="417">
        <f t="shared" si="224"/>
        <v>200</v>
      </c>
      <c r="BK326" s="416">
        <f t="shared" si="250"/>
        <v>-0.10285714285714287</v>
      </c>
      <c r="BL326" s="416">
        <f t="shared" si="250"/>
        <v>0.21019108280254772</v>
      </c>
      <c r="BM326" s="416">
        <f t="shared" si="250"/>
        <v>5.2631578947368363E-2</v>
      </c>
      <c r="BN326" s="416">
        <f t="shared" si="245"/>
        <v>0</v>
      </c>
      <c r="BO326" s="419"/>
      <c r="BP326" s="420"/>
      <c r="BR326" s="104"/>
      <c r="BS326" s="103"/>
      <c r="BT326" s="161">
        <f t="shared" si="251"/>
        <v>377960</v>
      </c>
      <c r="BU326" s="161">
        <f t="shared" si="252"/>
        <v>323155.8</v>
      </c>
    </row>
    <row r="327" spans="1:73" ht="13.2" hidden="1">
      <c r="A327" s="145" t="s">
        <v>652</v>
      </c>
      <c r="B327" s="145" t="str">
        <f t="shared" si="221"/>
        <v>P197</v>
      </c>
      <c r="C327" s="146" t="s">
        <v>741</v>
      </c>
      <c r="D327" s="172" t="s">
        <v>742</v>
      </c>
      <c r="E327" s="178" t="s">
        <v>142</v>
      </c>
      <c r="F327" s="147" t="s">
        <v>81</v>
      </c>
      <c r="G327" s="178"/>
      <c r="H327" s="129">
        <v>714</v>
      </c>
      <c r="I327" s="130">
        <v>750</v>
      </c>
      <c r="J327" s="129">
        <v>750</v>
      </c>
      <c r="K327" s="130">
        <v>750</v>
      </c>
      <c r="L327" s="130">
        <v>750</v>
      </c>
      <c r="M327" s="130">
        <v>750</v>
      </c>
      <c r="N327" s="130">
        <v>750</v>
      </c>
      <c r="O327" s="148">
        <v>847</v>
      </c>
      <c r="P327" s="149">
        <v>24535</v>
      </c>
      <c r="Q327" s="149">
        <v>18063156</v>
      </c>
      <c r="R327" s="150">
        <v>26147</v>
      </c>
      <c r="S327" s="151">
        <v>19580196</v>
      </c>
      <c r="T327" s="150">
        <v>22895</v>
      </c>
      <c r="U327" s="151">
        <v>17829964</v>
      </c>
      <c r="V327" s="152">
        <v>26147</v>
      </c>
      <c r="W327" s="153">
        <f t="shared" si="263"/>
        <v>22146509</v>
      </c>
      <c r="X327" s="154">
        <v>26147</v>
      </c>
      <c r="Y327" s="155">
        <v>847</v>
      </c>
      <c r="Z327" s="138">
        <f t="shared" si="264"/>
        <v>22146509</v>
      </c>
      <c r="AA327" s="156">
        <v>21383</v>
      </c>
      <c r="AB327" s="157">
        <v>18069205.500000004</v>
      </c>
      <c r="AC327" s="177">
        <v>22225</v>
      </c>
      <c r="AD327" s="459">
        <v>850</v>
      </c>
      <c r="AE327" s="159">
        <f t="shared" si="266"/>
        <v>18891250</v>
      </c>
      <c r="AF327" s="158">
        <v>22225</v>
      </c>
      <c r="AG327" s="448">
        <v>850</v>
      </c>
      <c r="AH327" s="159">
        <f t="shared" si="246"/>
        <v>18891250</v>
      </c>
      <c r="AI327" s="437">
        <f t="shared" si="247"/>
        <v>0</v>
      </c>
      <c r="AJ327" s="23">
        <f t="shared" si="267"/>
        <v>-3922</v>
      </c>
      <c r="AK327" s="24">
        <f t="shared" si="268"/>
        <v>-0.14999808773473056</v>
      </c>
      <c r="AL327" s="23">
        <f t="shared" si="269"/>
        <v>842</v>
      </c>
      <c r="AM327" s="160">
        <f t="shared" si="248"/>
        <v>0</v>
      </c>
      <c r="AN327" s="24">
        <f t="shared" si="270"/>
        <v>3.9377075246691297E-2</v>
      </c>
      <c r="AO327" s="163">
        <f t="shared" si="271"/>
        <v>3</v>
      </c>
      <c r="AP327" s="164">
        <f t="shared" si="272"/>
        <v>3.5419126328217238E-3</v>
      </c>
      <c r="AQ327" s="487"/>
      <c r="AR327" s="409">
        <f t="shared" si="234"/>
        <v>3.5419126328217754E-3</v>
      </c>
      <c r="AS327" s="410">
        <f t="shared" si="235"/>
        <v>3.5419126328217754E-3</v>
      </c>
      <c r="AT327" s="409">
        <f t="shared" si="236"/>
        <v>3.9377075246691318E-2</v>
      </c>
      <c r="AU327" s="410">
        <f t="shared" si="237"/>
        <v>3.9377075246691318E-2</v>
      </c>
      <c r="AV327" s="64" t="b">
        <f t="shared" si="238"/>
        <v>0</v>
      </c>
      <c r="AW327" s="415">
        <f t="shared" si="239"/>
        <v>736.21993071122881</v>
      </c>
      <c r="AX327" s="415">
        <f t="shared" si="240"/>
        <v>748.85057559184611</v>
      </c>
      <c r="AY327" s="415">
        <f t="shared" si="241"/>
        <v>778.77108538982316</v>
      </c>
      <c r="AZ327" s="415">
        <f t="shared" si="242"/>
        <v>847</v>
      </c>
      <c r="BA327" s="415">
        <f t="shared" si="243"/>
        <v>850</v>
      </c>
      <c r="BB327" s="416">
        <f t="shared" si="249"/>
        <v>1.7156075723752107E-2</v>
      </c>
      <c r="BC327" s="416">
        <f t="shared" si="249"/>
        <v>3.9955247112322345E-2</v>
      </c>
      <c r="BD327" s="416">
        <f t="shared" si="249"/>
        <v>8.7611001345824224E-2</v>
      </c>
      <c r="BE327" s="416">
        <f t="shared" si="244"/>
        <v>3.5419126328217754E-3</v>
      </c>
      <c r="BF327" s="417">
        <f t="shared" ref="BF327:BF390" si="276">P327</f>
        <v>24535</v>
      </c>
      <c r="BG327" s="417">
        <f t="shared" si="274"/>
        <v>26147</v>
      </c>
      <c r="BH327" s="417">
        <f t="shared" si="275"/>
        <v>22895</v>
      </c>
      <c r="BI327" s="417">
        <f t="shared" ref="BI327:BI390" si="277">AA327</f>
        <v>21383</v>
      </c>
      <c r="BJ327" s="417">
        <f t="shared" ref="BJ327:BJ390" si="278">AC327</f>
        <v>22225</v>
      </c>
      <c r="BK327" s="416">
        <f t="shared" si="250"/>
        <v>6.5702058284083931E-2</v>
      </c>
      <c r="BL327" s="416">
        <f t="shared" si="250"/>
        <v>-0.12437373312425903</v>
      </c>
      <c r="BM327" s="416">
        <f t="shared" si="250"/>
        <v>-6.604062022275603E-2</v>
      </c>
      <c r="BN327" s="416">
        <f t="shared" si="245"/>
        <v>3.9377075246691318E-2</v>
      </c>
      <c r="BO327" s="419"/>
      <c r="BP327" s="420"/>
      <c r="BR327" s="104"/>
      <c r="BS327" s="103"/>
      <c r="BT327" s="161">
        <f t="shared" si="251"/>
        <v>18824575</v>
      </c>
      <c r="BU327" s="161">
        <f t="shared" si="252"/>
        <v>18824575</v>
      </c>
    </row>
    <row r="328" spans="1:73" ht="24" hidden="1">
      <c r="A328" s="145" t="s">
        <v>652</v>
      </c>
      <c r="B328" s="145" t="str">
        <f t="shared" si="221"/>
        <v>P198</v>
      </c>
      <c r="C328" s="146" t="s">
        <v>743</v>
      </c>
      <c r="D328" s="172" t="s">
        <v>744</v>
      </c>
      <c r="E328" s="178" t="s">
        <v>142</v>
      </c>
      <c r="F328" s="147" t="s">
        <v>81</v>
      </c>
      <c r="G328" s="178"/>
      <c r="H328" s="129">
        <v>2000</v>
      </c>
      <c r="I328" s="130">
        <v>2200</v>
      </c>
      <c r="J328" s="129">
        <v>2200</v>
      </c>
      <c r="K328" s="130">
        <v>2200</v>
      </c>
      <c r="L328" s="130">
        <v>2200</v>
      </c>
      <c r="M328" s="130">
        <v>2200</v>
      </c>
      <c r="N328" s="130">
        <v>2200</v>
      </c>
      <c r="O328" s="148">
        <v>2442</v>
      </c>
      <c r="P328" s="149">
        <v>7787</v>
      </c>
      <c r="Q328" s="149">
        <v>16633000</v>
      </c>
      <c r="R328" s="150">
        <v>8811</v>
      </c>
      <c r="S328" s="151">
        <v>19384000</v>
      </c>
      <c r="T328" s="150">
        <v>8748.5</v>
      </c>
      <c r="U328" s="151">
        <v>19962635</v>
      </c>
      <c r="V328" s="152">
        <v>9019</v>
      </c>
      <c r="W328" s="153">
        <f t="shared" si="263"/>
        <v>22024398</v>
      </c>
      <c r="X328" s="154">
        <v>9019</v>
      </c>
      <c r="Y328" s="155">
        <v>2442</v>
      </c>
      <c r="Z328" s="138">
        <f t="shared" si="264"/>
        <v>22024398</v>
      </c>
      <c r="AA328" s="156">
        <v>8020</v>
      </c>
      <c r="AB328" s="157">
        <v>19554832</v>
      </c>
      <c r="AC328" s="162">
        <f>AA328</f>
        <v>8020</v>
      </c>
      <c r="AD328" s="456">
        <v>2800</v>
      </c>
      <c r="AE328" s="159">
        <f t="shared" si="266"/>
        <v>22456000</v>
      </c>
      <c r="AF328" s="158">
        <v>6000</v>
      </c>
      <c r="AG328" s="448">
        <v>3195.13</v>
      </c>
      <c r="AH328" s="159">
        <f t="shared" si="246"/>
        <v>19170780</v>
      </c>
      <c r="AI328" s="437">
        <f t="shared" si="247"/>
        <v>-395.13000000000011</v>
      </c>
      <c r="AJ328" s="23">
        <f t="shared" si="267"/>
        <v>-3019</v>
      </c>
      <c r="AK328" s="24">
        <f t="shared" si="268"/>
        <v>-0.33473777580663044</v>
      </c>
      <c r="AL328" s="23">
        <f t="shared" si="269"/>
        <v>-2020</v>
      </c>
      <c r="AM328" s="160">
        <f t="shared" si="248"/>
        <v>3285220</v>
      </c>
      <c r="AN328" s="24">
        <f t="shared" si="270"/>
        <v>-0.25187032418952621</v>
      </c>
      <c r="AO328" s="163">
        <f t="shared" si="271"/>
        <v>753.13000000000011</v>
      </c>
      <c r="AP328" s="164">
        <f t="shared" si="272"/>
        <v>0.30840704340704345</v>
      </c>
      <c r="AQ328" s="487"/>
      <c r="AR328" s="409">
        <f t="shared" si="234"/>
        <v>0.30840704340704339</v>
      </c>
      <c r="AS328" s="410">
        <f t="shared" si="235"/>
        <v>0.14660114660114654</v>
      </c>
      <c r="AT328" s="409">
        <f t="shared" si="236"/>
        <v>-0.25187032418952615</v>
      </c>
      <c r="AU328" s="410">
        <f t="shared" si="237"/>
        <v>0</v>
      </c>
      <c r="AV328" s="64" t="b">
        <f t="shared" si="238"/>
        <v>1</v>
      </c>
      <c r="AW328" s="415">
        <f t="shared" si="239"/>
        <v>2135.9958905868757</v>
      </c>
      <c r="AX328" s="415">
        <f t="shared" si="240"/>
        <v>2199.9773011008965</v>
      </c>
      <c r="AY328" s="415">
        <f t="shared" si="241"/>
        <v>2281.8351717437276</v>
      </c>
      <c r="AZ328" s="415">
        <f t="shared" si="242"/>
        <v>2442</v>
      </c>
      <c r="BA328" s="415">
        <f t="shared" si="243"/>
        <v>2800</v>
      </c>
      <c r="BB328" s="416">
        <f t="shared" si="249"/>
        <v>2.9953901501393654E-2</v>
      </c>
      <c r="BC328" s="416">
        <f t="shared" si="249"/>
        <v>3.7208506924989004E-2</v>
      </c>
      <c r="BD328" s="416">
        <f t="shared" si="249"/>
        <v>7.0191234774367173E-2</v>
      </c>
      <c r="BE328" s="416">
        <f t="shared" si="244"/>
        <v>0.14660114660114654</v>
      </c>
      <c r="BF328" s="417">
        <f t="shared" si="276"/>
        <v>7787</v>
      </c>
      <c r="BG328" s="417">
        <f t="shared" si="274"/>
        <v>8811</v>
      </c>
      <c r="BH328" s="417">
        <f t="shared" si="275"/>
        <v>8748.5</v>
      </c>
      <c r="BI328" s="417">
        <f t="shared" si="277"/>
        <v>8020</v>
      </c>
      <c r="BJ328" s="417">
        <f t="shared" si="278"/>
        <v>8020</v>
      </c>
      <c r="BK328" s="416">
        <f t="shared" si="250"/>
        <v>0.13150121998202136</v>
      </c>
      <c r="BL328" s="416">
        <f t="shared" si="250"/>
        <v>-7.0934059698104512E-3</v>
      </c>
      <c r="BM328" s="416">
        <f t="shared" si="250"/>
        <v>-8.3271417957364147E-2</v>
      </c>
      <c r="BN328" s="416">
        <f t="shared" si="245"/>
        <v>0</v>
      </c>
      <c r="BO328" s="419"/>
      <c r="BP328" s="420"/>
      <c r="BR328" s="104"/>
      <c r="BS328" s="103"/>
      <c r="BT328" s="161">
        <f t="shared" si="251"/>
        <v>19584840</v>
      </c>
      <c r="BU328" s="161">
        <f t="shared" si="252"/>
        <v>14652000</v>
      </c>
    </row>
    <row r="329" spans="1:73" ht="13.2" hidden="1">
      <c r="A329" s="145" t="s">
        <v>652</v>
      </c>
      <c r="B329" s="145" t="str">
        <f t="shared" si="221"/>
        <v>P199</v>
      </c>
      <c r="C329" s="146" t="s">
        <v>745</v>
      </c>
      <c r="D329" s="165" t="s">
        <v>746</v>
      </c>
      <c r="E329" s="165"/>
      <c r="F329" s="165"/>
      <c r="G329" s="165"/>
      <c r="H329" s="129">
        <v>0</v>
      </c>
      <c r="I329" s="130">
        <v>0</v>
      </c>
      <c r="J329" s="129"/>
      <c r="K329" s="130"/>
      <c r="L329" s="130"/>
      <c r="M329" s="130"/>
      <c r="N329" s="130"/>
      <c r="O329" s="148"/>
      <c r="P329" s="149">
        <v>-7</v>
      </c>
      <c r="Q329" s="149">
        <v>-3178</v>
      </c>
      <c r="R329" s="150"/>
      <c r="S329" s="151"/>
      <c r="T329" s="150"/>
      <c r="U329" s="151"/>
      <c r="V329" s="152"/>
      <c r="W329" s="153"/>
      <c r="X329" s="166"/>
      <c r="Y329" s="155"/>
      <c r="Z329" s="167"/>
      <c r="AA329" s="168"/>
      <c r="AB329" s="169"/>
      <c r="AC329" s="170"/>
      <c r="AD329" s="449"/>
      <c r="AE329" s="171"/>
      <c r="AF329" s="170"/>
      <c r="AG329" s="449"/>
      <c r="AH329" s="159">
        <f t="shared" si="246"/>
        <v>0</v>
      </c>
      <c r="AI329" s="437">
        <f t="shared" si="247"/>
        <v>0</v>
      </c>
      <c r="AJ329" s="23"/>
      <c r="AK329" s="24"/>
      <c r="AL329" s="23"/>
      <c r="AM329" s="160">
        <f t="shared" si="248"/>
        <v>0</v>
      </c>
      <c r="AN329" s="24"/>
      <c r="AO329" s="163"/>
      <c r="AP329" s="164"/>
      <c r="AQ329" s="487"/>
      <c r="AR329" s="409" t="str">
        <f t="shared" ref="AR329:AR392" si="279">IFERROR(AG329/Y329-1,"")</f>
        <v/>
      </c>
      <c r="AS329" s="410" t="str">
        <f t="shared" ref="AS329:AS392" si="280">IFERROR(AD329/Y329-1,"")</f>
        <v/>
      </c>
      <c r="AT329" s="409" t="str">
        <f t="shared" ref="AT329:AT392" si="281">IFERROR(AF329/AA329-1,"")</f>
        <v/>
      </c>
      <c r="AU329" s="410" t="str">
        <f t="shared" ref="AU329:AU392" si="282">IFERROR(AC329/AA329-1,"")</f>
        <v/>
      </c>
      <c r="AV329" s="64" t="b">
        <f t="shared" ref="AV329:AV392" si="283">AC329=AA329</f>
        <v>1</v>
      </c>
      <c r="AW329" s="415">
        <f t="shared" ref="AW329:AW392" si="284">IFERROR(Q329/P329,"")</f>
        <v>454</v>
      </c>
      <c r="AX329" s="415" t="str">
        <f t="shared" ref="AX329:AX392" si="285">IFERROR(S329/R329,"")</f>
        <v/>
      </c>
      <c r="AY329" s="415" t="str">
        <f t="shared" ref="AY329:AY392" si="286">IFERROR(U329/T329,"")</f>
        <v/>
      </c>
      <c r="AZ329" s="415">
        <f t="shared" ref="AZ329:AZ392" si="287">Y329</f>
        <v>0</v>
      </c>
      <c r="BA329" s="415">
        <f t="shared" ref="BA329:BA392" si="288">AD329</f>
        <v>0</v>
      </c>
      <c r="BB329" s="416" t="str">
        <f t="shared" si="249"/>
        <v/>
      </c>
      <c r="BC329" s="416" t="str">
        <f t="shared" si="249"/>
        <v/>
      </c>
      <c r="BD329" s="416" t="str">
        <f t="shared" si="249"/>
        <v/>
      </c>
      <c r="BE329" s="416" t="str">
        <f t="shared" si="249"/>
        <v/>
      </c>
      <c r="BF329" s="417">
        <f t="shared" si="276"/>
        <v>-7</v>
      </c>
      <c r="BG329" s="417">
        <f t="shared" si="274"/>
        <v>0</v>
      </c>
      <c r="BH329" s="417">
        <f t="shared" si="275"/>
        <v>0</v>
      </c>
      <c r="BI329" s="417">
        <f t="shared" si="277"/>
        <v>0</v>
      </c>
      <c r="BJ329" s="417">
        <f t="shared" si="278"/>
        <v>0</v>
      </c>
      <c r="BK329" s="416">
        <f t="shared" si="250"/>
        <v>-1</v>
      </c>
      <c r="BL329" s="416" t="str">
        <f t="shared" si="250"/>
        <v/>
      </c>
      <c r="BM329" s="416" t="str">
        <f t="shared" si="250"/>
        <v/>
      </c>
      <c r="BN329" s="416" t="str">
        <f t="shared" si="250"/>
        <v/>
      </c>
      <c r="BO329" s="419"/>
      <c r="BP329" s="420"/>
      <c r="BR329" s="104"/>
      <c r="BS329" s="103"/>
      <c r="BT329" s="161">
        <f t="shared" si="251"/>
        <v>0</v>
      </c>
      <c r="BU329" s="161">
        <f t="shared" si="252"/>
        <v>0</v>
      </c>
    </row>
    <row r="330" spans="1:73" ht="26.4" hidden="1">
      <c r="A330" s="145" t="s">
        <v>652</v>
      </c>
      <c r="B330" s="145" t="str">
        <f t="shared" si="221"/>
        <v>P199.1</v>
      </c>
      <c r="C330" s="201" t="s">
        <v>747</v>
      </c>
      <c r="D330" s="202" t="s">
        <v>748</v>
      </c>
      <c r="E330" s="178" t="s">
        <v>142</v>
      </c>
      <c r="F330" s="178"/>
      <c r="G330" s="178"/>
      <c r="H330" s="129">
        <v>550</v>
      </c>
      <c r="I330" s="130">
        <v>550</v>
      </c>
      <c r="J330" s="129">
        <v>550</v>
      </c>
      <c r="K330" s="130">
        <v>550</v>
      </c>
      <c r="L330" s="130">
        <v>550</v>
      </c>
      <c r="M330" s="130">
        <v>618</v>
      </c>
      <c r="N330" s="130">
        <v>618</v>
      </c>
      <c r="O330" s="148">
        <v>701.8</v>
      </c>
      <c r="P330" s="149">
        <v>4406</v>
      </c>
      <c r="Q330" s="149">
        <v>2421320</v>
      </c>
      <c r="R330" s="150">
        <v>4465</v>
      </c>
      <c r="S330" s="151">
        <v>2452326</v>
      </c>
      <c r="T330" s="150">
        <v>3801</v>
      </c>
      <c r="U330" s="151">
        <v>2439172.7999999998</v>
      </c>
      <c r="V330" s="152">
        <v>4465</v>
      </c>
      <c r="W330" s="153">
        <f t="shared" ref="W330:W337" si="289">V330*O330</f>
        <v>3133537</v>
      </c>
      <c r="X330" s="154">
        <v>4465</v>
      </c>
      <c r="Y330" s="155">
        <v>701.8</v>
      </c>
      <c r="Z330" s="138">
        <f t="shared" ref="Z330:Z337" si="290">X330*Y330</f>
        <v>3133537</v>
      </c>
      <c r="AA330" s="156">
        <v>3591</v>
      </c>
      <c r="AB330" s="157">
        <v>2521935.5999999996</v>
      </c>
      <c r="AC330" s="158">
        <v>3796</v>
      </c>
      <c r="AD330" s="456">
        <v>780</v>
      </c>
      <c r="AE330" s="159">
        <f t="shared" ref="AE330:AE337" si="291">AC330*AD330</f>
        <v>2960880</v>
      </c>
      <c r="AF330" s="158">
        <v>3796</v>
      </c>
      <c r="AG330" s="448">
        <v>887.54</v>
      </c>
      <c r="AH330" s="159">
        <f t="shared" ref="AH330:AH393" si="292">AF330*AG330</f>
        <v>3369101.84</v>
      </c>
      <c r="AI330" s="437">
        <f t="shared" ref="AI330:AI393" si="293">AD330-AG330</f>
        <v>-107.53999999999996</v>
      </c>
      <c r="AJ330" s="23">
        <f t="shared" ref="AJ330:AJ337" si="294">+AF330-X330</f>
        <v>-669</v>
      </c>
      <c r="AK330" s="24">
        <f t="shared" ref="AK330:AK337" si="295">+AJ330/X330</f>
        <v>-0.14983202687569988</v>
      </c>
      <c r="AL330" s="23">
        <f t="shared" ref="AL330:AL337" si="296">+AF330-AA330</f>
        <v>205</v>
      </c>
      <c r="AM330" s="160">
        <f t="shared" ref="AM330:AM393" si="297">AE330-AH330</f>
        <v>-408221.83999999985</v>
      </c>
      <c r="AN330" s="24">
        <f t="shared" ref="AN330:AN337" si="298">+AL330/AA330</f>
        <v>5.7087162350320242E-2</v>
      </c>
      <c r="AO330" s="163">
        <f t="shared" ref="AO330:AO337" si="299">+AG330-Y330</f>
        <v>185.74</v>
      </c>
      <c r="AP330" s="164">
        <f t="shared" ref="AP330:AP337" si="300">+AO330/Y330</f>
        <v>0.26466229695069826</v>
      </c>
      <c r="AQ330" s="487"/>
      <c r="AR330" s="409">
        <f t="shared" si="279"/>
        <v>0.26466229695069821</v>
      </c>
      <c r="AS330" s="410">
        <f t="shared" si="280"/>
        <v>0.11142775719578224</v>
      </c>
      <c r="AT330" s="409">
        <f t="shared" si="281"/>
        <v>5.7087162350320186E-2</v>
      </c>
      <c r="AU330" s="410">
        <f t="shared" si="282"/>
        <v>5.7087162350320186E-2</v>
      </c>
      <c r="AV330" s="64" t="b">
        <f t="shared" si="283"/>
        <v>0</v>
      </c>
      <c r="AW330" s="415">
        <f t="shared" si="284"/>
        <v>549.5506128007263</v>
      </c>
      <c r="AX330" s="415">
        <f t="shared" si="285"/>
        <v>549.23314669652859</v>
      </c>
      <c r="AY330" s="415">
        <f t="shared" si="286"/>
        <v>641.71870560378841</v>
      </c>
      <c r="AZ330" s="415">
        <f t="shared" si="287"/>
        <v>701.8</v>
      </c>
      <c r="BA330" s="415">
        <f t="shared" si="288"/>
        <v>780</v>
      </c>
      <c r="BB330" s="416">
        <f t="shared" ref="BB330:BE393" si="301">IFERROR(AX330/AW330-1,"")</f>
        <v>-5.7768310470940332E-4</v>
      </c>
      <c r="BC330" s="416">
        <f t="shared" si="301"/>
        <v>0.16839034472615588</v>
      </c>
      <c r="BD330" s="416">
        <f t="shared" si="301"/>
        <v>9.3625593069913027E-2</v>
      </c>
      <c r="BE330" s="416">
        <f t="shared" si="301"/>
        <v>0.11142775719578224</v>
      </c>
      <c r="BF330" s="417">
        <f t="shared" si="276"/>
        <v>4406</v>
      </c>
      <c r="BG330" s="417">
        <f t="shared" si="274"/>
        <v>4465</v>
      </c>
      <c r="BH330" s="417">
        <f t="shared" si="275"/>
        <v>3801</v>
      </c>
      <c r="BI330" s="417">
        <f t="shared" si="277"/>
        <v>3591</v>
      </c>
      <c r="BJ330" s="417">
        <f t="shared" si="278"/>
        <v>3796</v>
      </c>
      <c r="BK330" s="416">
        <f t="shared" ref="BK330:BN393" si="302">IFERROR(BG330/BF330-1,"")</f>
        <v>1.3390830685428901E-2</v>
      </c>
      <c r="BL330" s="416">
        <f t="shared" si="302"/>
        <v>-0.1487122060470325</v>
      </c>
      <c r="BM330" s="416">
        <f t="shared" si="302"/>
        <v>-5.5248618784530357E-2</v>
      </c>
      <c r="BN330" s="416">
        <f t="shared" si="302"/>
        <v>5.7087162350320186E-2</v>
      </c>
      <c r="BO330" s="419"/>
      <c r="BP330" s="420"/>
      <c r="BR330" s="104"/>
      <c r="BS330" s="103"/>
      <c r="BT330" s="161">
        <f t="shared" ref="BT330:BT393" si="303">AC330*Y330</f>
        <v>2664032.7999999998</v>
      </c>
      <c r="BU330" s="161">
        <f t="shared" ref="BU330:BU393" si="304">AF330*Y330</f>
        <v>2664032.7999999998</v>
      </c>
    </row>
    <row r="331" spans="1:73" ht="26.4" hidden="1">
      <c r="A331" s="145" t="s">
        <v>652</v>
      </c>
      <c r="B331" s="145" t="str">
        <f t="shared" si="221"/>
        <v>P199.2</v>
      </c>
      <c r="C331" s="201" t="s">
        <v>749</v>
      </c>
      <c r="D331" s="202" t="s">
        <v>750</v>
      </c>
      <c r="E331" s="178" t="s">
        <v>142</v>
      </c>
      <c r="F331" s="178"/>
      <c r="G331" s="178"/>
      <c r="H331" s="129">
        <v>305</v>
      </c>
      <c r="I331" s="130">
        <v>305</v>
      </c>
      <c r="J331" s="129">
        <v>305</v>
      </c>
      <c r="K331" s="130">
        <v>305</v>
      </c>
      <c r="L331" s="130">
        <v>305</v>
      </c>
      <c r="M331" s="130">
        <v>305</v>
      </c>
      <c r="N331" s="130">
        <v>305</v>
      </c>
      <c r="O331" s="148">
        <v>357.5</v>
      </c>
      <c r="P331" s="149">
        <v>6499</v>
      </c>
      <c r="Q331" s="149">
        <v>1977864</v>
      </c>
      <c r="R331" s="150">
        <v>6163</v>
      </c>
      <c r="S331" s="151">
        <v>1875811</v>
      </c>
      <c r="T331" s="150">
        <v>4303</v>
      </c>
      <c r="U331" s="151">
        <v>1386851.5</v>
      </c>
      <c r="V331" s="152">
        <v>6163</v>
      </c>
      <c r="W331" s="153">
        <f t="shared" si="289"/>
        <v>2203272.5</v>
      </c>
      <c r="X331" s="154">
        <v>6163</v>
      </c>
      <c r="Y331" s="155">
        <v>357.5</v>
      </c>
      <c r="Z331" s="138">
        <f t="shared" si="290"/>
        <v>2203272.5</v>
      </c>
      <c r="AA331" s="156">
        <v>3311</v>
      </c>
      <c r="AB331" s="157">
        <v>1181495</v>
      </c>
      <c r="AC331" s="158">
        <v>5239</v>
      </c>
      <c r="AD331" s="456">
        <v>400</v>
      </c>
      <c r="AE331" s="159">
        <f t="shared" si="291"/>
        <v>2095600</v>
      </c>
      <c r="AF331" s="158">
        <v>5239</v>
      </c>
      <c r="AG331" s="448">
        <v>429.34</v>
      </c>
      <c r="AH331" s="159">
        <f t="shared" si="292"/>
        <v>2249312.2599999998</v>
      </c>
      <c r="AI331" s="437">
        <f t="shared" si="293"/>
        <v>-29.339999999999975</v>
      </c>
      <c r="AJ331" s="23">
        <f t="shared" si="294"/>
        <v>-924</v>
      </c>
      <c r="AK331" s="24">
        <f t="shared" si="295"/>
        <v>-0.14992698361187734</v>
      </c>
      <c r="AL331" s="23">
        <f t="shared" si="296"/>
        <v>1928</v>
      </c>
      <c r="AM331" s="160">
        <f t="shared" si="297"/>
        <v>-153712.25999999978</v>
      </c>
      <c r="AN331" s="24">
        <f t="shared" si="298"/>
        <v>0.58230141951072178</v>
      </c>
      <c r="AO331" s="163">
        <f t="shared" si="299"/>
        <v>71.839999999999975</v>
      </c>
      <c r="AP331" s="164">
        <f t="shared" si="300"/>
        <v>0.20095104895104887</v>
      </c>
      <c r="AQ331" s="487"/>
      <c r="AR331" s="409">
        <f t="shared" si="279"/>
        <v>0.20095104895104887</v>
      </c>
      <c r="AS331" s="410">
        <f t="shared" si="280"/>
        <v>0.11888111888111896</v>
      </c>
      <c r="AT331" s="409">
        <f t="shared" si="281"/>
        <v>0.5823014195107219</v>
      </c>
      <c r="AU331" s="410">
        <f t="shared" si="282"/>
        <v>0.5823014195107219</v>
      </c>
      <c r="AV331" s="64" t="b">
        <f t="shared" si="283"/>
        <v>0</v>
      </c>
      <c r="AW331" s="415">
        <f t="shared" si="284"/>
        <v>304.33358978304352</v>
      </c>
      <c r="AX331" s="415">
        <f t="shared" si="285"/>
        <v>304.36654226837578</v>
      </c>
      <c r="AY331" s="415">
        <f t="shared" si="286"/>
        <v>322.29874506158495</v>
      </c>
      <c r="AZ331" s="415">
        <f t="shared" si="287"/>
        <v>357.5</v>
      </c>
      <c r="BA331" s="415">
        <f t="shared" si="288"/>
        <v>400</v>
      </c>
      <c r="BB331" s="416">
        <f t="shared" si="301"/>
        <v>1.0827751664144181E-4</v>
      </c>
      <c r="BC331" s="416">
        <f t="shared" si="301"/>
        <v>5.8916471763172273E-2</v>
      </c>
      <c r="BD331" s="416">
        <f t="shared" si="301"/>
        <v>0.10921933602840683</v>
      </c>
      <c r="BE331" s="416">
        <f t="shared" si="301"/>
        <v>0.11888111888111896</v>
      </c>
      <c r="BF331" s="417">
        <f t="shared" si="276"/>
        <v>6499</v>
      </c>
      <c r="BG331" s="417">
        <f t="shared" si="274"/>
        <v>6163</v>
      </c>
      <c r="BH331" s="417">
        <f t="shared" si="275"/>
        <v>4303</v>
      </c>
      <c r="BI331" s="417">
        <f t="shared" si="277"/>
        <v>3311</v>
      </c>
      <c r="BJ331" s="417">
        <f t="shared" si="278"/>
        <v>5239</v>
      </c>
      <c r="BK331" s="416">
        <f t="shared" si="302"/>
        <v>-5.1700261578704443E-2</v>
      </c>
      <c r="BL331" s="416">
        <f t="shared" si="302"/>
        <v>-0.30180107090702579</v>
      </c>
      <c r="BM331" s="416">
        <f t="shared" si="302"/>
        <v>-0.23053683476644204</v>
      </c>
      <c r="BN331" s="416">
        <f t="shared" si="302"/>
        <v>0.5823014195107219</v>
      </c>
      <c r="BO331" s="419"/>
      <c r="BP331" s="420"/>
      <c r="BR331" s="104"/>
      <c r="BS331" s="103"/>
      <c r="BT331" s="161">
        <f t="shared" si="303"/>
        <v>1872942.5</v>
      </c>
      <c r="BU331" s="161">
        <f t="shared" si="304"/>
        <v>1872942.5</v>
      </c>
    </row>
    <row r="332" spans="1:73" ht="36" hidden="1">
      <c r="A332" s="145" t="s">
        <v>751</v>
      </c>
      <c r="B332" s="145" t="str">
        <f t="shared" si="221"/>
        <v>P200</v>
      </c>
      <c r="C332" s="146" t="s">
        <v>752</v>
      </c>
      <c r="D332" s="147" t="s">
        <v>753</v>
      </c>
      <c r="E332" s="147"/>
      <c r="F332" s="147"/>
      <c r="G332" s="147"/>
      <c r="H332" s="129">
        <v>554</v>
      </c>
      <c r="I332" s="130">
        <v>800</v>
      </c>
      <c r="J332" s="129">
        <v>800</v>
      </c>
      <c r="K332" s="130">
        <v>800</v>
      </c>
      <c r="L332" s="130">
        <v>800</v>
      </c>
      <c r="M332" s="130">
        <v>920</v>
      </c>
      <c r="N332" s="130">
        <v>920</v>
      </c>
      <c r="O332" s="148">
        <v>1034</v>
      </c>
      <c r="P332" s="149">
        <v>154</v>
      </c>
      <c r="Q332" s="149">
        <v>112376</v>
      </c>
      <c r="R332" s="150">
        <v>152</v>
      </c>
      <c r="S332" s="151">
        <v>121440</v>
      </c>
      <c r="T332" s="150">
        <v>105</v>
      </c>
      <c r="U332" s="151">
        <v>99858</v>
      </c>
      <c r="V332" s="152">
        <v>152</v>
      </c>
      <c r="W332" s="153">
        <f t="shared" si="289"/>
        <v>157168</v>
      </c>
      <c r="X332" s="154">
        <v>152</v>
      </c>
      <c r="Y332" s="155">
        <v>1034</v>
      </c>
      <c r="Z332" s="138">
        <f t="shared" si="290"/>
        <v>157168</v>
      </c>
      <c r="AA332" s="156">
        <v>129</v>
      </c>
      <c r="AB332" s="157">
        <v>148874</v>
      </c>
      <c r="AC332" s="158">
        <v>130</v>
      </c>
      <c r="AD332" s="456">
        <v>1300</v>
      </c>
      <c r="AE332" s="159">
        <f t="shared" si="291"/>
        <v>169000</v>
      </c>
      <c r="AF332" s="158">
        <v>130</v>
      </c>
      <c r="AG332" s="448">
        <v>1715.19</v>
      </c>
      <c r="AH332" s="159">
        <f t="shared" si="292"/>
        <v>222974.7</v>
      </c>
      <c r="AI332" s="437">
        <f t="shared" si="293"/>
        <v>-415.19000000000005</v>
      </c>
      <c r="AJ332" s="23">
        <f t="shared" si="294"/>
        <v>-22</v>
      </c>
      <c r="AK332" s="24">
        <f t="shared" si="295"/>
        <v>-0.14473684210526316</v>
      </c>
      <c r="AL332" s="23">
        <f t="shared" si="296"/>
        <v>1</v>
      </c>
      <c r="AM332" s="160">
        <f t="shared" si="297"/>
        <v>-53974.700000000012</v>
      </c>
      <c r="AN332" s="24">
        <f t="shared" si="298"/>
        <v>7.7519379844961239E-3</v>
      </c>
      <c r="AO332" s="163">
        <f t="shared" si="299"/>
        <v>681.19</v>
      </c>
      <c r="AP332" s="164">
        <f t="shared" si="300"/>
        <v>0.65879110251450679</v>
      </c>
      <c r="AQ332" s="487"/>
      <c r="AR332" s="409">
        <f t="shared" si="279"/>
        <v>0.65879110251450679</v>
      </c>
      <c r="AS332" s="410">
        <f t="shared" si="280"/>
        <v>0.25725338491295946</v>
      </c>
      <c r="AT332" s="409">
        <f t="shared" si="281"/>
        <v>7.7519379844961378E-3</v>
      </c>
      <c r="AU332" s="410">
        <f t="shared" si="282"/>
        <v>7.7519379844961378E-3</v>
      </c>
      <c r="AV332" s="64" t="b">
        <f t="shared" si="283"/>
        <v>0</v>
      </c>
      <c r="AW332" s="415">
        <f t="shared" si="284"/>
        <v>729.71428571428567</v>
      </c>
      <c r="AX332" s="415">
        <f t="shared" si="285"/>
        <v>798.9473684210526</v>
      </c>
      <c r="AY332" s="415">
        <f t="shared" si="286"/>
        <v>951.02857142857147</v>
      </c>
      <c r="AZ332" s="415">
        <f t="shared" si="287"/>
        <v>1034</v>
      </c>
      <c r="BA332" s="415">
        <f t="shared" si="288"/>
        <v>1300</v>
      </c>
      <c r="BB332" s="416">
        <f t="shared" si="301"/>
        <v>9.4876973169022882E-2</v>
      </c>
      <c r="BC332" s="416">
        <f t="shared" si="301"/>
        <v>0.19035196687370615</v>
      </c>
      <c r="BD332" s="416">
        <f t="shared" si="301"/>
        <v>8.7243886318572272E-2</v>
      </c>
      <c r="BE332" s="416">
        <f t="shared" si="301"/>
        <v>0.25725338491295946</v>
      </c>
      <c r="BF332" s="417">
        <f t="shared" si="276"/>
        <v>154</v>
      </c>
      <c r="BG332" s="417">
        <f t="shared" si="274"/>
        <v>152</v>
      </c>
      <c r="BH332" s="417">
        <f t="shared" si="275"/>
        <v>105</v>
      </c>
      <c r="BI332" s="417">
        <f t="shared" si="277"/>
        <v>129</v>
      </c>
      <c r="BJ332" s="417">
        <f t="shared" si="278"/>
        <v>130</v>
      </c>
      <c r="BK332" s="416">
        <f t="shared" si="302"/>
        <v>-1.2987012987012991E-2</v>
      </c>
      <c r="BL332" s="416">
        <f t="shared" si="302"/>
        <v>-0.30921052631578949</v>
      </c>
      <c r="BM332" s="416">
        <f t="shared" si="302"/>
        <v>0.22857142857142865</v>
      </c>
      <c r="BN332" s="416">
        <f t="shared" si="302"/>
        <v>7.7519379844961378E-3</v>
      </c>
      <c r="BO332" s="419"/>
      <c r="BP332" s="420"/>
      <c r="BR332" s="104"/>
      <c r="BS332" s="103"/>
      <c r="BT332" s="161">
        <f t="shared" si="303"/>
        <v>134420</v>
      </c>
      <c r="BU332" s="161">
        <f t="shared" si="304"/>
        <v>134420</v>
      </c>
    </row>
    <row r="333" spans="1:73" s="206" customFormat="1" ht="24" hidden="1">
      <c r="A333" s="145" t="s">
        <v>652</v>
      </c>
      <c r="B333" s="145" t="str">
        <f t="shared" si="221"/>
        <v>P201</v>
      </c>
      <c r="C333" s="146" t="s">
        <v>754</v>
      </c>
      <c r="D333" s="172" t="s">
        <v>755</v>
      </c>
      <c r="E333" s="178" t="s">
        <v>142</v>
      </c>
      <c r="F333" s="178"/>
      <c r="G333" s="178"/>
      <c r="H333" s="129">
        <v>900</v>
      </c>
      <c r="I333" s="130">
        <v>1000</v>
      </c>
      <c r="J333" s="129">
        <v>1000</v>
      </c>
      <c r="K333" s="130">
        <v>1000</v>
      </c>
      <c r="L333" s="130">
        <v>1000</v>
      </c>
      <c r="M333" s="130">
        <v>1500</v>
      </c>
      <c r="N333" s="130">
        <v>1500</v>
      </c>
      <c r="O333" s="148">
        <v>1672</v>
      </c>
      <c r="P333" s="149">
        <v>884</v>
      </c>
      <c r="Q333" s="149">
        <v>843900</v>
      </c>
      <c r="R333" s="150">
        <v>973</v>
      </c>
      <c r="S333" s="151">
        <v>973000</v>
      </c>
      <c r="T333" s="150">
        <v>830</v>
      </c>
      <c r="U333" s="151">
        <v>1250752</v>
      </c>
      <c r="V333" s="152">
        <v>973</v>
      </c>
      <c r="W333" s="153">
        <f t="shared" si="289"/>
        <v>1626856</v>
      </c>
      <c r="X333" s="154">
        <v>973</v>
      </c>
      <c r="Y333" s="155">
        <v>1672</v>
      </c>
      <c r="Z333" s="138">
        <f t="shared" si="290"/>
        <v>1626856</v>
      </c>
      <c r="AA333" s="156">
        <v>760</v>
      </c>
      <c r="AB333" s="157">
        <v>1270720</v>
      </c>
      <c r="AC333" s="158">
        <v>828</v>
      </c>
      <c r="AD333" s="456">
        <f t="shared" ref="AD333:AD335" si="305">Y333*1.15</f>
        <v>1922.8</v>
      </c>
      <c r="AE333" s="159">
        <f t="shared" si="291"/>
        <v>1592078.4</v>
      </c>
      <c r="AF333" s="158">
        <v>828</v>
      </c>
      <c r="AG333" s="448">
        <v>1969.49</v>
      </c>
      <c r="AH333" s="159">
        <f t="shared" si="292"/>
        <v>1630737.72</v>
      </c>
      <c r="AI333" s="437">
        <f t="shared" si="293"/>
        <v>-46.690000000000055</v>
      </c>
      <c r="AJ333" s="23">
        <f t="shared" si="294"/>
        <v>-145</v>
      </c>
      <c r="AK333" s="24">
        <f t="shared" si="295"/>
        <v>-0.14902363823227133</v>
      </c>
      <c r="AL333" s="23">
        <f t="shared" si="296"/>
        <v>68</v>
      </c>
      <c r="AM333" s="160">
        <f t="shared" si="297"/>
        <v>-38659.320000000065</v>
      </c>
      <c r="AN333" s="24">
        <f t="shared" si="298"/>
        <v>8.9473684210526316E-2</v>
      </c>
      <c r="AO333" s="203">
        <f t="shared" si="299"/>
        <v>297.49</v>
      </c>
      <c r="AP333" s="204">
        <f t="shared" si="300"/>
        <v>0.17792464114832537</v>
      </c>
      <c r="AQ333" s="489"/>
      <c r="AR333" s="409">
        <f t="shared" si="279"/>
        <v>0.17792464114832529</v>
      </c>
      <c r="AS333" s="410">
        <f t="shared" si="280"/>
        <v>0.14999999999999991</v>
      </c>
      <c r="AT333" s="409">
        <f t="shared" si="281"/>
        <v>8.9473684210526372E-2</v>
      </c>
      <c r="AU333" s="410">
        <f t="shared" si="282"/>
        <v>8.9473684210526372E-2</v>
      </c>
      <c r="AV333" s="64" t="b">
        <f t="shared" si="283"/>
        <v>0</v>
      </c>
      <c r="AW333" s="415">
        <f t="shared" si="284"/>
        <v>954.6380090497737</v>
      </c>
      <c r="AX333" s="415">
        <f t="shared" si="285"/>
        <v>1000</v>
      </c>
      <c r="AY333" s="415">
        <f t="shared" si="286"/>
        <v>1506.9301204819278</v>
      </c>
      <c r="AZ333" s="415">
        <f t="shared" si="287"/>
        <v>1672</v>
      </c>
      <c r="BA333" s="415">
        <f t="shared" si="288"/>
        <v>1922.8</v>
      </c>
      <c r="BB333" s="416">
        <f t="shared" si="301"/>
        <v>4.7517478374214939E-2</v>
      </c>
      <c r="BC333" s="416">
        <f t="shared" si="301"/>
        <v>0.50693012048192787</v>
      </c>
      <c r="BD333" s="416">
        <f t="shared" si="301"/>
        <v>0.10954050043493835</v>
      </c>
      <c r="BE333" s="416">
        <f t="shared" si="301"/>
        <v>0.14999999999999991</v>
      </c>
      <c r="BF333" s="417">
        <f t="shared" si="276"/>
        <v>884</v>
      </c>
      <c r="BG333" s="417">
        <f t="shared" si="274"/>
        <v>973</v>
      </c>
      <c r="BH333" s="417">
        <f t="shared" si="275"/>
        <v>830</v>
      </c>
      <c r="BI333" s="417">
        <f t="shared" si="277"/>
        <v>760</v>
      </c>
      <c r="BJ333" s="417">
        <f t="shared" si="278"/>
        <v>828</v>
      </c>
      <c r="BK333" s="416">
        <f t="shared" si="302"/>
        <v>0.10067873303167429</v>
      </c>
      <c r="BL333" s="416">
        <f t="shared" si="302"/>
        <v>-0.14696813977389522</v>
      </c>
      <c r="BM333" s="416">
        <f t="shared" si="302"/>
        <v>-8.4337349397590411E-2</v>
      </c>
      <c r="BN333" s="416">
        <f t="shared" si="302"/>
        <v>8.9473684210526372E-2</v>
      </c>
      <c r="BO333" s="419"/>
      <c r="BP333" s="420"/>
      <c r="BQ333" s="205"/>
      <c r="BR333" s="104"/>
      <c r="BS333" s="103"/>
      <c r="BT333" s="161">
        <f t="shared" si="303"/>
        <v>1384416</v>
      </c>
      <c r="BU333" s="161">
        <f t="shared" si="304"/>
        <v>1384416</v>
      </c>
    </row>
    <row r="334" spans="1:73" ht="24" hidden="1">
      <c r="A334" s="145" t="s">
        <v>652</v>
      </c>
      <c r="B334" s="145" t="str">
        <f t="shared" si="221"/>
        <v>P202</v>
      </c>
      <c r="C334" s="146" t="s">
        <v>756</v>
      </c>
      <c r="D334" s="172" t="s">
        <v>757</v>
      </c>
      <c r="E334" s="178" t="s">
        <v>142</v>
      </c>
      <c r="F334" s="178"/>
      <c r="G334" s="178" t="s">
        <v>157</v>
      </c>
      <c r="H334" s="129">
        <v>700</v>
      </c>
      <c r="I334" s="130">
        <v>800</v>
      </c>
      <c r="J334" s="129">
        <v>800</v>
      </c>
      <c r="K334" s="130">
        <v>800</v>
      </c>
      <c r="L334" s="130">
        <v>800</v>
      </c>
      <c r="M334" s="130">
        <v>879</v>
      </c>
      <c r="N334" s="130">
        <v>879</v>
      </c>
      <c r="O334" s="148">
        <v>988.9</v>
      </c>
      <c r="P334" s="149">
        <v>1127</v>
      </c>
      <c r="Q334" s="149">
        <v>864500</v>
      </c>
      <c r="R334" s="150">
        <v>968</v>
      </c>
      <c r="S334" s="151">
        <v>774400</v>
      </c>
      <c r="T334" s="150">
        <v>612</v>
      </c>
      <c r="U334" s="151">
        <v>549837.00000000012</v>
      </c>
      <c r="V334" s="152">
        <v>968</v>
      </c>
      <c r="W334" s="153">
        <f t="shared" si="289"/>
        <v>957255.2</v>
      </c>
      <c r="X334" s="154">
        <v>968</v>
      </c>
      <c r="Y334" s="155">
        <v>988.9</v>
      </c>
      <c r="Z334" s="138">
        <f t="shared" si="290"/>
        <v>957255.2</v>
      </c>
      <c r="AA334" s="156">
        <v>504</v>
      </c>
      <c r="AB334" s="157">
        <v>498207.82000000012</v>
      </c>
      <c r="AC334" s="158">
        <v>823</v>
      </c>
      <c r="AD334" s="456">
        <f t="shared" si="305"/>
        <v>1137.2349999999999</v>
      </c>
      <c r="AE334" s="159">
        <f t="shared" si="291"/>
        <v>935944.40499999991</v>
      </c>
      <c r="AF334" s="158">
        <v>823</v>
      </c>
      <c r="AG334" s="448">
        <v>1286.3900000000001</v>
      </c>
      <c r="AH334" s="159">
        <f t="shared" si="292"/>
        <v>1058698.97</v>
      </c>
      <c r="AI334" s="437">
        <f t="shared" si="293"/>
        <v>-149.1550000000002</v>
      </c>
      <c r="AJ334" s="23">
        <f t="shared" si="294"/>
        <v>-145</v>
      </c>
      <c r="AK334" s="24">
        <f t="shared" si="295"/>
        <v>-0.14979338842975207</v>
      </c>
      <c r="AL334" s="23">
        <f t="shared" si="296"/>
        <v>319</v>
      </c>
      <c r="AM334" s="160">
        <f t="shared" si="297"/>
        <v>-122754.56500000006</v>
      </c>
      <c r="AN334" s="24">
        <f t="shared" si="298"/>
        <v>0.63293650793650791</v>
      </c>
      <c r="AO334" s="163">
        <f t="shared" si="299"/>
        <v>297.49000000000012</v>
      </c>
      <c r="AP334" s="164">
        <f t="shared" si="300"/>
        <v>0.30082920416624548</v>
      </c>
      <c r="AQ334" s="487"/>
      <c r="AR334" s="409">
        <f t="shared" si="279"/>
        <v>0.30082920416624548</v>
      </c>
      <c r="AS334" s="410">
        <f t="shared" si="280"/>
        <v>0.14999999999999991</v>
      </c>
      <c r="AT334" s="409">
        <f t="shared" si="281"/>
        <v>0.63293650793650791</v>
      </c>
      <c r="AU334" s="410">
        <f t="shared" si="282"/>
        <v>0.63293650793650791</v>
      </c>
      <c r="AV334" s="64" t="b">
        <f t="shared" si="283"/>
        <v>0</v>
      </c>
      <c r="AW334" s="415">
        <f t="shared" si="284"/>
        <v>767.08074534161494</v>
      </c>
      <c r="AX334" s="415">
        <f t="shared" si="285"/>
        <v>800</v>
      </c>
      <c r="AY334" s="415">
        <f t="shared" si="286"/>
        <v>898.42647058823547</v>
      </c>
      <c r="AZ334" s="415">
        <f t="shared" si="287"/>
        <v>988.9</v>
      </c>
      <c r="BA334" s="415">
        <f t="shared" si="288"/>
        <v>1137.2349999999999</v>
      </c>
      <c r="BB334" s="416">
        <f t="shared" si="301"/>
        <v>4.2914979757084915E-2</v>
      </c>
      <c r="BC334" s="416">
        <f t="shared" si="301"/>
        <v>0.12303308823529435</v>
      </c>
      <c r="BD334" s="416">
        <f t="shared" si="301"/>
        <v>0.10070220810894837</v>
      </c>
      <c r="BE334" s="416">
        <f t="shared" si="301"/>
        <v>0.14999999999999991</v>
      </c>
      <c r="BF334" s="417">
        <f t="shared" si="276"/>
        <v>1127</v>
      </c>
      <c r="BG334" s="417">
        <f t="shared" si="274"/>
        <v>968</v>
      </c>
      <c r="BH334" s="417">
        <f t="shared" si="275"/>
        <v>612</v>
      </c>
      <c r="BI334" s="417">
        <f t="shared" si="277"/>
        <v>504</v>
      </c>
      <c r="BJ334" s="417">
        <f t="shared" si="278"/>
        <v>823</v>
      </c>
      <c r="BK334" s="416">
        <f t="shared" si="302"/>
        <v>-0.14108251996450749</v>
      </c>
      <c r="BL334" s="416">
        <f t="shared" si="302"/>
        <v>-0.36776859504132231</v>
      </c>
      <c r="BM334" s="416">
        <f t="shared" si="302"/>
        <v>-0.17647058823529416</v>
      </c>
      <c r="BN334" s="416">
        <f t="shared" si="302"/>
        <v>0.63293650793650791</v>
      </c>
      <c r="BO334" s="419"/>
      <c r="BP334" s="420"/>
      <c r="BR334" s="104"/>
      <c r="BS334" s="103"/>
      <c r="BT334" s="161">
        <f t="shared" si="303"/>
        <v>813864.7</v>
      </c>
      <c r="BU334" s="161">
        <f t="shared" si="304"/>
        <v>813864.7</v>
      </c>
    </row>
    <row r="335" spans="1:73" ht="13.2" hidden="1">
      <c r="A335" s="145" t="s">
        <v>652</v>
      </c>
      <c r="B335" s="145" t="str">
        <f t="shared" ref="B335:B406" si="306">+"P"&amp;C335</f>
        <v>P203</v>
      </c>
      <c r="C335" s="146" t="s">
        <v>758</v>
      </c>
      <c r="D335" s="172" t="s">
        <v>759</v>
      </c>
      <c r="E335" s="178" t="s">
        <v>142</v>
      </c>
      <c r="F335" s="178"/>
      <c r="G335" s="178" t="s">
        <v>157</v>
      </c>
      <c r="H335" s="129">
        <v>1500</v>
      </c>
      <c r="I335" s="130">
        <v>1500</v>
      </c>
      <c r="J335" s="129">
        <v>1500</v>
      </c>
      <c r="K335" s="130">
        <v>1500</v>
      </c>
      <c r="L335" s="130">
        <v>1500</v>
      </c>
      <c r="M335" s="130">
        <v>1742</v>
      </c>
      <c r="N335" s="130">
        <v>1742</v>
      </c>
      <c r="O335" s="148">
        <v>1938.2</v>
      </c>
      <c r="P335" s="149">
        <v>103</v>
      </c>
      <c r="Q335" s="149">
        <v>154500</v>
      </c>
      <c r="R335" s="150">
        <v>88</v>
      </c>
      <c r="S335" s="151">
        <v>132000</v>
      </c>
      <c r="T335" s="150">
        <v>75</v>
      </c>
      <c r="U335" s="151">
        <v>131970.79999999999</v>
      </c>
      <c r="V335" s="152">
        <v>86</v>
      </c>
      <c r="W335" s="153">
        <f t="shared" si="289"/>
        <v>166685.20000000001</v>
      </c>
      <c r="X335" s="154">
        <v>86</v>
      </c>
      <c r="Y335" s="155">
        <v>1938.2</v>
      </c>
      <c r="Z335" s="138">
        <f t="shared" si="290"/>
        <v>166685.20000000001</v>
      </c>
      <c r="AA335" s="156">
        <v>51</v>
      </c>
      <c r="AB335" s="157">
        <v>98848.2</v>
      </c>
      <c r="AC335" s="158">
        <v>74</v>
      </c>
      <c r="AD335" s="456">
        <f t="shared" si="305"/>
        <v>2228.9299999999998</v>
      </c>
      <c r="AE335" s="159">
        <f t="shared" si="291"/>
        <v>164940.81999999998</v>
      </c>
      <c r="AF335" s="158">
        <v>74</v>
      </c>
      <c r="AG335" s="448">
        <v>2393.75</v>
      </c>
      <c r="AH335" s="159">
        <f t="shared" si="292"/>
        <v>177137.5</v>
      </c>
      <c r="AI335" s="437">
        <f t="shared" si="293"/>
        <v>-164.82000000000016</v>
      </c>
      <c r="AJ335" s="23">
        <f t="shared" si="294"/>
        <v>-12</v>
      </c>
      <c r="AK335" s="24">
        <f t="shared" si="295"/>
        <v>-0.13953488372093023</v>
      </c>
      <c r="AL335" s="23">
        <f t="shared" si="296"/>
        <v>23</v>
      </c>
      <c r="AM335" s="160">
        <f t="shared" si="297"/>
        <v>-12196.680000000022</v>
      </c>
      <c r="AN335" s="24">
        <f t="shared" si="298"/>
        <v>0.45098039215686275</v>
      </c>
      <c r="AO335" s="163">
        <f t="shared" si="299"/>
        <v>455.54999999999995</v>
      </c>
      <c r="AP335" s="164">
        <f t="shared" si="300"/>
        <v>0.23503766381178409</v>
      </c>
      <c r="AQ335" s="487"/>
      <c r="AR335" s="409">
        <f t="shared" si="279"/>
        <v>0.23503766381178415</v>
      </c>
      <c r="AS335" s="410">
        <f t="shared" si="280"/>
        <v>0.14999999999999991</v>
      </c>
      <c r="AT335" s="409">
        <f t="shared" si="281"/>
        <v>0.4509803921568627</v>
      </c>
      <c r="AU335" s="410">
        <f t="shared" si="282"/>
        <v>0.4509803921568627</v>
      </c>
      <c r="AV335" s="64" t="b">
        <f t="shared" si="283"/>
        <v>0</v>
      </c>
      <c r="AW335" s="415">
        <f t="shared" si="284"/>
        <v>1500</v>
      </c>
      <c r="AX335" s="415">
        <f t="shared" si="285"/>
        <v>1500</v>
      </c>
      <c r="AY335" s="415">
        <f t="shared" si="286"/>
        <v>1759.6106666666665</v>
      </c>
      <c r="AZ335" s="415">
        <f t="shared" si="287"/>
        <v>1938.2</v>
      </c>
      <c r="BA335" s="415">
        <f t="shared" si="288"/>
        <v>2228.9299999999998</v>
      </c>
      <c r="BB335" s="416">
        <f t="shared" si="301"/>
        <v>0</v>
      </c>
      <c r="BC335" s="416">
        <f t="shared" si="301"/>
        <v>0.17307377777777755</v>
      </c>
      <c r="BD335" s="416">
        <f t="shared" si="301"/>
        <v>0.10149366374986002</v>
      </c>
      <c r="BE335" s="416">
        <f t="shared" si="301"/>
        <v>0.14999999999999991</v>
      </c>
      <c r="BF335" s="417">
        <f t="shared" si="276"/>
        <v>103</v>
      </c>
      <c r="BG335" s="417">
        <f t="shared" si="274"/>
        <v>88</v>
      </c>
      <c r="BH335" s="417">
        <f t="shared" si="275"/>
        <v>75</v>
      </c>
      <c r="BI335" s="417">
        <f t="shared" si="277"/>
        <v>51</v>
      </c>
      <c r="BJ335" s="417">
        <f t="shared" si="278"/>
        <v>74</v>
      </c>
      <c r="BK335" s="416">
        <f t="shared" si="302"/>
        <v>-0.14563106796116509</v>
      </c>
      <c r="BL335" s="416">
        <f t="shared" si="302"/>
        <v>-0.14772727272727271</v>
      </c>
      <c r="BM335" s="416">
        <f t="shared" si="302"/>
        <v>-0.31999999999999995</v>
      </c>
      <c r="BN335" s="416">
        <f t="shared" si="302"/>
        <v>0.4509803921568627</v>
      </c>
      <c r="BO335" s="419"/>
      <c r="BP335" s="420"/>
      <c r="BR335" s="104"/>
      <c r="BS335" s="103"/>
      <c r="BT335" s="161">
        <f t="shared" si="303"/>
        <v>143426.80000000002</v>
      </c>
      <c r="BU335" s="161">
        <f t="shared" si="304"/>
        <v>143426.80000000002</v>
      </c>
    </row>
    <row r="336" spans="1:73" ht="13.2" hidden="1">
      <c r="A336" s="145" t="s">
        <v>760</v>
      </c>
      <c r="B336" s="145" t="str">
        <f t="shared" si="306"/>
        <v>P204</v>
      </c>
      <c r="C336" s="146" t="s">
        <v>761</v>
      </c>
      <c r="D336" s="172" t="s">
        <v>762</v>
      </c>
      <c r="E336" s="178" t="s">
        <v>142</v>
      </c>
      <c r="F336" s="178"/>
      <c r="G336" s="178" t="s">
        <v>157</v>
      </c>
      <c r="H336" s="129">
        <v>3300</v>
      </c>
      <c r="I336" s="130">
        <v>3400</v>
      </c>
      <c r="J336" s="129">
        <v>3400</v>
      </c>
      <c r="K336" s="130">
        <v>3400</v>
      </c>
      <c r="L336" s="130">
        <v>3400</v>
      </c>
      <c r="M336" s="130">
        <v>3880</v>
      </c>
      <c r="N336" s="130">
        <v>3880</v>
      </c>
      <c r="O336" s="148">
        <v>4290</v>
      </c>
      <c r="P336" s="149">
        <v>594</v>
      </c>
      <c r="Q336" s="149">
        <v>2000000</v>
      </c>
      <c r="R336" s="150">
        <v>591</v>
      </c>
      <c r="S336" s="151">
        <v>2008720</v>
      </c>
      <c r="T336" s="150">
        <v>548</v>
      </c>
      <c r="U336" s="151">
        <v>2176304</v>
      </c>
      <c r="V336" s="152">
        <v>591</v>
      </c>
      <c r="W336" s="153">
        <f t="shared" si="289"/>
        <v>2535390</v>
      </c>
      <c r="X336" s="154">
        <v>591</v>
      </c>
      <c r="Y336" s="155">
        <v>4290</v>
      </c>
      <c r="Z336" s="138">
        <f t="shared" si="290"/>
        <v>2535390</v>
      </c>
      <c r="AA336" s="156">
        <v>468</v>
      </c>
      <c r="AB336" s="157">
        <v>2006862</v>
      </c>
      <c r="AC336" s="158">
        <v>503</v>
      </c>
      <c r="AD336" s="456">
        <v>4800</v>
      </c>
      <c r="AE336" s="159">
        <f t="shared" si="291"/>
        <v>2414400</v>
      </c>
      <c r="AF336" s="158">
        <v>503</v>
      </c>
      <c r="AG336" s="448">
        <v>5453.93</v>
      </c>
      <c r="AH336" s="159">
        <f t="shared" si="292"/>
        <v>2743326.79</v>
      </c>
      <c r="AI336" s="437">
        <f t="shared" si="293"/>
        <v>-653.93000000000029</v>
      </c>
      <c r="AJ336" s="23">
        <f t="shared" si="294"/>
        <v>-88</v>
      </c>
      <c r="AK336" s="24">
        <f t="shared" si="295"/>
        <v>-0.14890016920473773</v>
      </c>
      <c r="AL336" s="23">
        <f t="shared" si="296"/>
        <v>35</v>
      </c>
      <c r="AM336" s="160">
        <f t="shared" si="297"/>
        <v>-328926.79000000004</v>
      </c>
      <c r="AN336" s="24">
        <f t="shared" si="298"/>
        <v>7.4786324786324784E-2</v>
      </c>
      <c r="AO336" s="163">
        <f t="shared" si="299"/>
        <v>1163.9300000000003</v>
      </c>
      <c r="AP336" s="164">
        <f t="shared" si="300"/>
        <v>0.2713123543123544</v>
      </c>
      <c r="AQ336" s="487"/>
      <c r="AR336" s="409">
        <f t="shared" si="279"/>
        <v>0.27131235431235434</v>
      </c>
      <c r="AS336" s="410">
        <f t="shared" si="280"/>
        <v>0.11888111888111896</v>
      </c>
      <c r="AT336" s="409">
        <f t="shared" si="281"/>
        <v>7.4786324786324743E-2</v>
      </c>
      <c r="AU336" s="410">
        <f t="shared" si="282"/>
        <v>7.4786324786324743E-2</v>
      </c>
      <c r="AV336" s="64" t="b">
        <f t="shared" si="283"/>
        <v>0</v>
      </c>
      <c r="AW336" s="415">
        <f t="shared" si="284"/>
        <v>3367.0033670033672</v>
      </c>
      <c r="AX336" s="415">
        <f t="shared" si="285"/>
        <v>3398.849407783418</v>
      </c>
      <c r="AY336" s="415">
        <f t="shared" si="286"/>
        <v>3971.3576642335765</v>
      </c>
      <c r="AZ336" s="415">
        <f t="shared" si="287"/>
        <v>4290</v>
      </c>
      <c r="BA336" s="415">
        <f t="shared" si="288"/>
        <v>4800</v>
      </c>
      <c r="BB336" s="416">
        <f t="shared" si="301"/>
        <v>9.4582741116751023E-3</v>
      </c>
      <c r="BC336" s="416">
        <f t="shared" si="301"/>
        <v>0.16844178360450623</v>
      </c>
      <c r="BD336" s="416">
        <f t="shared" si="301"/>
        <v>8.0235114211985037E-2</v>
      </c>
      <c r="BE336" s="416">
        <f t="shared" si="301"/>
        <v>0.11888111888111896</v>
      </c>
      <c r="BF336" s="417">
        <f t="shared" si="276"/>
        <v>594</v>
      </c>
      <c r="BG336" s="417">
        <f t="shared" si="274"/>
        <v>591</v>
      </c>
      <c r="BH336" s="417">
        <f t="shared" si="275"/>
        <v>548</v>
      </c>
      <c r="BI336" s="417">
        <f t="shared" si="277"/>
        <v>468</v>
      </c>
      <c r="BJ336" s="417">
        <f t="shared" si="278"/>
        <v>503</v>
      </c>
      <c r="BK336" s="416">
        <f t="shared" si="302"/>
        <v>-5.050505050505083E-3</v>
      </c>
      <c r="BL336" s="416">
        <f t="shared" si="302"/>
        <v>-7.275803722504226E-2</v>
      </c>
      <c r="BM336" s="416">
        <f t="shared" si="302"/>
        <v>-0.14598540145985406</v>
      </c>
      <c r="BN336" s="416">
        <f t="shared" si="302"/>
        <v>7.4786324786324743E-2</v>
      </c>
      <c r="BO336" s="419"/>
      <c r="BP336" s="420"/>
      <c r="BR336" s="104"/>
      <c r="BS336" s="103"/>
      <c r="BT336" s="161">
        <f t="shared" si="303"/>
        <v>2157870</v>
      </c>
      <c r="BU336" s="161">
        <f t="shared" si="304"/>
        <v>2157870</v>
      </c>
    </row>
    <row r="337" spans="1:73" ht="13.2" hidden="1">
      <c r="A337" s="145" t="s">
        <v>760</v>
      </c>
      <c r="B337" s="145" t="str">
        <f t="shared" si="306"/>
        <v>P205</v>
      </c>
      <c r="C337" s="146" t="s">
        <v>763</v>
      </c>
      <c r="D337" s="172" t="s">
        <v>764</v>
      </c>
      <c r="E337" s="178" t="s">
        <v>142</v>
      </c>
      <c r="F337" s="178"/>
      <c r="G337" s="178"/>
      <c r="H337" s="129">
        <v>1330</v>
      </c>
      <c r="I337" s="130">
        <v>1330</v>
      </c>
      <c r="J337" s="129">
        <v>1330</v>
      </c>
      <c r="K337" s="130">
        <v>1330</v>
      </c>
      <c r="L337" s="130">
        <v>1330</v>
      </c>
      <c r="M337" s="130">
        <v>1552</v>
      </c>
      <c r="N337" s="130">
        <v>1552</v>
      </c>
      <c r="O337" s="148">
        <v>1729.2</v>
      </c>
      <c r="P337" s="149">
        <v>499</v>
      </c>
      <c r="Q337" s="149">
        <v>663670</v>
      </c>
      <c r="R337" s="150">
        <v>568</v>
      </c>
      <c r="S337" s="151">
        <v>753844</v>
      </c>
      <c r="T337" s="150">
        <v>472</v>
      </c>
      <c r="U337" s="151">
        <v>743989.20000000007</v>
      </c>
      <c r="V337" s="152">
        <v>568</v>
      </c>
      <c r="W337" s="153">
        <f t="shared" si="289"/>
        <v>982185.6</v>
      </c>
      <c r="X337" s="154">
        <v>568</v>
      </c>
      <c r="Y337" s="155">
        <v>1729.2</v>
      </c>
      <c r="Z337" s="138">
        <f t="shared" si="290"/>
        <v>982185.6</v>
      </c>
      <c r="AA337" s="156">
        <v>405</v>
      </c>
      <c r="AB337" s="157">
        <v>694619.64</v>
      </c>
      <c r="AC337" s="158">
        <v>483</v>
      </c>
      <c r="AD337" s="456">
        <f t="shared" ref="AD337" si="307">Y337*1.15</f>
        <v>1988.58</v>
      </c>
      <c r="AE337" s="159">
        <f t="shared" si="291"/>
        <v>960484.14</v>
      </c>
      <c r="AF337" s="158">
        <v>483</v>
      </c>
      <c r="AG337" s="448">
        <v>2184.5</v>
      </c>
      <c r="AH337" s="159">
        <f t="shared" si="292"/>
        <v>1055113.5</v>
      </c>
      <c r="AI337" s="437">
        <f t="shared" si="293"/>
        <v>-195.92000000000007</v>
      </c>
      <c r="AJ337" s="23">
        <f t="shared" si="294"/>
        <v>-85</v>
      </c>
      <c r="AK337" s="24">
        <f t="shared" si="295"/>
        <v>-0.14964788732394366</v>
      </c>
      <c r="AL337" s="23">
        <f t="shared" si="296"/>
        <v>78</v>
      </c>
      <c r="AM337" s="160">
        <f t="shared" si="297"/>
        <v>-94629.359999999986</v>
      </c>
      <c r="AN337" s="24">
        <f t="shared" si="298"/>
        <v>0.19259259259259259</v>
      </c>
      <c r="AO337" s="163">
        <f t="shared" si="299"/>
        <v>455.29999999999995</v>
      </c>
      <c r="AP337" s="164">
        <f t="shared" si="300"/>
        <v>0.26330094841545221</v>
      </c>
      <c r="AQ337" s="487"/>
      <c r="AR337" s="409">
        <f t="shared" si="279"/>
        <v>0.26330094841545226</v>
      </c>
      <c r="AS337" s="410">
        <f t="shared" si="280"/>
        <v>0.14999999999999991</v>
      </c>
      <c r="AT337" s="409">
        <f t="shared" si="281"/>
        <v>0.19259259259259265</v>
      </c>
      <c r="AU337" s="410">
        <f t="shared" si="282"/>
        <v>0.19259259259259265</v>
      </c>
      <c r="AV337" s="64" t="b">
        <f t="shared" si="283"/>
        <v>0</v>
      </c>
      <c r="AW337" s="415">
        <f t="shared" si="284"/>
        <v>1330</v>
      </c>
      <c r="AX337" s="415">
        <f t="shared" si="285"/>
        <v>1327.1901408450703</v>
      </c>
      <c r="AY337" s="415">
        <f t="shared" si="286"/>
        <v>1576.2483050847459</v>
      </c>
      <c r="AZ337" s="415">
        <f t="shared" si="287"/>
        <v>1729.2</v>
      </c>
      <c r="BA337" s="415">
        <f t="shared" si="288"/>
        <v>1988.58</v>
      </c>
      <c r="BB337" s="416">
        <f t="shared" si="301"/>
        <v>-2.1126760563381364E-3</v>
      </c>
      <c r="BC337" s="416">
        <f t="shared" si="301"/>
        <v>0.18765823869147424</v>
      </c>
      <c r="BD337" s="416">
        <f t="shared" si="301"/>
        <v>9.7035279544380515E-2</v>
      </c>
      <c r="BE337" s="416">
        <f t="shared" si="301"/>
        <v>0.14999999999999991</v>
      </c>
      <c r="BF337" s="417">
        <f t="shared" si="276"/>
        <v>499</v>
      </c>
      <c r="BG337" s="417">
        <f t="shared" si="274"/>
        <v>568</v>
      </c>
      <c r="BH337" s="417">
        <f t="shared" si="275"/>
        <v>472</v>
      </c>
      <c r="BI337" s="417">
        <f t="shared" si="277"/>
        <v>405</v>
      </c>
      <c r="BJ337" s="417">
        <f t="shared" si="278"/>
        <v>483</v>
      </c>
      <c r="BK337" s="416">
        <f t="shared" si="302"/>
        <v>0.13827655310621245</v>
      </c>
      <c r="BL337" s="416">
        <f t="shared" si="302"/>
        <v>-0.16901408450704225</v>
      </c>
      <c r="BM337" s="416">
        <f t="shared" si="302"/>
        <v>-0.14194915254237284</v>
      </c>
      <c r="BN337" s="416">
        <f t="shared" si="302"/>
        <v>0.19259259259259265</v>
      </c>
      <c r="BO337" s="419"/>
      <c r="BP337" s="420"/>
      <c r="BR337" s="104"/>
      <c r="BS337" s="103"/>
      <c r="BT337" s="161">
        <f t="shared" si="303"/>
        <v>835203.6</v>
      </c>
      <c r="BU337" s="161">
        <f t="shared" si="304"/>
        <v>835203.6</v>
      </c>
    </row>
    <row r="338" spans="1:73" ht="13.2" hidden="1">
      <c r="A338" s="145" t="s">
        <v>760</v>
      </c>
      <c r="B338" s="145" t="str">
        <f t="shared" si="306"/>
        <v>P206</v>
      </c>
      <c r="C338" s="146" t="s">
        <v>765</v>
      </c>
      <c r="D338" s="165" t="s">
        <v>766</v>
      </c>
      <c r="E338" s="165"/>
      <c r="F338" s="165"/>
      <c r="G338" s="165"/>
      <c r="H338" s="129">
        <v>3550</v>
      </c>
      <c r="I338" s="130">
        <v>3900</v>
      </c>
      <c r="J338" s="129"/>
      <c r="K338" s="130"/>
      <c r="L338" s="130"/>
      <c r="M338" s="130"/>
      <c r="N338" s="130"/>
      <c r="O338" s="148"/>
      <c r="P338" s="149">
        <v>2848</v>
      </c>
      <c r="Q338" s="149">
        <v>10736550</v>
      </c>
      <c r="R338" s="150"/>
      <c r="S338" s="151"/>
      <c r="T338" s="150"/>
      <c r="U338" s="151"/>
      <c r="V338" s="152"/>
      <c r="W338" s="153"/>
      <c r="X338" s="166"/>
      <c r="Y338" s="155"/>
      <c r="Z338" s="167"/>
      <c r="AA338" s="168"/>
      <c r="AB338" s="169"/>
      <c r="AC338" s="170"/>
      <c r="AD338" s="449"/>
      <c r="AE338" s="171"/>
      <c r="AF338" s="170"/>
      <c r="AG338" s="449"/>
      <c r="AH338" s="159">
        <f t="shared" si="292"/>
        <v>0</v>
      </c>
      <c r="AI338" s="437">
        <f t="shared" si="293"/>
        <v>0</v>
      </c>
      <c r="AJ338" s="23"/>
      <c r="AK338" s="24"/>
      <c r="AL338" s="23"/>
      <c r="AM338" s="160">
        <f t="shared" si="297"/>
        <v>0</v>
      </c>
      <c r="AN338" s="24"/>
      <c r="AO338" s="163"/>
      <c r="AP338" s="164"/>
      <c r="AQ338" s="487"/>
      <c r="AR338" s="409" t="str">
        <f t="shared" si="279"/>
        <v/>
      </c>
      <c r="AS338" s="410" t="str">
        <f t="shared" si="280"/>
        <v/>
      </c>
      <c r="AT338" s="409" t="str">
        <f t="shared" si="281"/>
        <v/>
      </c>
      <c r="AU338" s="410" t="str">
        <f t="shared" si="282"/>
        <v/>
      </c>
      <c r="AV338" s="64" t="b">
        <f t="shared" si="283"/>
        <v>1</v>
      </c>
      <c r="AW338" s="415">
        <f t="shared" si="284"/>
        <v>3769.8560393258426</v>
      </c>
      <c r="AX338" s="415" t="str">
        <f t="shared" si="285"/>
        <v/>
      </c>
      <c r="AY338" s="415" t="str">
        <f t="shared" si="286"/>
        <v/>
      </c>
      <c r="AZ338" s="415">
        <f t="shared" si="287"/>
        <v>0</v>
      </c>
      <c r="BA338" s="415">
        <f t="shared" si="288"/>
        <v>0</v>
      </c>
      <c r="BB338" s="416" t="str">
        <f t="shared" si="301"/>
        <v/>
      </c>
      <c r="BC338" s="416" t="str">
        <f t="shared" si="301"/>
        <v/>
      </c>
      <c r="BD338" s="416" t="str">
        <f t="shared" si="301"/>
        <v/>
      </c>
      <c r="BE338" s="416" t="str">
        <f t="shared" si="301"/>
        <v/>
      </c>
      <c r="BF338" s="417">
        <f t="shared" si="276"/>
        <v>2848</v>
      </c>
      <c r="BG338" s="417">
        <f t="shared" si="274"/>
        <v>0</v>
      </c>
      <c r="BH338" s="417">
        <f t="shared" si="275"/>
        <v>0</v>
      </c>
      <c r="BI338" s="417">
        <f t="shared" si="277"/>
        <v>0</v>
      </c>
      <c r="BJ338" s="417">
        <f t="shared" si="278"/>
        <v>0</v>
      </c>
      <c r="BK338" s="416">
        <f t="shared" si="302"/>
        <v>-1</v>
      </c>
      <c r="BL338" s="416" t="str">
        <f t="shared" si="302"/>
        <v/>
      </c>
      <c r="BM338" s="416" t="str">
        <f t="shared" si="302"/>
        <v/>
      </c>
      <c r="BN338" s="416" t="str">
        <f t="shared" si="302"/>
        <v/>
      </c>
      <c r="BO338" s="419"/>
      <c r="BP338" s="420"/>
      <c r="BR338" s="104"/>
      <c r="BS338" s="103"/>
      <c r="BT338" s="161">
        <f t="shared" si="303"/>
        <v>0</v>
      </c>
      <c r="BU338" s="161">
        <f t="shared" si="304"/>
        <v>0</v>
      </c>
    </row>
    <row r="339" spans="1:73" s="206" customFormat="1" ht="24" hidden="1">
      <c r="A339" s="145" t="s">
        <v>760</v>
      </c>
      <c r="B339" s="145" t="str">
        <f t="shared" si="306"/>
        <v>P206.1</v>
      </c>
      <c r="C339" s="146" t="s">
        <v>767</v>
      </c>
      <c r="D339" s="147" t="s">
        <v>768</v>
      </c>
      <c r="E339" s="147"/>
      <c r="F339" s="147"/>
      <c r="G339" s="147" t="s">
        <v>157</v>
      </c>
      <c r="H339" s="129">
        <v>0</v>
      </c>
      <c r="I339" s="130">
        <v>0</v>
      </c>
      <c r="J339" s="129">
        <v>3800</v>
      </c>
      <c r="K339" s="130">
        <v>3800</v>
      </c>
      <c r="L339" s="130">
        <v>3800</v>
      </c>
      <c r="M339" s="130">
        <v>3980</v>
      </c>
      <c r="N339" s="130">
        <v>3980</v>
      </c>
      <c r="O339" s="148">
        <v>4400</v>
      </c>
      <c r="P339" s="149">
        <v>0</v>
      </c>
      <c r="Q339" s="149">
        <v>0</v>
      </c>
      <c r="R339" s="150">
        <v>2640</v>
      </c>
      <c r="S339" s="151">
        <v>10065400</v>
      </c>
      <c r="T339" s="150">
        <v>2049</v>
      </c>
      <c r="U339" s="151">
        <v>8369968</v>
      </c>
      <c r="V339" s="152">
        <v>2063</v>
      </c>
      <c r="W339" s="153">
        <f t="shared" ref="W339:W345" si="308">V339*O339</f>
        <v>9077200</v>
      </c>
      <c r="X339" s="154">
        <v>2063</v>
      </c>
      <c r="Y339" s="155">
        <v>4400</v>
      </c>
      <c r="Z339" s="138">
        <f t="shared" ref="Z339:Z345" si="309">X339*Y339</f>
        <v>9077200</v>
      </c>
      <c r="AA339" s="156">
        <v>1899</v>
      </c>
      <c r="AB339" s="157">
        <v>8353740</v>
      </c>
      <c r="AC339" s="162">
        <f t="shared" ref="AC339:AC342" si="310">AA339</f>
        <v>1899</v>
      </c>
      <c r="AD339" s="448">
        <v>4400</v>
      </c>
      <c r="AE339" s="159">
        <f t="shared" ref="AE339:AE345" si="311">AC339*AD339</f>
        <v>8355600</v>
      </c>
      <c r="AF339" s="158">
        <v>1754</v>
      </c>
      <c r="AG339" s="448">
        <v>4400</v>
      </c>
      <c r="AH339" s="159">
        <f t="shared" si="292"/>
        <v>7717600</v>
      </c>
      <c r="AI339" s="437">
        <f t="shared" si="293"/>
        <v>0</v>
      </c>
      <c r="AJ339" s="23">
        <f t="shared" ref="AJ339:AJ345" si="312">+AF339-X339</f>
        <v>-309</v>
      </c>
      <c r="AK339" s="24">
        <f t="shared" ref="AK339:AK345" si="313">+AJ339/X339</f>
        <v>-0.14978187106156082</v>
      </c>
      <c r="AL339" s="23">
        <f t="shared" ref="AL339:AL345" si="314">+AF339-AA339</f>
        <v>-145</v>
      </c>
      <c r="AM339" s="160">
        <f t="shared" si="297"/>
        <v>638000</v>
      </c>
      <c r="AN339" s="24">
        <f t="shared" ref="AN339:AN345" si="315">+AL339/AA339</f>
        <v>-7.635597682991048E-2</v>
      </c>
      <c r="AO339" s="203">
        <f t="shared" ref="AO339:AO345" si="316">+AG339-Y339</f>
        <v>0</v>
      </c>
      <c r="AP339" s="204">
        <f t="shared" ref="AP339:AP345" si="317">+AO339/Y339</f>
        <v>0</v>
      </c>
      <c r="AQ339" s="489"/>
      <c r="AR339" s="409">
        <f t="shared" si="279"/>
        <v>0</v>
      </c>
      <c r="AS339" s="410">
        <f t="shared" si="280"/>
        <v>0</v>
      </c>
      <c r="AT339" s="409">
        <f t="shared" si="281"/>
        <v>-7.6355976829910466E-2</v>
      </c>
      <c r="AU339" s="410">
        <f t="shared" si="282"/>
        <v>0</v>
      </c>
      <c r="AV339" s="64" t="b">
        <f t="shared" si="283"/>
        <v>1</v>
      </c>
      <c r="AW339" s="415" t="str">
        <f t="shared" si="284"/>
        <v/>
      </c>
      <c r="AX339" s="415">
        <f t="shared" si="285"/>
        <v>3812.651515151515</v>
      </c>
      <c r="AY339" s="415">
        <f t="shared" si="286"/>
        <v>4084.9038555392876</v>
      </c>
      <c r="AZ339" s="415">
        <f t="shared" si="287"/>
        <v>4400</v>
      </c>
      <c r="BA339" s="415">
        <f t="shared" si="288"/>
        <v>4400</v>
      </c>
      <c r="BB339" s="416" t="str">
        <f t="shared" si="301"/>
        <v/>
      </c>
      <c r="BC339" s="416">
        <f t="shared" si="301"/>
        <v>7.1407612079372962E-2</v>
      </c>
      <c r="BD339" s="416">
        <f t="shared" si="301"/>
        <v>7.713673457293968E-2</v>
      </c>
      <c r="BE339" s="416">
        <f t="shared" si="301"/>
        <v>0</v>
      </c>
      <c r="BF339" s="417">
        <f t="shared" si="276"/>
        <v>0</v>
      </c>
      <c r="BG339" s="417">
        <f t="shared" si="274"/>
        <v>2640</v>
      </c>
      <c r="BH339" s="417">
        <f t="shared" si="275"/>
        <v>2049</v>
      </c>
      <c r="BI339" s="417">
        <f t="shared" si="277"/>
        <v>1899</v>
      </c>
      <c r="BJ339" s="417">
        <f t="shared" si="278"/>
        <v>1899</v>
      </c>
      <c r="BK339" s="416" t="str">
        <f t="shared" si="302"/>
        <v/>
      </c>
      <c r="BL339" s="416">
        <f t="shared" si="302"/>
        <v>-0.22386363636363638</v>
      </c>
      <c r="BM339" s="416">
        <f t="shared" si="302"/>
        <v>-7.3206442166910635E-2</v>
      </c>
      <c r="BN339" s="416">
        <f t="shared" si="302"/>
        <v>0</v>
      </c>
      <c r="BO339" s="419" t="s">
        <v>1071</v>
      </c>
      <c r="BP339" s="420"/>
      <c r="BQ339" s="205"/>
      <c r="BR339" s="104"/>
      <c r="BS339" s="103"/>
      <c r="BT339" s="161">
        <f t="shared" si="303"/>
        <v>8355600</v>
      </c>
      <c r="BU339" s="161">
        <f t="shared" si="304"/>
        <v>7717600</v>
      </c>
    </row>
    <row r="340" spans="1:73" ht="24" hidden="1">
      <c r="A340" s="145" t="s">
        <v>760</v>
      </c>
      <c r="B340" s="145" t="str">
        <f t="shared" si="306"/>
        <v>P206.2</v>
      </c>
      <c r="C340" s="146" t="s">
        <v>769</v>
      </c>
      <c r="D340" s="147" t="s">
        <v>770</v>
      </c>
      <c r="E340" s="147"/>
      <c r="F340" s="147"/>
      <c r="G340" s="147" t="s">
        <v>157</v>
      </c>
      <c r="H340" s="129">
        <v>0</v>
      </c>
      <c r="I340" s="130">
        <v>0</v>
      </c>
      <c r="J340" s="129">
        <v>4900</v>
      </c>
      <c r="K340" s="130">
        <v>4900</v>
      </c>
      <c r="L340" s="130">
        <v>4900</v>
      </c>
      <c r="M340" s="130">
        <v>5200</v>
      </c>
      <c r="N340" s="130">
        <v>5200</v>
      </c>
      <c r="O340" s="148">
        <v>5742</v>
      </c>
      <c r="P340" s="149">
        <v>0</v>
      </c>
      <c r="Q340" s="149">
        <v>0</v>
      </c>
      <c r="R340" s="150">
        <v>240</v>
      </c>
      <c r="S340" s="151">
        <v>1141900</v>
      </c>
      <c r="T340" s="150">
        <v>477</v>
      </c>
      <c r="U340" s="151">
        <v>2558246</v>
      </c>
      <c r="V340" s="152">
        <v>501</v>
      </c>
      <c r="W340" s="153">
        <f t="shared" si="308"/>
        <v>2876742</v>
      </c>
      <c r="X340" s="154">
        <v>501</v>
      </c>
      <c r="Y340" s="155">
        <v>5742</v>
      </c>
      <c r="Z340" s="138">
        <f t="shared" si="309"/>
        <v>2876742</v>
      </c>
      <c r="AA340" s="156">
        <v>562</v>
      </c>
      <c r="AB340" s="157">
        <v>3222296</v>
      </c>
      <c r="AC340" s="162">
        <f t="shared" si="310"/>
        <v>562</v>
      </c>
      <c r="AD340" s="463">
        <v>5742</v>
      </c>
      <c r="AE340" s="159">
        <f t="shared" si="311"/>
        <v>3227004</v>
      </c>
      <c r="AF340" s="158">
        <v>426</v>
      </c>
      <c r="AG340" s="448">
        <v>5742</v>
      </c>
      <c r="AH340" s="159">
        <f t="shared" si="292"/>
        <v>2446092</v>
      </c>
      <c r="AI340" s="437">
        <f t="shared" si="293"/>
        <v>0</v>
      </c>
      <c r="AJ340" s="23">
        <f t="shared" si="312"/>
        <v>-75</v>
      </c>
      <c r="AK340" s="24">
        <f t="shared" si="313"/>
        <v>-0.1497005988023952</v>
      </c>
      <c r="AL340" s="23">
        <f t="shared" si="314"/>
        <v>-136</v>
      </c>
      <c r="AM340" s="160">
        <f t="shared" si="297"/>
        <v>780912</v>
      </c>
      <c r="AN340" s="24">
        <f t="shared" si="315"/>
        <v>-0.24199288256227758</v>
      </c>
      <c r="AO340" s="163">
        <f t="shared" si="316"/>
        <v>0</v>
      </c>
      <c r="AP340" s="164">
        <f t="shared" si="317"/>
        <v>0</v>
      </c>
      <c r="AQ340" s="487"/>
      <c r="AR340" s="409">
        <f t="shared" si="279"/>
        <v>0</v>
      </c>
      <c r="AS340" s="410">
        <f t="shared" si="280"/>
        <v>0</v>
      </c>
      <c r="AT340" s="409">
        <f t="shared" si="281"/>
        <v>-0.24199288256227758</v>
      </c>
      <c r="AU340" s="410">
        <f t="shared" si="282"/>
        <v>0</v>
      </c>
      <c r="AV340" s="64" t="b">
        <f t="shared" si="283"/>
        <v>1</v>
      </c>
      <c r="AW340" s="415" t="str">
        <f t="shared" si="284"/>
        <v/>
      </c>
      <c r="AX340" s="415">
        <f t="shared" si="285"/>
        <v>4757.916666666667</v>
      </c>
      <c r="AY340" s="415">
        <f t="shared" si="286"/>
        <v>5363.1991614255767</v>
      </c>
      <c r="AZ340" s="415">
        <f t="shared" si="287"/>
        <v>5742</v>
      </c>
      <c r="BA340" s="415">
        <f t="shared" si="288"/>
        <v>5742</v>
      </c>
      <c r="BB340" s="416" t="str">
        <f t="shared" si="301"/>
        <v/>
      </c>
      <c r="BC340" s="416">
        <f t="shared" si="301"/>
        <v>0.12721586718814115</v>
      </c>
      <c r="BD340" s="416">
        <f t="shared" si="301"/>
        <v>7.0629642340885201E-2</v>
      </c>
      <c r="BE340" s="416">
        <f t="shared" si="301"/>
        <v>0</v>
      </c>
      <c r="BF340" s="417">
        <f t="shared" si="276"/>
        <v>0</v>
      </c>
      <c r="BG340" s="417">
        <f t="shared" si="274"/>
        <v>240</v>
      </c>
      <c r="BH340" s="417">
        <f t="shared" si="275"/>
        <v>477</v>
      </c>
      <c r="BI340" s="417">
        <f t="shared" si="277"/>
        <v>562</v>
      </c>
      <c r="BJ340" s="417">
        <f t="shared" si="278"/>
        <v>562</v>
      </c>
      <c r="BK340" s="416" t="str">
        <f t="shared" si="302"/>
        <v/>
      </c>
      <c r="BL340" s="416">
        <f t="shared" si="302"/>
        <v>0.98750000000000004</v>
      </c>
      <c r="BM340" s="416">
        <f t="shared" si="302"/>
        <v>0.17819706498951793</v>
      </c>
      <c r="BN340" s="416">
        <f t="shared" si="302"/>
        <v>0</v>
      </c>
      <c r="BO340" s="419" t="s">
        <v>1069</v>
      </c>
      <c r="BP340" s="420"/>
      <c r="BR340" s="104"/>
      <c r="BS340" s="103"/>
      <c r="BT340" s="161">
        <f t="shared" si="303"/>
        <v>3227004</v>
      </c>
      <c r="BU340" s="161">
        <f t="shared" si="304"/>
        <v>2446092</v>
      </c>
    </row>
    <row r="341" spans="1:73" ht="60" hidden="1">
      <c r="A341" s="145" t="s">
        <v>760</v>
      </c>
      <c r="B341" s="145" t="str">
        <f t="shared" si="306"/>
        <v>P206.3</v>
      </c>
      <c r="C341" s="146" t="s">
        <v>771</v>
      </c>
      <c r="D341" s="147" t="s">
        <v>772</v>
      </c>
      <c r="E341" s="147"/>
      <c r="F341" s="147"/>
      <c r="G341" s="147" t="s">
        <v>157</v>
      </c>
      <c r="H341" s="129"/>
      <c r="I341" s="130"/>
      <c r="J341" s="129"/>
      <c r="K341" s="130"/>
      <c r="L341" s="130"/>
      <c r="M341" s="130">
        <v>1730</v>
      </c>
      <c r="N341" s="130">
        <v>1730</v>
      </c>
      <c r="O341" s="148">
        <v>1925</v>
      </c>
      <c r="P341" s="149"/>
      <c r="Q341" s="149"/>
      <c r="R341" s="150"/>
      <c r="S341" s="151"/>
      <c r="T341" s="150">
        <v>135</v>
      </c>
      <c r="U341" s="151">
        <v>247590</v>
      </c>
      <c r="V341" s="152">
        <v>150</v>
      </c>
      <c r="W341" s="153">
        <f t="shared" si="308"/>
        <v>288750</v>
      </c>
      <c r="X341" s="154">
        <v>150</v>
      </c>
      <c r="Y341" s="155">
        <v>1925</v>
      </c>
      <c r="Z341" s="138">
        <f t="shared" si="309"/>
        <v>288750</v>
      </c>
      <c r="AA341" s="156">
        <v>289</v>
      </c>
      <c r="AB341" s="157">
        <v>556325</v>
      </c>
      <c r="AC341" s="162">
        <f t="shared" si="310"/>
        <v>289</v>
      </c>
      <c r="AD341" s="456">
        <v>2050</v>
      </c>
      <c r="AE341" s="159">
        <f t="shared" si="311"/>
        <v>592450</v>
      </c>
      <c r="AF341" s="158">
        <v>128</v>
      </c>
      <c r="AG341" s="448">
        <v>2361.2800000000002</v>
      </c>
      <c r="AH341" s="159">
        <f t="shared" si="292"/>
        <v>302243.84000000003</v>
      </c>
      <c r="AI341" s="437">
        <f t="shared" si="293"/>
        <v>-311.2800000000002</v>
      </c>
      <c r="AJ341" s="23">
        <f t="shared" si="312"/>
        <v>-22</v>
      </c>
      <c r="AK341" s="24">
        <f t="shared" si="313"/>
        <v>-0.14666666666666667</v>
      </c>
      <c r="AL341" s="23">
        <f t="shared" si="314"/>
        <v>-161</v>
      </c>
      <c r="AM341" s="160">
        <f t="shared" si="297"/>
        <v>290206.15999999997</v>
      </c>
      <c r="AN341" s="24">
        <f t="shared" si="315"/>
        <v>-0.55709342560553632</v>
      </c>
      <c r="AO341" s="163">
        <f t="shared" si="316"/>
        <v>436.2800000000002</v>
      </c>
      <c r="AP341" s="164">
        <f t="shared" si="317"/>
        <v>0.22663896103896114</v>
      </c>
      <c r="AQ341" s="487"/>
      <c r="AR341" s="409">
        <f t="shared" si="279"/>
        <v>0.2266389610389612</v>
      </c>
      <c r="AS341" s="410">
        <f t="shared" si="280"/>
        <v>6.4935064935064846E-2</v>
      </c>
      <c r="AT341" s="409">
        <f t="shared" si="281"/>
        <v>-0.55709342560553632</v>
      </c>
      <c r="AU341" s="410">
        <f t="shared" si="282"/>
        <v>0</v>
      </c>
      <c r="AV341" s="64" t="b">
        <f t="shared" si="283"/>
        <v>1</v>
      </c>
      <c r="AW341" s="415" t="str">
        <f t="shared" si="284"/>
        <v/>
      </c>
      <c r="AX341" s="415" t="str">
        <f t="shared" si="285"/>
        <v/>
      </c>
      <c r="AY341" s="415">
        <f t="shared" si="286"/>
        <v>1834</v>
      </c>
      <c r="AZ341" s="415">
        <f t="shared" si="287"/>
        <v>1925</v>
      </c>
      <c r="BA341" s="415">
        <f t="shared" si="288"/>
        <v>2050</v>
      </c>
      <c r="BB341" s="416" t="str">
        <f t="shared" si="301"/>
        <v/>
      </c>
      <c r="BC341" s="416" t="str">
        <f t="shared" si="301"/>
        <v/>
      </c>
      <c r="BD341" s="416">
        <f t="shared" si="301"/>
        <v>4.961832061068705E-2</v>
      </c>
      <c r="BE341" s="416">
        <f t="shared" si="301"/>
        <v>6.4935064935064846E-2</v>
      </c>
      <c r="BF341" s="417">
        <f t="shared" si="276"/>
        <v>0</v>
      </c>
      <c r="BG341" s="417">
        <f t="shared" si="274"/>
        <v>0</v>
      </c>
      <c r="BH341" s="417">
        <f t="shared" si="275"/>
        <v>135</v>
      </c>
      <c r="BI341" s="417">
        <f t="shared" si="277"/>
        <v>289</v>
      </c>
      <c r="BJ341" s="417">
        <f t="shared" si="278"/>
        <v>289</v>
      </c>
      <c r="BK341" s="416" t="str">
        <f t="shared" si="302"/>
        <v/>
      </c>
      <c r="BL341" s="416" t="str">
        <f t="shared" si="302"/>
        <v/>
      </c>
      <c r="BM341" s="416">
        <f t="shared" si="302"/>
        <v>1.1407407407407408</v>
      </c>
      <c r="BN341" s="416">
        <f t="shared" si="302"/>
        <v>0</v>
      </c>
      <c r="BO341" s="419"/>
      <c r="BP341" s="420"/>
      <c r="BR341" s="104"/>
      <c r="BS341" s="103"/>
      <c r="BT341" s="161">
        <f t="shared" si="303"/>
        <v>556325</v>
      </c>
      <c r="BU341" s="161">
        <f t="shared" si="304"/>
        <v>246400</v>
      </c>
    </row>
    <row r="342" spans="1:73" ht="13.2" hidden="1">
      <c r="A342" s="145" t="s">
        <v>760</v>
      </c>
      <c r="B342" s="145" t="str">
        <f t="shared" si="306"/>
        <v>P207</v>
      </c>
      <c r="C342" s="146" t="s">
        <v>773</v>
      </c>
      <c r="D342" s="147" t="s">
        <v>774</v>
      </c>
      <c r="E342" s="147"/>
      <c r="F342" s="147"/>
      <c r="G342" s="147" t="s">
        <v>157</v>
      </c>
      <c r="H342" s="129">
        <v>2300</v>
      </c>
      <c r="I342" s="130">
        <v>2300</v>
      </c>
      <c r="J342" s="129">
        <v>2300</v>
      </c>
      <c r="K342" s="130">
        <v>2300</v>
      </c>
      <c r="L342" s="130">
        <v>2300</v>
      </c>
      <c r="M342" s="130">
        <v>2480</v>
      </c>
      <c r="N342" s="130">
        <v>2480</v>
      </c>
      <c r="O342" s="148">
        <v>2750</v>
      </c>
      <c r="P342" s="149">
        <v>893</v>
      </c>
      <c r="Q342" s="149">
        <v>2053440</v>
      </c>
      <c r="R342" s="150">
        <v>961</v>
      </c>
      <c r="S342" s="151">
        <v>2209380</v>
      </c>
      <c r="T342" s="150">
        <v>927</v>
      </c>
      <c r="U342" s="151">
        <v>2365738</v>
      </c>
      <c r="V342" s="152">
        <v>961</v>
      </c>
      <c r="W342" s="153">
        <f t="shared" si="308"/>
        <v>2642750</v>
      </c>
      <c r="X342" s="154">
        <v>961</v>
      </c>
      <c r="Y342" s="155">
        <v>2750</v>
      </c>
      <c r="Z342" s="138">
        <f t="shared" si="309"/>
        <v>2642750</v>
      </c>
      <c r="AA342" s="156">
        <v>843</v>
      </c>
      <c r="AB342" s="157">
        <v>2315500</v>
      </c>
      <c r="AC342" s="162">
        <f t="shared" si="310"/>
        <v>843</v>
      </c>
      <c r="AD342" s="456">
        <f t="shared" ref="AD342:AD345" si="318">Y342*1.15</f>
        <v>3162.4999999999995</v>
      </c>
      <c r="AE342" s="159">
        <f t="shared" si="311"/>
        <v>2665987.4999999995</v>
      </c>
      <c r="AF342" s="158">
        <v>817</v>
      </c>
      <c r="AG342" s="448">
        <v>3093.95</v>
      </c>
      <c r="AH342" s="159">
        <f t="shared" si="292"/>
        <v>2527757.15</v>
      </c>
      <c r="AI342" s="437">
        <f t="shared" si="293"/>
        <v>68.549999999999727</v>
      </c>
      <c r="AJ342" s="23">
        <f t="shared" si="312"/>
        <v>-144</v>
      </c>
      <c r="AK342" s="24">
        <f t="shared" si="313"/>
        <v>-0.14984391259105098</v>
      </c>
      <c r="AL342" s="23">
        <f t="shared" si="314"/>
        <v>-26</v>
      </c>
      <c r="AM342" s="160">
        <f t="shared" si="297"/>
        <v>138230.34999999963</v>
      </c>
      <c r="AN342" s="24">
        <f t="shared" si="315"/>
        <v>-3.084223013048636E-2</v>
      </c>
      <c r="AO342" s="163">
        <f t="shared" si="316"/>
        <v>343.94999999999982</v>
      </c>
      <c r="AP342" s="164">
        <f t="shared" si="317"/>
        <v>0.1250727272727272</v>
      </c>
      <c r="AQ342" s="487"/>
      <c r="AR342" s="409">
        <f t="shared" si="279"/>
        <v>0.12507272727272722</v>
      </c>
      <c r="AS342" s="410">
        <f t="shared" si="280"/>
        <v>0.14999999999999991</v>
      </c>
      <c r="AT342" s="409">
        <f t="shared" si="281"/>
        <v>-3.084223013048637E-2</v>
      </c>
      <c r="AU342" s="410">
        <f t="shared" si="282"/>
        <v>0</v>
      </c>
      <c r="AV342" s="64" t="b">
        <f t="shared" si="283"/>
        <v>1</v>
      </c>
      <c r="AW342" s="415">
        <f t="shared" si="284"/>
        <v>2299.484882418813</v>
      </c>
      <c r="AX342" s="415">
        <f t="shared" si="285"/>
        <v>2299.0426638917793</v>
      </c>
      <c r="AY342" s="415">
        <f t="shared" si="286"/>
        <v>2552.0366774541531</v>
      </c>
      <c r="AZ342" s="415">
        <f t="shared" si="287"/>
        <v>2750</v>
      </c>
      <c r="BA342" s="415">
        <f t="shared" si="288"/>
        <v>3162.4999999999995</v>
      </c>
      <c r="BB342" s="416">
        <f t="shared" si="301"/>
        <v>-1.9231199579294866E-4</v>
      </c>
      <c r="BC342" s="416">
        <f t="shared" si="301"/>
        <v>0.11004320082260244</v>
      </c>
      <c r="BD342" s="416">
        <f t="shared" si="301"/>
        <v>7.7570720003652172E-2</v>
      </c>
      <c r="BE342" s="416">
        <f t="shared" si="301"/>
        <v>0.14999999999999991</v>
      </c>
      <c r="BF342" s="417">
        <f t="shared" si="276"/>
        <v>893</v>
      </c>
      <c r="BG342" s="417">
        <f t="shared" si="274"/>
        <v>961</v>
      </c>
      <c r="BH342" s="417">
        <f t="shared" si="275"/>
        <v>927</v>
      </c>
      <c r="BI342" s="417">
        <f t="shared" si="277"/>
        <v>843</v>
      </c>
      <c r="BJ342" s="417">
        <f t="shared" si="278"/>
        <v>843</v>
      </c>
      <c r="BK342" s="416">
        <f t="shared" si="302"/>
        <v>7.6147816349384057E-2</v>
      </c>
      <c r="BL342" s="416">
        <f t="shared" si="302"/>
        <v>-3.5379812695109258E-2</v>
      </c>
      <c r="BM342" s="416">
        <f t="shared" si="302"/>
        <v>-9.061488673139162E-2</v>
      </c>
      <c r="BN342" s="416">
        <f t="shared" si="302"/>
        <v>0</v>
      </c>
      <c r="BO342" s="419"/>
      <c r="BP342" s="420"/>
      <c r="BR342" s="104"/>
      <c r="BS342" s="103"/>
      <c r="BT342" s="161">
        <f t="shared" si="303"/>
        <v>2318250</v>
      </c>
      <c r="BU342" s="161">
        <f t="shared" si="304"/>
        <v>2246750</v>
      </c>
    </row>
    <row r="343" spans="1:73" ht="24" hidden="1">
      <c r="A343" s="145" t="s">
        <v>760</v>
      </c>
      <c r="B343" s="145" t="str">
        <f t="shared" si="306"/>
        <v>P208</v>
      </c>
      <c r="C343" s="146" t="s">
        <v>775</v>
      </c>
      <c r="D343" s="172" t="s">
        <v>776</v>
      </c>
      <c r="E343" s="178" t="s">
        <v>142</v>
      </c>
      <c r="F343" s="178"/>
      <c r="G343" s="178"/>
      <c r="H343" s="129">
        <v>384</v>
      </c>
      <c r="I343" s="130">
        <v>400</v>
      </c>
      <c r="J343" s="129">
        <v>400</v>
      </c>
      <c r="K343" s="130">
        <v>400</v>
      </c>
      <c r="L343" s="130">
        <v>400</v>
      </c>
      <c r="M343" s="130">
        <v>415</v>
      </c>
      <c r="N343" s="130">
        <v>415</v>
      </c>
      <c r="O343" s="148">
        <v>478.5</v>
      </c>
      <c r="P343" s="149">
        <v>13410</v>
      </c>
      <c r="Q343" s="149">
        <v>5291372.8000000007</v>
      </c>
      <c r="R343" s="150">
        <v>13370</v>
      </c>
      <c r="S343" s="151">
        <v>5334576</v>
      </c>
      <c r="T343" s="150">
        <v>11144</v>
      </c>
      <c r="U343" s="151">
        <v>4816569</v>
      </c>
      <c r="V343" s="152">
        <v>13370</v>
      </c>
      <c r="W343" s="153">
        <f t="shared" si="308"/>
        <v>6397545</v>
      </c>
      <c r="X343" s="154">
        <v>13370</v>
      </c>
      <c r="Y343" s="155">
        <v>478.5</v>
      </c>
      <c r="Z343" s="138">
        <f t="shared" si="309"/>
        <v>6397545</v>
      </c>
      <c r="AA343" s="156">
        <v>9361</v>
      </c>
      <c r="AB343" s="157">
        <v>4516836.5999999996</v>
      </c>
      <c r="AC343" s="162">
        <f>AA343*1.05</f>
        <v>9829.0500000000011</v>
      </c>
      <c r="AD343" s="456">
        <f t="shared" si="318"/>
        <v>550.27499999999998</v>
      </c>
      <c r="AE343" s="159">
        <f t="shared" si="311"/>
        <v>5408680.4887500005</v>
      </c>
      <c r="AF343" s="158">
        <v>9000</v>
      </c>
      <c r="AG343" s="448">
        <v>615.42999999999995</v>
      </c>
      <c r="AH343" s="159">
        <f t="shared" si="292"/>
        <v>5538870</v>
      </c>
      <c r="AI343" s="437">
        <f t="shared" si="293"/>
        <v>-65.154999999999973</v>
      </c>
      <c r="AJ343" s="23">
        <f t="shared" si="312"/>
        <v>-4370</v>
      </c>
      <c r="AK343" s="24">
        <f t="shared" si="313"/>
        <v>-0.32685115931189229</v>
      </c>
      <c r="AL343" s="23">
        <f t="shared" si="314"/>
        <v>-361</v>
      </c>
      <c r="AM343" s="160">
        <f t="shared" si="297"/>
        <v>-130189.51124999952</v>
      </c>
      <c r="AN343" s="24">
        <f t="shared" si="315"/>
        <v>-3.8564255955560303E-2</v>
      </c>
      <c r="AO343" s="163">
        <f t="shared" si="316"/>
        <v>136.92999999999995</v>
      </c>
      <c r="AP343" s="164">
        <f t="shared" si="317"/>
        <v>0.28616509926854744</v>
      </c>
      <c r="AQ343" s="487"/>
      <c r="AR343" s="409">
        <f t="shared" si="279"/>
        <v>0.28616509926854738</v>
      </c>
      <c r="AS343" s="410">
        <f t="shared" si="280"/>
        <v>0.14999999999999991</v>
      </c>
      <c r="AT343" s="409">
        <f t="shared" si="281"/>
        <v>-3.8564255955560345E-2</v>
      </c>
      <c r="AU343" s="410">
        <f t="shared" si="282"/>
        <v>5.0000000000000044E-2</v>
      </c>
      <c r="AV343" s="64" t="b">
        <f t="shared" si="283"/>
        <v>0</v>
      </c>
      <c r="AW343" s="415">
        <f t="shared" si="284"/>
        <v>394.58410141685317</v>
      </c>
      <c r="AX343" s="415">
        <f t="shared" si="285"/>
        <v>398.99596110695586</v>
      </c>
      <c r="AY343" s="415">
        <f t="shared" si="286"/>
        <v>432.21186288585784</v>
      </c>
      <c r="AZ343" s="415">
        <f t="shared" si="287"/>
        <v>478.5</v>
      </c>
      <c r="BA343" s="415">
        <f t="shared" si="288"/>
        <v>550.27499999999998</v>
      </c>
      <c r="BB343" s="416">
        <f t="shared" si="301"/>
        <v>1.1181037640038749E-2</v>
      </c>
      <c r="BC343" s="416">
        <f t="shared" si="301"/>
        <v>8.3248716820965685E-2</v>
      </c>
      <c r="BD343" s="416">
        <f t="shared" si="301"/>
        <v>0.10709594319109739</v>
      </c>
      <c r="BE343" s="416">
        <f t="shared" si="301"/>
        <v>0.14999999999999991</v>
      </c>
      <c r="BF343" s="417">
        <f t="shared" si="276"/>
        <v>13410</v>
      </c>
      <c r="BG343" s="417">
        <f t="shared" si="274"/>
        <v>13370</v>
      </c>
      <c r="BH343" s="417">
        <f t="shared" si="275"/>
        <v>11144</v>
      </c>
      <c r="BI343" s="417">
        <f t="shared" si="277"/>
        <v>9361</v>
      </c>
      <c r="BJ343" s="417">
        <f t="shared" si="278"/>
        <v>9829.0500000000011</v>
      </c>
      <c r="BK343" s="416">
        <f t="shared" si="302"/>
        <v>-2.9828486204325211E-3</v>
      </c>
      <c r="BL343" s="416">
        <f t="shared" si="302"/>
        <v>-0.16649214659685863</v>
      </c>
      <c r="BM343" s="416">
        <f t="shared" si="302"/>
        <v>-0.15999641062455128</v>
      </c>
      <c r="BN343" s="416">
        <f t="shared" si="302"/>
        <v>5.0000000000000044E-2</v>
      </c>
      <c r="BO343" s="419"/>
      <c r="BP343" s="420"/>
      <c r="BR343" s="104"/>
      <c r="BS343" s="103"/>
      <c r="BT343" s="161">
        <f t="shared" si="303"/>
        <v>4703200.4250000007</v>
      </c>
      <c r="BU343" s="161">
        <f t="shared" si="304"/>
        <v>4306500</v>
      </c>
    </row>
    <row r="344" spans="1:73" ht="13.2" hidden="1">
      <c r="A344" s="145" t="s">
        <v>760</v>
      </c>
      <c r="B344" s="145" t="str">
        <f t="shared" si="306"/>
        <v>P209</v>
      </c>
      <c r="C344" s="146" t="s">
        <v>777</v>
      </c>
      <c r="D344" s="172" t="s">
        <v>778</v>
      </c>
      <c r="E344" s="178" t="s">
        <v>142</v>
      </c>
      <c r="F344" s="178"/>
      <c r="G344" s="178" t="s">
        <v>157</v>
      </c>
      <c r="H344" s="129">
        <v>1052</v>
      </c>
      <c r="I344" s="130">
        <v>1052</v>
      </c>
      <c r="J344" s="129">
        <v>1052</v>
      </c>
      <c r="K344" s="130">
        <v>1052</v>
      </c>
      <c r="L344" s="130">
        <v>1052</v>
      </c>
      <c r="M344" s="130">
        <v>1111</v>
      </c>
      <c r="N344" s="130">
        <v>1111</v>
      </c>
      <c r="O344" s="148">
        <v>1244.0999999999999</v>
      </c>
      <c r="P344" s="149">
        <v>1197</v>
      </c>
      <c r="Q344" s="149">
        <v>1257981.5999999999</v>
      </c>
      <c r="R344" s="150">
        <v>1181</v>
      </c>
      <c r="S344" s="151">
        <v>1235468.8</v>
      </c>
      <c r="T344" s="150">
        <v>1186</v>
      </c>
      <c r="U344" s="151">
        <v>1351666.3399999999</v>
      </c>
      <c r="V344" s="152">
        <v>1242</v>
      </c>
      <c r="W344" s="153">
        <f t="shared" si="308"/>
        <v>1545172.2</v>
      </c>
      <c r="X344" s="154">
        <v>1242</v>
      </c>
      <c r="Y344" s="155">
        <v>1244.0999999999999</v>
      </c>
      <c r="Z344" s="138">
        <f t="shared" si="309"/>
        <v>1545172.2</v>
      </c>
      <c r="AA344" s="156">
        <v>1097</v>
      </c>
      <c r="AB344" s="157">
        <v>1341015.3900000001</v>
      </c>
      <c r="AC344" s="162">
        <f>AA344*1.05</f>
        <v>1151.8500000000001</v>
      </c>
      <c r="AD344" s="456">
        <f t="shared" si="318"/>
        <v>1430.7149999999997</v>
      </c>
      <c r="AE344" s="159">
        <f t="shared" si="311"/>
        <v>1647969.0727499998</v>
      </c>
      <c r="AF344" s="158">
        <v>1056</v>
      </c>
      <c r="AG344" s="448">
        <v>1604.23</v>
      </c>
      <c r="AH344" s="159">
        <f t="shared" si="292"/>
        <v>1694066.8800000001</v>
      </c>
      <c r="AI344" s="437">
        <f t="shared" si="293"/>
        <v>-173.51500000000033</v>
      </c>
      <c r="AJ344" s="23">
        <f t="shared" si="312"/>
        <v>-186</v>
      </c>
      <c r="AK344" s="24">
        <f t="shared" si="313"/>
        <v>-0.14975845410628019</v>
      </c>
      <c r="AL344" s="23">
        <f t="shared" si="314"/>
        <v>-41</v>
      </c>
      <c r="AM344" s="160">
        <f t="shared" si="297"/>
        <v>-46097.807250000304</v>
      </c>
      <c r="AN344" s="24">
        <f t="shared" si="315"/>
        <v>-3.7374658158614404E-2</v>
      </c>
      <c r="AO344" s="163">
        <f t="shared" si="316"/>
        <v>360.13000000000011</v>
      </c>
      <c r="AP344" s="164">
        <f t="shared" si="317"/>
        <v>0.28947029981512751</v>
      </c>
      <c r="AQ344" s="487"/>
      <c r="AR344" s="409">
        <f t="shared" si="279"/>
        <v>0.28947029981512751</v>
      </c>
      <c r="AS344" s="410">
        <f t="shared" si="280"/>
        <v>0.14999999999999991</v>
      </c>
      <c r="AT344" s="409">
        <f t="shared" si="281"/>
        <v>-3.7374658158614404E-2</v>
      </c>
      <c r="AU344" s="410">
        <f t="shared" si="282"/>
        <v>5.0000000000000044E-2</v>
      </c>
      <c r="AV344" s="64" t="b">
        <f t="shared" si="283"/>
        <v>0</v>
      </c>
      <c r="AW344" s="415">
        <f t="shared" si="284"/>
        <v>1050.9453634085212</v>
      </c>
      <c r="AX344" s="415">
        <f t="shared" si="285"/>
        <v>1046.1209144792549</v>
      </c>
      <c r="AY344" s="415">
        <f t="shared" si="286"/>
        <v>1139.6849409780775</v>
      </c>
      <c r="AZ344" s="415">
        <f t="shared" si="287"/>
        <v>1244.0999999999999</v>
      </c>
      <c r="BA344" s="415">
        <f t="shared" si="288"/>
        <v>1430.7149999999997</v>
      </c>
      <c r="BB344" s="416">
        <f t="shared" si="301"/>
        <v>-4.5905801550132352E-3</v>
      </c>
      <c r="BC344" s="416">
        <f t="shared" si="301"/>
        <v>8.9439017233870599E-2</v>
      </c>
      <c r="BD344" s="416">
        <f t="shared" si="301"/>
        <v>9.161747713566637E-2</v>
      </c>
      <c r="BE344" s="416">
        <f t="shared" si="301"/>
        <v>0.14999999999999991</v>
      </c>
      <c r="BF344" s="417">
        <f t="shared" si="276"/>
        <v>1197</v>
      </c>
      <c r="BG344" s="417">
        <f t="shared" si="274"/>
        <v>1181</v>
      </c>
      <c r="BH344" s="417">
        <f t="shared" si="275"/>
        <v>1186</v>
      </c>
      <c r="BI344" s="417">
        <f t="shared" si="277"/>
        <v>1097</v>
      </c>
      <c r="BJ344" s="417">
        <f t="shared" si="278"/>
        <v>1151.8500000000001</v>
      </c>
      <c r="BK344" s="416">
        <f t="shared" si="302"/>
        <v>-1.3366750208855471E-2</v>
      </c>
      <c r="BL344" s="416">
        <f t="shared" si="302"/>
        <v>4.2337002540220325E-3</v>
      </c>
      <c r="BM344" s="416">
        <f t="shared" si="302"/>
        <v>-7.5042158516020252E-2</v>
      </c>
      <c r="BN344" s="416">
        <f t="shared" si="302"/>
        <v>5.0000000000000044E-2</v>
      </c>
      <c r="BO344" s="419"/>
      <c r="BP344" s="420"/>
      <c r="BR344" s="104"/>
      <c r="BS344" s="103"/>
      <c r="BT344" s="161">
        <f t="shared" si="303"/>
        <v>1433016.585</v>
      </c>
      <c r="BU344" s="161">
        <f t="shared" si="304"/>
        <v>1313769.5999999999</v>
      </c>
    </row>
    <row r="345" spans="1:73" ht="24" hidden="1">
      <c r="A345" s="145" t="s">
        <v>760</v>
      </c>
      <c r="B345" s="145" t="str">
        <f t="shared" si="306"/>
        <v>P210</v>
      </c>
      <c r="C345" s="146" t="s">
        <v>779</v>
      </c>
      <c r="D345" s="147" t="s">
        <v>780</v>
      </c>
      <c r="E345" s="147"/>
      <c r="F345" s="147"/>
      <c r="G345" s="147" t="s">
        <v>157</v>
      </c>
      <c r="H345" s="129">
        <v>800</v>
      </c>
      <c r="I345" s="130">
        <v>800</v>
      </c>
      <c r="J345" s="129">
        <v>800</v>
      </c>
      <c r="K345" s="130">
        <v>800</v>
      </c>
      <c r="L345" s="130">
        <v>800</v>
      </c>
      <c r="M345" s="130">
        <v>830</v>
      </c>
      <c r="N345" s="130">
        <v>830</v>
      </c>
      <c r="O345" s="148">
        <v>935</v>
      </c>
      <c r="P345" s="149">
        <v>2526</v>
      </c>
      <c r="Q345" s="149">
        <v>2020640</v>
      </c>
      <c r="R345" s="150">
        <v>2640</v>
      </c>
      <c r="S345" s="151">
        <v>2111360</v>
      </c>
      <c r="T345" s="150">
        <v>2094</v>
      </c>
      <c r="U345" s="151">
        <v>1795364</v>
      </c>
      <c r="V345" s="152">
        <v>2640</v>
      </c>
      <c r="W345" s="153">
        <f t="shared" si="308"/>
        <v>2468400</v>
      </c>
      <c r="X345" s="154">
        <v>2640</v>
      </c>
      <c r="Y345" s="155">
        <v>935</v>
      </c>
      <c r="Z345" s="138">
        <f t="shared" si="309"/>
        <v>2468400</v>
      </c>
      <c r="AA345" s="156">
        <v>1889</v>
      </c>
      <c r="AB345" s="157">
        <v>1763371.5</v>
      </c>
      <c r="AC345" s="158">
        <v>2244</v>
      </c>
      <c r="AD345" s="458">
        <f t="shared" si="318"/>
        <v>1075.25</v>
      </c>
      <c r="AE345" s="159">
        <f t="shared" si="311"/>
        <v>2412861</v>
      </c>
      <c r="AF345" s="158">
        <v>2244</v>
      </c>
      <c r="AG345" s="448">
        <v>1208.8699999999999</v>
      </c>
      <c r="AH345" s="159">
        <f t="shared" si="292"/>
        <v>2712704.28</v>
      </c>
      <c r="AI345" s="437">
        <f t="shared" si="293"/>
        <v>-133.61999999999989</v>
      </c>
      <c r="AJ345" s="23">
        <f t="shared" si="312"/>
        <v>-396</v>
      </c>
      <c r="AK345" s="24">
        <f t="shared" si="313"/>
        <v>-0.15</v>
      </c>
      <c r="AL345" s="23">
        <f t="shared" si="314"/>
        <v>355</v>
      </c>
      <c r="AM345" s="160">
        <f t="shared" si="297"/>
        <v>-299843.2799999998</v>
      </c>
      <c r="AN345" s="24">
        <f t="shared" si="315"/>
        <v>0.18793012175754367</v>
      </c>
      <c r="AO345" s="163">
        <f t="shared" si="316"/>
        <v>273.86999999999989</v>
      </c>
      <c r="AP345" s="164">
        <f t="shared" si="317"/>
        <v>0.29290909090909079</v>
      </c>
      <c r="AQ345" s="487"/>
      <c r="AR345" s="409">
        <f t="shared" si="279"/>
        <v>0.29290909090909079</v>
      </c>
      <c r="AS345" s="410">
        <f t="shared" si="280"/>
        <v>0.14999999999999991</v>
      </c>
      <c r="AT345" s="409">
        <f t="shared" si="281"/>
        <v>0.18793012175754376</v>
      </c>
      <c r="AU345" s="410">
        <f t="shared" si="282"/>
        <v>0.18793012175754376</v>
      </c>
      <c r="AV345" s="64" t="b">
        <f t="shared" si="283"/>
        <v>0</v>
      </c>
      <c r="AW345" s="415">
        <f t="shared" si="284"/>
        <v>799.93665874901035</v>
      </c>
      <c r="AX345" s="415">
        <f t="shared" si="285"/>
        <v>799.75757575757575</v>
      </c>
      <c r="AY345" s="415">
        <f t="shared" si="286"/>
        <v>857.38490926456541</v>
      </c>
      <c r="AZ345" s="415">
        <f t="shared" si="287"/>
        <v>935</v>
      </c>
      <c r="BA345" s="415">
        <f t="shared" si="288"/>
        <v>1075.25</v>
      </c>
      <c r="BB345" s="416">
        <f t="shared" si="301"/>
        <v>-2.2387146466651409E-4</v>
      </c>
      <c r="BC345" s="416">
        <f t="shared" si="301"/>
        <v>7.2056002035869149E-2</v>
      </c>
      <c r="BD345" s="416">
        <f t="shared" si="301"/>
        <v>9.0525375355638316E-2</v>
      </c>
      <c r="BE345" s="416">
        <f t="shared" si="301"/>
        <v>0.14999999999999991</v>
      </c>
      <c r="BF345" s="417">
        <f t="shared" si="276"/>
        <v>2526</v>
      </c>
      <c r="BG345" s="417">
        <f t="shared" si="274"/>
        <v>2640</v>
      </c>
      <c r="BH345" s="417">
        <f t="shared" si="275"/>
        <v>2094</v>
      </c>
      <c r="BI345" s="417">
        <f t="shared" si="277"/>
        <v>1889</v>
      </c>
      <c r="BJ345" s="417">
        <f t="shared" si="278"/>
        <v>2244</v>
      </c>
      <c r="BK345" s="416">
        <f t="shared" si="302"/>
        <v>4.5130641330166199E-2</v>
      </c>
      <c r="BL345" s="416">
        <f t="shared" si="302"/>
        <v>-0.20681818181818179</v>
      </c>
      <c r="BM345" s="416">
        <f t="shared" si="302"/>
        <v>-9.7898758357211069E-2</v>
      </c>
      <c r="BN345" s="416">
        <f t="shared" si="302"/>
        <v>0.18793012175754376</v>
      </c>
      <c r="BO345" s="419" t="s">
        <v>1069</v>
      </c>
      <c r="BP345" s="420"/>
      <c r="BR345" s="104"/>
      <c r="BS345" s="103"/>
      <c r="BT345" s="161">
        <f t="shared" si="303"/>
        <v>2098140</v>
      </c>
      <c r="BU345" s="161">
        <f t="shared" si="304"/>
        <v>2098140</v>
      </c>
    </row>
    <row r="346" spans="1:73" ht="15.75" hidden="1" customHeight="1">
      <c r="A346" s="145" t="s">
        <v>760</v>
      </c>
      <c r="B346" s="145" t="str">
        <f t="shared" si="306"/>
        <v>P211</v>
      </c>
      <c r="C346" s="146" t="s">
        <v>781</v>
      </c>
      <c r="D346" s="165" t="s">
        <v>782</v>
      </c>
      <c r="E346" s="165"/>
      <c r="F346" s="165"/>
      <c r="G346" s="165"/>
      <c r="H346" s="129">
        <v>2300</v>
      </c>
      <c r="I346" s="130">
        <v>2450</v>
      </c>
      <c r="J346" s="129">
        <v>2450</v>
      </c>
      <c r="K346" s="130">
        <v>2450</v>
      </c>
      <c r="L346" s="130">
        <v>2450</v>
      </c>
      <c r="M346" s="130"/>
      <c r="N346" s="130"/>
      <c r="O346" s="148"/>
      <c r="P346" s="149">
        <v>2504</v>
      </c>
      <c r="Q346" s="149">
        <v>6001150</v>
      </c>
      <c r="R346" s="150"/>
      <c r="S346" s="151"/>
      <c r="T346" s="150"/>
      <c r="U346" s="151"/>
      <c r="V346" s="152"/>
      <c r="W346" s="153"/>
      <c r="X346" s="166"/>
      <c r="Y346" s="155"/>
      <c r="Z346" s="167"/>
      <c r="AA346" s="168"/>
      <c r="AB346" s="169"/>
      <c r="AC346" s="170"/>
      <c r="AD346" s="449"/>
      <c r="AE346" s="171"/>
      <c r="AF346" s="170"/>
      <c r="AG346" s="449"/>
      <c r="AH346" s="159">
        <f t="shared" si="292"/>
        <v>0</v>
      </c>
      <c r="AI346" s="437">
        <f t="shared" si="293"/>
        <v>0</v>
      </c>
      <c r="AJ346" s="23"/>
      <c r="AK346" s="24"/>
      <c r="AL346" s="23"/>
      <c r="AM346" s="160">
        <f t="shared" si="297"/>
        <v>0</v>
      </c>
      <c r="AN346" s="24"/>
      <c r="AO346" s="163"/>
      <c r="AP346" s="164"/>
      <c r="AQ346" s="487"/>
      <c r="AR346" s="409" t="str">
        <f t="shared" si="279"/>
        <v/>
      </c>
      <c r="AS346" s="410" t="str">
        <f t="shared" si="280"/>
        <v/>
      </c>
      <c r="AT346" s="409" t="str">
        <f t="shared" si="281"/>
        <v/>
      </c>
      <c r="AU346" s="410" t="str">
        <f t="shared" si="282"/>
        <v/>
      </c>
      <c r="AV346" s="64" t="b">
        <f t="shared" si="283"/>
        <v>1</v>
      </c>
      <c r="AW346" s="415">
        <f t="shared" si="284"/>
        <v>2396.6253993610226</v>
      </c>
      <c r="AX346" s="415" t="str">
        <f t="shared" si="285"/>
        <v/>
      </c>
      <c r="AY346" s="415" t="str">
        <f t="shared" si="286"/>
        <v/>
      </c>
      <c r="AZ346" s="415">
        <f t="shared" si="287"/>
        <v>0</v>
      </c>
      <c r="BA346" s="415">
        <f t="shared" si="288"/>
        <v>0</v>
      </c>
      <c r="BB346" s="416" t="str">
        <f t="shared" si="301"/>
        <v/>
      </c>
      <c r="BC346" s="416" t="str">
        <f t="shared" si="301"/>
        <v/>
      </c>
      <c r="BD346" s="416" t="str">
        <f t="shared" si="301"/>
        <v/>
      </c>
      <c r="BE346" s="416" t="str">
        <f t="shared" si="301"/>
        <v/>
      </c>
      <c r="BF346" s="417">
        <f t="shared" si="276"/>
        <v>2504</v>
      </c>
      <c r="BG346" s="417">
        <f t="shared" si="274"/>
        <v>0</v>
      </c>
      <c r="BH346" s="417">
        <f t="shared" si="275"/>
        <v>0</v>
      </c>
      <c r="BI346" s="417">
        <f t="shared" si="277"/>
        <v>0</v>
      </c>
      <c r="BJ346" s="417">
        <f t="shared" si="278"/>
        <v>0</v>
      </c>
      <c r="BK346" s="416">
        <f t="shared" si="302"/>
        <v>-1</v>
      </c>
      <c r="BL346" s="416" t="str">
        <f t="shared" si="302"/>
        <v/>
      </c>
      <c r="BM346" s="416" t="str">
        <f t="shared" si="302"/>
        <v/>
      </c>
      <c r="BN346" s="416" t="str">
        <f t="shared" si="302"/>
        <v/>
      </c>
      <c r="BO346" s="419"/>
      <c r="BP346" s="420"/>
      <c r="BR346" s="104"/>
      <c r="BS346" s="103"/>
      <c r="BT346" s="161">
        <f t="shared" si="303"/>
        <v>0</v>
      </c>
      <c r="BU346" s="161">
        <f t="shared" si="304"/>
        <v>0</v>
      </c>
    </row>
    <row r="347" spans="1:73" ht="24" hidden="1">
      <c r="A347" s="145" t="s">
        <v>760</v>
      </c>
      <c r="B347" s="145" t="str">
        <f t="shared" si="306"/>
        <v>P211.1</v>
      </c>
      <c r="C347" s="146" t="s">
        <v>783</v>
      </c>
      <c r="D347" s="147" t="s">
        <v>782</v>
      </c>
      <c r="E347" s="147"/>
      <c r="F347" s="147" t="s">
        <v>81</v>
      </c>
      <c r="G347" s="147" t="s">
        <v>157</v>
      </c>
      <c r="H347" s="129">
        <v>2300</v>
      </c>
      <c r="I347" s="130">
        <v>2450</v>
      </c>
      <c r="J347" s="129"/>
      <c r="K347" s="130"/>
      <c r="L347" s="130"/>
      <c r="M347" s="130">
        <v>2950</v>
      </c>
      <c r="N347" s="130">
        <v>2950</v>
      </c>
      <c r="O347" s="148">
        <v>3267</v>
      </c>
      <c r="P347" s="149">
        <v>2504</v>
      </c>
      <c r="Q347" s="149">
        <v>6001150</v>
      </c>
      <c r="R347" s="150">
        <v>2502</v>
      </c>
      <c r="S347" s="151">
        <v>6128920</v>
      </c>
      <c r="T347" s="150">
        <v>2761</v>
      </c>
      <c r="U347" s="151">
        <v>8344520</v>
      </c>
      <c r="V347" s="152">
        <v>2617</v>
      </c>
      <c r="W347" s="153">
        <f t="shared" ref="W347:W353" si="319">V347*O347</f>
        <v>8549739</v>
      </c>
      <c r="X347" s="154">
        <v>2617</v>
      </c>
      <c r="Y347" s="155">
        <v>3267</v>
      </c>
      <c r="Z347" s="138">
        <f t="shared" ref="Z347:Z353" si="320">X347*Y347</f>
        <v>8549739</v>
      </c>
      <c r="AA347" s="156">
        <v>3148</v>
      </c>
      <c r="AB347" s="157">
        <v>10242902.1</v>
      </c>
      <c r="AC347" s="162">
        <f>AA347*1.05</f>
        <v>3305.4</v>
      </c>
      <c r="AD347" s="458">
        <f>Y347*1.1</f>
        <v>3593.7000000000003</v>
      </c>
      <c r="AE347" s="159">
        <f t="shared" ref="AE347:AE353" si="321">AC347*AD347</f>
        <v>11878615.98</v>
      </c>
      <c r="AF347" s="158">
        <v>2225</v>
      </c>
      <c r="AG347" s="448">
        <v>5119.8500000000004</v>
      </c>
      <c r="AH347" s="159">
        <f t="shared" si="292"/>
        <v>11391666.25</v>
      </c>
      <c r="AI347" s="437">
        <f t="shared" si="293"/>
        <v>-1526.15</v>
      </c>
      <c r="AJ347" s="23">
        <f t="shared" ref="AJ347:AJ353" si="322">+AF347-X347</f>
        <v>-392</v>
      </c>
      <c r="AK347" s="24">
        <f t="shared" ref="AK347:AK353" si="323">+AJ347/X347</f>
        <v>-0.14978983568972107</v>
      </c>
      <c r="AL347" s="23">
        <f t="shared" ref="AL347:AL353" si="324">+AF347-AA347</f>
        <v>-923</v>
      </c>
      <c r="AM347" s="160">
        <f t="shared" si="297"/>
        <v>486949.73000000045</v>
      </c>
      <c r="AN347" s="24">
        <f t="shared" ref="AN347:AN353" si="325">+AL347/AA347</f>
        <v>-0.29320203303684877</v>
      </c>
      <c r="AO347" s="163">
        <f t="shared" ref="AO347:AO353" si="326">+AG347-Y347</f>
        <v>1852.8500000000004</v>
      </c>
      <c r="AP347" s="164">
        <f t="shared" ref="AP347:AP353" si="327">+AO347/Y347</f>
        <v>0.56714110805019902</v>
      </c>
      <c r="AQ347" s="487"/>
      <c r="AR347" s="409">
        <f t="shared" si="279"/>
        <v>0.56714110805019913</v>
      </c>
      <c r="AS347" s="410">
        <f t="shared" si="280"/>
        <v>0.10000000000000009</v>
      </c>
      <c r="AT347" s="409">
        <f t="shared" si="281"/>
        <v>-0.29320203303684877</v>
      </c>
      <c r="AU347" s="410">
        <f t="shared" si="282"/>
        <v>5.0000000000000044E-2</v>
      </c>
      <c r="AV347" s="64" t="b">
        <f t="shared" si="283"/>
        <v>0</v>
      </c>
      <c r="AW347" s="415">
        <f t="shared" si="284"/>
        <v>2396.6253993610226</v>
      </c>
      <c r="AX347" s="415">
        <f t="shared" si="285"/>
        <v>2449.6083133493207</v>
      </c>
      <c r="AY347" s="415">
        <f t="shared" si="286"/>
        <v>3022.2817819630568</v>
      </c>
      <c r="AZ347" s="415">
        <f t="shared" si="287"/>
        <v>3267</v>
      </c>
      <c r="BA347" s="415">
        <f t="shared" si="288"/>
        <v>3593.7000000000003</v>
      </c>
      <c r="BB347" s="416">
        <f t="shared" si="301"/>
        <v>2.2107298872166004E-2</v>
      </c>
      <c r="BC347" s="416">
        <f t="shared" si="301"/>
        <v>0.23378164806712554</v>
      </c>
      <c r="BD347" s="416">
        <f t="shared" si="301"/>
        <v>8.097134406772355E-2</v>
      </c>
      <c r="BE347" s="416">
        <f t="shared" si="301"/>
        <v>0.10000000000000009</v>
      </c>
      <c r="BF347" s="417">
        <f t="shared" si="276"/>
        <v>2504</v>
      </c>
      <c r="BG347" s="417">
        <f t="shared" si="274"/>
        <v>2502</v>
      </c>
      <c r="BH347" s="417">
        <f t="shared" si="275"/>
        <v>2761</v>
      </c>
      <c r="BI347" s="417">
        <f t="shared" si="277"/>
        <v>3148</v>
      </c>
      <c r="BJ347" s="417">
        <f t="shared" si="278"/>
        <v>3305.4</v>
      </c>
      <c r="BK347" s="416">
        <f t="shared" si="302"/>
        <v>-7.9872204472841712E-4</v>
      </c>
      <c r="BL347" s="416">
        <f t="shared" si="302"/>
        <v>0.10351718625099915</v>
      </c>
      <c r="BM347" s="416">
        <f t="shared" si="302"/>
        <v>0.14016660630206457</v>
      </c>
      <c r="BN347" s="416">
        <f t="shared" si="302"/>
        <v>5.0000000000000044E-2</v>
      </c>
      <c r="BO347" s="419" t="s">
        <v>1069</v>
      </c>
      <c r="BP347" s="420"/>
      <c r="BR347" s="104"/>
      <c r="BS347" s="103"/>
      <c r="BT347" s="161">
        <f t="shared" si="303"/>
        <v>10798741.800000001</v>
      </c>
      <c r="BU347" s="161">
        <f t="shared" si="304"/>
        <v>7269075</v>
      </c>
    </row>
    <row r="348" spans="1:73" ht="39" hidden="1" customHeight="1">
      <c r="A348" s="145" t="s">
        <v>760</v>
      </c>
      <c r="B348" s="145" t="str">
        <f t="shared" si="306"/>
        <v>P211.2</v>
      </c>
      <c r="C348" s="146" t="s">
        <v>784</v>
      </c>
      <c r="D348" s="147" t="s">
        <v>785</v>
      </c>
      <c r="E348" s="147"/>
      <c r="F348" s="147"/>
      <c r="G348" s="147" t="s">
        <v>157</v>
      </c>
      <c r="H348" s="129">
        <v>0</v>
      </c>
      <c r="I348" s="130">
        <v>0</v>
      </c>
      <c r="J348" s="129"/>
      <c r="K348" s="130"/>
      <c r="L348" s="130"/>
      <c r="M348" s="130">
        <v>3300</v>
      </c>
      <c r="N348" s="130">
        <v>3300</v>
      </c>
      <c r="O348" s="148">
        <v>3652</v>
      </c>
      <c r="P348" s="149">
        <v>0</v>
      </c>
      <c r="Q348" s="149">
        <v>0</v>
      </c>
      <c r="R348" s="150">
        <v>250</v>
      </c>
      <c r="S348" s="151">
        <v>612500</v>
      </c>
      <c r="T348" s="150">
        <v>244</v>
      </c>
      <c r="U348" s="151">
        <v>815956</v>
      </c>
      <c r="V348" s="152">
        <v>500</v>
      </c>
      <c r="W348" s="153">
        <f t="shared" si="319"/>
        <v>1826000</v>
      </c>
      <c r="X348" s="154">
        <v>500</v>
      </c>
      <c r="Y348" s="155">
        <v>3652</v>
      </c>
      <c r="Z348" s="138">
        <f t="shared" si="320"/>
        <v>1826000</v>
      </c>
      <c r="AA348" s="156">
        <v>354</v>
      </c>
      <c r="AB348" s="157">
        <v>1278948</v>
      </c>
      <c r="AC348" s="158">
        <v>425</v>
      </c>
      <c r="AD348" s="458">
        <v>3900</v>
      </c>
      <c r="AE348" s="159">
        <f t="shared" si="321"/>
        <v>1657500</v>
      </c>
      <c r="AF348" s="158">
        <v>425</v>
      </c>
      <c r="AG348" s="448">
        <v>5504.85</v>
      </c>
      <c r="AH348" s="159">
        <f t="shared" si="292"/>
        <v>2339561.25</v>
      </c>
      <c r="AI348" s="437">
        <f t="shared" si="293"/>
        <v>-1604.8500000000004</v>
      </c>
      <c r="AJ348" s="23">
        <f t="shared" si="322"/>
        <v>-75</v>
      </c>
      <c r="AK348" s="24">
        <f t="shared" si="323"/>
        <v>-0.15</v>
      </c>
      <c r="AL348" s="23">
        <f t="shared" si="324"/>
        <v>71</v>
      </c>
      <c r="AM348" s="160">
        <f t="shared" si="297"/>
        <v>-682061.25</v>
      </c>
      <c r="AN348" s="24">
        <f t="shared" si="325"/>
        <v>0.20056497175141244</v>
      </c>
      <c r="AO348" s="163">
        <f t="shared" si="326"/>
        <v>1852.8500000000004</v>
      </c>
      <c r="AP348" s="164">
        <f t="shared" si="327"/>
        <v>0.50735213581599137</v>
      </c>
      <c r="AQ348" s="487"/>
      <c r="AR348" s="409">
        <f t="shared" si="279"/>
        <v>0.50735213581599137</v>
      </c>
      <c r="AS348" s="410">
        <f t="shared" si="280"/>
        <v>6.790799561883909E-2</v>
      </c>
      <c r="AT348" s="409">
        <f t="shared" si="281"/>
        <v>0.20056497175141241</v>
      </c>
      <c r="AU348" s="410">
        <f t="shared" si="282"/>
        <v>0.20056497175141241</v>
      </c>
      <c r="AV348" s="64" t="b">
        <f t="shared" si="283"/>
        <v>0</v>
      </c>
      <c r="AW348" s="415" t="str">
        <f t="shared" si="284"/>
        <v/>
      </c>
      <c r="AX348" s="415">
        <f t="shared" si="285"/>
        <v>2450</v>
      </c>
      <c r="AY348" s="415">
        <f t="shared" si="286"/>
        <v>3344.0819672131147</v>
      </c>
      <c r="AZ348" s="415">
        <f t="shared" si="287"/>
        <v>3652</v>
      </c>
      <c r="BA348" s="415">
        <f t="shared" si="288"/>
        <v>3900</v>
      </c>
      <c r="BB348" s="416" t="str">
        <f t="shared" si="301"/>
        <v/>
      </c>
      <c r="BC348" s="416">
        <f t="shared" si="301"/>
        <v>0.36493141518902639</v>
      </c>
      <c r="BD348" s="416">
        <f t="shared" si="301"/>
        <v>9.207849442862126E-2</v>
      </c>
      <c r="BE348" s="416">
        <f t="shared" si="301"/>
        <v>6.790799561883909E-2</v>
      </c>
      <c r="BF348" s="417">
        <f t="shared" si="276"/>
        <v>0</v>
      </c>
      <c r="BG348" s="417">
        <f t="shared" si="274"/>
        <v>250</v>
      </c>
      <c r="BH348" s="417">
        <f t="shared" si="275"/>
        <v>244</v>
      </c>
      <c r="BI348" s="417">
        <f t="shared" si="277"/>
        <v>354</v>
      </c>
      <c r="BJ348" s="417">
        <f t="shared" si="278"/>
        <v>425</v>
      </c>
      <c r="BK348" s="416" t="str">
        <f t="shared" si="302"/>
        <v/>
      </c>
      <c r="BL348" s="416">
        <f t="shared" si="302"/>
        <v>-2.4000000000000021E-2</v>
      </c>
      <c r="BM348" s="416">
        <f t="shared" si="302"/>
        <v>0.45081967213114749</v>
      </c>
      <c r="BN348" s="416">
        <f t="shared" si="302"/>
        <v>0.20056497175141241</v>
      </c>
      <c r="BO348" s="419" t="s">
        <v>1069</v>
      </c>
      <c r="BP348" s="420"/>
      <c r="BR348" s="104"/>
      <c r="BS348" s="103"/>
      <c r="BT348" s="161">
        <f t="shared" si="303"/>
        <v>1552100</v>
      </c>
      <c r="BU348" s="161">
        <f t="shared" si="304"/>
        <v>1552100</v>
      </c>
    </row>
    <row r="349" spans="1:73" ht="24" hidden="1">
      <c r="A349" s="145" t="s">
        <v>760</v>
      </c>
      <c r="B349" s="145" t="str">
        <f t="shared" si="306"/>
        <v>P212</v>
      </c>
      <c r="C349" s="146" t="s">
        <v>786</v>
      </c>
      <c r="D349" s="147" t="s">
        <v>787</v>
      </c>
      <c r="E349" s="147"/>
      <c r="F349" s="147"/>
      <c r="G349" s="147" t="s">
        <v>157</v>
      </c>
      <c r="H349" s="129">
        <v>1819</v>
      </c>
      <c r="I349" s="130">
        <v>1819</v>
      </c>
      <c r="J349" s="129">
        <v>1819</v>
      </c>
      <c r="K349" s="130">
        <v>1819</v>
      </c>
      <c r="L349" s="130">
        <v>1819</v>
      </c>
      <c r="M349" s="130">
        <v>1950</v>
      </c>
      <c r="N349" s="130">
        <v>1950</v>
      </c>
      <c r="O349" s="148">
        <v>2167</v>
      </c>
      <c r="P349" s="149">
        <v>3797</v>
      </c>
      <c r="Q349" s="149">
        <v>6906743</v>
      </c>
      <c r="R349" s="150">
        <v>4131</v>
      </c>
      <c r="S349" s="151">
        <v>7485912.6000000006</v>
      </c>
      <c r="T349" s="150">
        <v>3847</v>
      </c>
      <c r="U349" s="151">
        <v>7750851.4000000004</v>
      </c>
      <c r="V349" s="152">
        <v>4131</v>
      </c>
      <c r="W349" s="153">
        <f t="shared" si="319"/>
        <v>8951877</v>
      </c>
      <c r="X349" s="154">
        <v>4131</v>
      </c>
      <c r="Y349" s="155">
        <v>2167</v>
      </c>
      <c r="Z349" s="138">
        <f t="shared" si="320"/>
        <v>8951877</v>
      </c>
      <c r="AA349" s="156">
        <v>4277</v>
      </c>
      <c r="AB349" s="157">
        <v>9302350.1999999993</v>
      </c>
      <c r="AC349" s="162">
        <f>AA349*1.05</f>
        <v>4490.8500000000004</v>
      </c>
      <c r="AD349" s="456">
        <v>2300</v>
      </c>
      <c r="AE349" s="159">
        <f t="shared" si="321"/>
        <v>10328955</v>
      </c>
      <c r="AF349" s="158">
        <v>3512</v>
      </c>
      <c r="AG349" s="448">
        <v>2370</v>
      </c>
      <c r="AH349" s="159">
        <f t="shared" si="292"/>
        <v>8323440</v>
      </c>
      <c r="AI349" s="437">
        <f t="shared" si="293"/>
        <v>-70</v>
      </c>
      <c r="AJ349" s="23">
        <f t="shared" si="322"/>
        <v>-619</v>
      </c>
      <c r="AK349" s="24">
        <f t="shared" si="323"/>
        <v>-0.14984265311062697</v>
      </c>
      <c r="AL349" s="23">
        <f t="shared" si="324"/>
        <v>-765</v>
      </c>
      <c r="AM349" s="160">
        <f t="shared" si="297"/>
        <v>2005515</v>
      </c>
      <c r="AN349" s="24">
        <f t="shared" si="325"/>
        <v>-0.17886368950198736</v>
      </c>
      <c r="AO349" s="163">
        <f t="shared" si="326"/>
        <v>203</v>
      </c>
      <c r="AP349" s="164">
        <f t="shared" si="327"/>
        <v>9.3677895708352554E-2</v>
      </c>
      <c r="AQ349" s="487"/>
      <c r="AR349" s="409">
        <f t="shared" si="279"/>
        <v>9.367789570835261E-2</v>
      </c>
      <c r="AS349" s="410">
        <f t="shared" si="280"/>
        <v>6.1375173050300047E-2</v>
      </c>
      <c r="AT349" s="409">
        <f t="shared" si="281"/>
        <v>-0.17886368950198739</v>
      </c>
      <c r="AU349" s="410">
        <f t="shared" si="282"/>
        <v>5.0000000000000044E-2</v>
      </c>
      <c r="AV349" s="64" t="b">
        <f t="shared" si="283"/>
        <v>0</v>
      </c>
      <c r="AW349" s="415">
        <f t="shared" si="284"/>
        <v>1819</v>
      </c>
      <c r="AX349" s="415">
        <f t="shared" si="285"/>
        <v>1812.1308641975311</v>
      </c>
      <c r="AY349" s="415">
        <f t="shared" si="286"/>
        <v>2014.7781128151807</v>
      </c>
      <c r="AZ349" s="415">
        <f t="shared" si="287"/>
        <v>2167</v>
      </c>
      <c r="BA349" s="415">
        <f t="shared" si="288"/>
        <v>2300</v>
      </c>
      <c r="BB349" s="416">
        <f t="shared" si="301"/>
        <v>-3.7763253449526468E-3</v>
      </c>
      <c r="BC349" s="416">
        <f t="shared" si="301"/>
        <v>0.11182815359606391</v>
      </c>
      <c r="BD349" s="416">
        <f t="shared" si="301"/>
        <v>7.5552680573904407E-2</v>
      </c>
      <c r="BE349" s="416">
        <f t="shared" si="301"/>
        <v>6.1375173050300047E-2</v>
      </c>
      <c r="BF349" s="417">
        <f t="shared" si="276"/>
        <v>3797</v>
      </c>
      <c r="BG349" s="417">
        <f t="shared" si="274"/>
        <v>4131</v>
      </c>
      <c r="BH349" s="417">
        <f t="shared" si="275"/>
        <v>3847</v>
      </c>
      <c r="BI349" s="417">
        <f t="shared" si="277"/>
        <v>4277</v>
      </c>
      <c r="BJ349" s="417">
        <f t="shared" si="278"/>
        <v>4490.8500000000004</v>
      </c>
      <c r="BK349" s="416">
        <f t="shared" si="302"/>
        <v>8.7964182249144152E-2</v>
      </c>
      <c r="BL349" s="416">
        <f t="shared" si="302"/>
        <v>-6.8748487049140605E-2</v>
      </c>
      <c r="BM349" s="416">
        <f t="shared" si="302"/>
        <v>0.11177540940992992</v>
      </c>
      <c r="BN349" s="416">
        <f t="shared" si="302"/>
        <v>5.0000000000000044E-2</v>
      </c>
      <c r="BO349" s="419"/>
      <c r="BP349" s="420"/>
      <c r="BR349" s="104"/>
      <c r="BS349" s="103"/>
      <c r="BT349" s="161">
        <f t="shared" si="303"/>
        <v>9731671.9500000011</v>
      </c>
      <c r="BU349" s="161">
        <f t="shared" si="304"/>
        <v>7610504</v>
      </c>
    </row>
    <row r="350" spans="1:73" ht="24" hidden="1">
      <c r="A350" s="145" t="s">
        <v>788</v>
      </c>
      <c r="B350" s="145" t="str">
        <f t="shared" si="306"/>
        <v>P213</v>
      </c>
      <c r="C350" s="146" t="s">
        <v>789</v>
      </c>
      <c r="D350" s="172" t="s">
        <v>790</v>
      </c>
      <c r="E350" s="178" t="s">
        <v>142</v>
      </c>
      <c r="F350" s="178"/>
      <c r="G350" s="178" t="s">
        <v>157</v>
      </c>
      <c r="H350" s="129">
        <v>2500</v>
      </c>
      <c r="I350" s="130">
        <v>2700</v>
      </c>
      <c r="J350" s="129">
        <v>2700</v>
      </c>
      <c r="K350" s="130">
        <v>2700</v>
      </c>
      <c r="L350" s="130">
        <v>2700</v>
      </c>
      <c r="M350" s="130">
        <v>2700</v>
      </c>
      <c r="N350" s="130">
        <v>2700</v>
      </c>
      <c r="O350" s="148">
        <v>2992</v>
      </c>
      <c r="P350" s="149">
        <v>1979</v>
      </c>
      <c r="Q350" s="149">
        <v>5196160</v>
      </c>
      <c r="R350" s="150">
        <v>2134</v>
      </c>
      <c r="S350" s="151">
        <v>5761260</v>
      </c>
      <c r="T350" s="150">
        <v>1947</v>
      </c>
      <c r="U350" s="151">
        <v>5434677.5999999996</v>
      </c>
      <c r="V350" s="152">
        <v>2093</v>
      </c>
      <c r="W350" s="153">
        <f t="shared" si="319"/>
        <v>6262256</v>
      </c>
      <c r="X350" s="154">
        <v>2093</v>
      </c>
      <c r="Y350" s="155">
        <v>2992</v>
      </c>
      <c r="Z350" s="138">
        <f t="shared" si="320"/>
        <v>6262256</v>
      </c>
      <c r="AA350" s="156">
        <v>1914</v>
      </c>
      <c r="AB350" s="157">
        <v>5722200.0000000009</v>
      </c>
      <c r="AC350" s="162">
        <f>AA350*1.05</f>
        <v>2009.7</v>
      </c>
      <c r="AD350" s="456">
        <v>3400</v>
      </c>
      <c r="AE350" s="159">
        <f t="shared" si="321"/>
        <v>6832980</v>
      </c>
      <c r="AF350" s="158">
        <v>1814</v>
      </c>
      <c r="AG350" s="448">
        <v>3600</v>
      </c>
      <c r="AH350" s="159">
        <f t="shared" si="292"/>
        <v>6530400</v>
      </c>
      <c r="AI350" s="437">
        <f t="shared" si="293"/>
        <v>-200</v>
      </c>
      <c r="AJ350" s="23">
        <f t="shared" si="322"/>
        <v>-279</v>
      </c>
      <c r="AK350" s="24">
        <f t="shared" si="323"/>
        <v>-0.13330148112756809</v>
      </c>
      <c r="AL350" s="23">
        <f t="shared" si="324"/>
        <v>-100</v>
      </c>
      <c r="AM350" s="160">
        <f t="shared" si="297"/>
        <v>302580</v>
      </c>
      <c r="AN350" s="24">
        <f t="shared" si="325"/>
        <v>-5.2246603970741899E-2</v>
      </c>
      <c r="AO350" s="163">
        <f t="shared" si="326"/>
        <v>608</v>
      </c>
      <c r="AP350" s="164">
        <f t="shared" si="327"/>
        <v>0.20320855614973263</v>
      </c>
      <c r="AQ350" s="487"/>
      <c r="AR350" s="409">
        <f t="shared" si="279"/>
        <v>0.20320855614973254</v>
      </c>
      <c r="AS350" s="410">
        <f t="shared" si="280"/>
        <v>0.13636363636363646</v>
      </c>
      <c r="AT350" s="409">
        <f t="shared" si="281"/>
        <v>-5.2246603970741878E-2</v>
      </c>
      <c r="AU350" s="410">
        <f t="shared" si="282"/>
        <v>5.0000000000000044E-2</v>
      </c>
      <c r="AV350" s="64" t="b">
        <f t="shared" si="283"/>
        <v>0</v>
      </c>
      <c r="AW350" s="415">
        <f t="shared" si="284"/>
        <v>2625.6493178372916</v>
      </c>
      <c r="AX350" s="415">
        <f t="shared" si="285"/>
        <v>2699.7469540768511</v>
      </c>
      <c r="AY350" s="415">
        <f t="shared" si="286"/>
        <v>2791.3084745762708</v>
      </c>
      <c r="AZ350" s="415">
        <f t="shared" si="287"/>
        <v>2992</v>
      </c>
      <c r="BA350" s="415">
        <f t="shared" si="288"/>
        <v>3400</v>
      </c>
      <c r="BB350" s="416">
        <f t="shared" si="301"/>
        <v>2.8220690301701268E-2</v>
      </c>
      <c r="BC350" s="416">
        <f t="shared" si="301"/>
        <v>3.391485278320383E-2</v>
      </c>
      <c r="BD350" s="416">
        <f t="shared" si="301"/>
        <v>7.1898726798439894E-2</v>
      </c>
      <c r="BE350" s="416">
        <f t="shared" si="301"/>
        <v>0.13636363636363646</v>
      </c>
      <c r="BF350" s="417">
        <f t="shared" si="276"/>
        <v>1979</v>
      </c>
      <c r="BG350" s="417">
        <f t="shared" si="274"/>
        <v>2134</v>
      </c>
      <c r="BH350" s="417">
        <f t="shared" si="275"/>
        <v>1947</v>
      </c>
      <c r="BI350" s="417">
        <f t="shared" si="277"/>
        <v>1914</v>
      </c>
      <c r="BJ350" s="417">
        <f t="shared" si="278"/>
        <v>2009.7</v>
      </c>
      <c r="BK350" s="416">
        <f t="shared" si="302"/>
        <v>7.8322385042951082E-2</v>
      </c>
      <c r="BL350" s="416">
        <f t="shared" si="302"/>
        <v>-8.7628865979381465E-2</v>
      </c>
      <c r="BM350" s="416">
        <f t="shared" si="302"/>
        <v>-1.6949152542372836E-2</v>
      </c>
      <c r="BN350" s="416">
        <f t="shared" si="302"/>
        <v>5.0000000000000044E-2</v>
      </c>
      <c r="BO350" s="419"/>
      <c r="BP350" s="420"/>
      <c r="BR350" s="104"/>
      <c r="BS350" s="103"/>
      <c r="BT350" s="161">
        <f t="shared" si="303"/>
        <v>6013022.4000000004</v>
      </c>
      <c r="BU350" s="161">
        <f t="shared" si="304"/>
        <v>5427488</v>
      </c>
    </row>
    <row r="351" spans="1:73" ht="72" hidden="1">
      <c r="A351" s="145" t="s">
        <v>788</v>
      </c>
      <c r="B351" s="145" t="str">
        <f t="shared" si="306"/>
        <v>P214</v>
      </c>
      <c r="C351" s="146" t="s">
        <v>791</v>
      </c>
      <c r="D351" s="172" t="s">
        <v>792</v>
      </c>
      <c r="E351" s="178" t="s">
        <v>142</v>
      </c>
      <c r="F351" s="178"/>
      <c r="G351" s="178" t="s">
        <v>157</v>
      </c>
      <c r="H351" s="129">
        <v>3000</v>
      </c>
      <c r="I351" s="130">
        <v>3300</v>
      </c>
      <c r="J351" s="129">
        <v>3300</v>
      </c>
      <c r="K351" s="130">
        <v>3300</v>
      </c>
      <c r="L351" s="130">
        <v>3300</v>
      </c>
      <c r="M351" s="130">
        <v>3480</v>
      </c>
      <c r="N351" s="130">
        <v>3480</v>
      </c>
      <c r="O351" s="148">
        <v>3850</v>
      </c>
      <c r="P351" s="150">
        <v>389</v>
      </c>
      <c r="Q351" s="151">
        <v>1240200</v>
      </c>
      <c r="R351" s="150">
        <v>435</v>
      </c>
      <c r="S351" s="151">
        <v>1435500</v>
      </c>
      <c r="T351" s="150">
        <v>367</v>
      </c>
      <c r="U351" s="151">
        <v>1321920</v>
      </c>
      <c r="V351" s="152">
        <v>423</v>
      </c>
      <c r="W351" s="153">
        <f t="shared" si="319"/>
        <v>1628550</v>
      </c>
      <c r="X351" s="154">
        <v>423</v>
      </c>
      <c r="Y351" s="155">
        <v>3850</v>
      </c>
      <c r="Z351" s="138">
        <f t="shared" si="320"/>
        <v>1628550</v>
      </c>
      <c r="AA351" s="156">
        <v>752</v>
      </c>
      <c r="AB351" s="157">
        <v>2887220.6</v>
      </c>
      <c r="AC351" s="162">
        <v>500</v>
      </c>
      <c r="AD351" s="458">
        <v>4100</v>
      </c>
      <c r="AE351" s="159">
        <f t="shared" si="321"/>
        <v>2050000</v>
      </c>
      <c r="AF351" s="158">
        <v>370</v>
      </c>
      <c r="AG351" s="448">
        <v>5800</v>
      </c>
      <c r="AH351" s="159">
        <f t="shared" si="292"/>
        <v>2146000</v>
      </c>
      <c r="AI351" s="437">
        <f t="shared" si="293"/>
        <v>-1700</v>
      </c>
      <c r="AJ351" s="23">
        <f t="shared" si="322"/>
        <v>-53</v>
      </c>
      <c r="AK351" s="24">
        <f t="shared" si="323"/>
        <v>-0.12529550827423167</v>
      </c>
      <c r="AL351" s="23">
        <f t="shared" si="324"/>
        <v>-382</v>
      </c>
      <c r="AM351" s="160">
        <f t="shared" si="297"/>
        <v>-96000</v>
      </c>
      <c r="AN351" s="24">
        <f t="shared" si="325"/>
        <v>-0.50797872340425532</v>
      </c>
      <c r="AO351" s="163">
        <f t="shared" si="326"/>
        <v>1950</v>
      </c>
      <c r="AP351" s="164">
        <f t="shared" si="327"/>
        <v>0.50649350649350644</v>
      </c>
      <c r="AQ351" s="487"/>
      <c r="AR351" s="409">
        <f t="shared" si="279"/>
        <v>0.50649350649350655</v>
      </c>
      <c r="AS351" s="410">
        <f t="shared" si="280"/>
        <v>6.4935064935064846E-2</v>
      </c>
      <c r="AT351" s="409">
        <f t="shared" si="281"/>
        <v>-0.50797872340425532</v>
      </c>
      <c r="AU351" s="410">
        <f t="shared" si="282"/>
        <v>-0.33510638297872342</v>
      </c>
      <c r="AV351" s="64" t="b">
        <f t="shared" si="283"/>
        <v>0</v>
      </c>
      <c r="AW351" s="415">
        <f t="shared" si="284"/>
        <v>3188.1748071979437</v>
      </c>
      <c r="AX351" s="415">
        <f t="shared" si="285"/>
        <v>3300</v>
      </c>
      <c r="AY351" s="415">
        <f t="shared" si="286"/>
        <v>3601.9618528610354</v>
      </c>
      <c r="AZ351" s="415">
        <f t="shared" si="287"/>
        <v>3850</v>
      </c>
      <c r="BA351" s="415">
        <f t="shared" si="288"/>
        <v>4100</v>
      </c>
      <c r="BB351" s="416">
        <f t="shared" si="301"/>
        <v>3.5074987905176602E-2</v>
      </c>
      <c r="BC351" s="416">
        <f t="shared" si="301"/>
        <v>9.1503591776071369E-2</v>
      </c>
      <c r="BD351" s="416">
        <f t="shared" si="301"/>
        <v>6.8861958363592324E-2</v>
      </c>
      <c r="BE351" s="416">
        <f t="shared" si="301"/>
        <v>6.4935064935064846E-2</v>
      </c>
      <c r="BF351" s="417">
        <f t="shared" si="276"/>
        <v>389</v>
      </c>
      <c r="BG351" s="417">
        <f t="shared" si="274"/>
        <v>435</v>
      </c>
      <c r="BH351" s="417">
        <f t="shared" si="275"/>
        <v>367</v>
      </c>
      <c r="BI351" s="417">
        <f t="shared" si="277"/>
        <v>752</v>
      </c>
      <c r="BJ351" s="417">
        <f t="shared" si="278"/>
        <v>500</v>
      </c>
      <c r="BK351" s="416">
        <f t="shared" si="302"/>
        <v>0.11825192802056561</v>
      </c>
      <c r="BL351" s="416">
        <f t="shared" si="302"/>
        <v>-0.15632183908045982</v>
      </c>
      <c r="BM351" s="416">
        <f t="shared" si="302"/>
        <v>1.0490463215258856</v>
      </c>
      <c r="BN351" s="416">
        <f t="shared" si="302"/>
        <v>-0.33510638297872342</v>
      </c>
      <c r="BO351" s="419" t="s">
        <v>1069</v>
      </c>
      <c r="BP351" s="420"/>
      <c r="BR351" s="104"/>
      <c r="BS351" s="103"/>
      <c r="BT351" s="161">
        <f t="shared" si="303"/>
        <v>1925000</v>
      </c>
      <c r="BU351" s="161">
        <f t="shared" si="304"/>
        <v>1424500</v>
      </c>
    </row>
    <row r="352" spans="1:73" ht="24" hidden="1">
      <c r="A352" s="145" t="s">
        <v>788</v>
      </c>
      <c r="B352" s="145" t="str">
        <f t="shared" si="306"/>
        <v>P215</v>
      </c>
      <c r="C352" s="146" t="s">
        <v>793</v>
      </c>
      <c r="D352" s="172" t="s">
        <v>794</v>
      </c>
      <c r="E352" s="178" t="s">
        <v>142</v>
      </c>
      <c r="F352" s="178"/>
      <c r="G352" s="178" t="s">
        <v>157</v>
      </c>
      <c r="H352" s="129">
        <v>1550</v>
      </c>
      <c r="I352" s="130">
        <v>1650</v>
      </c>
      <c r="J352" s="129">
        <v>1650</v>
      </c>
      <c r="K352" s="130">
        <v>1650</v>
      </c>
      <c r="L352" s="130">
        <v>1650</v>
      </c>
      <c r="M352" s="130">
        <v>1755</v>
      </c>
      <c r="N352" s="130">
        <v>1755</v>
      </c>
      <c r="O352" s="148">
        <v>1952.5</v>
      </c>
      <c r="P352" s="149">
        <v>2486</v>
      </c>
      <c r="Q352" s="149">
        <v>4012500</v>
      </c>
      <c r="R352" s="150">
        <v>2514</v>
      </c>
      <c r="S352" s="151">
        <v>4147770</v>
      </c>
      <c r="T352" s="150">
        <v>2399</v>
      </c>
      <c r="U352" s="151">
        <v>4355513.5</v>
      </c>
      <c r="V352" s="152">
        <v>2514</v>
      </c>
      <c r="W352" s="153">
        <f t="shared" si="319"/>
        <v>4908585</v>
      </c>
      <c r="X352" s="154">
        <v>2514</v>
      </c>
      <c r="Y352" s="155">
        <v>1952.5</v>
      </c>
      <c r="Z352" s="138">
        <f t="shared" si="320"/>
        <v>4908585</v>
      </c>
      <c r="AA352" s="156">
        <v>2304</v>
      </c>
      <c r="AB352" s="157">
        <v>4496802.75</v>
      </c>
      <c r="AC352" s="162">
        <f>AA352</f>
        <v>2304</v>
      </c>
      <c r="AD352" s="456">
        <v>2150</v>
      </c>
      <c r="AE352" s="159">
        <f t="shared" si="321"/>
        <v>4953600</v>
      </c>
      <c r="AF352" s="158">
        <v>2137</v>
      </c>
      <c r="AG352" s="448">
        <v>2517.35</v>
      </c>
      <c r="AH352" s="159">
        <f t="shared" si="292"/>
        <v>5379576.9500000002</v>
      </c>
      <c r="AI352" s="437">
        <f t="shared" si="293"/>
        <v>-367.34999999999991</v>
      </c>
      <c r="AJ352" s="23">
        <f t="shared" si="322"/>
        <v>-377</v>
      </c>
      <c r="AK352" s="24">
        <f t="shared" si="323"/>
        <v>-0.14996022275258553</v>
      </c>
      <c r="AL352" s="23">
        <f t="shared" si="324"/>
        <v>-167</v>
      </c>
      <c r="AM352" s="160">
        <f t="shared" si="297"/>
        <v>-425976.95000000019</v>
      </c>
      <c r="AN352" s="24">
        <f t="shared" si="325"/>
        <v>-7.2482638888888895E-2</v>
      </c>
      <c r="AO352" s="163">
        <f t="shared" si="326"/>
        <v>564.84999999999991</v>
      </c>
      <c r="AP352" s="164">
        <f t="shared" si="327"/>
        <v>0.2892957746478873</v>
      </c>
      <c r="AQ352" s="487"/>
      <c r="AR352" s="409">
        <f t="shared" si="279"/>
        <v>0.28929577464788725</v>
      </c>
      <c r="AS352" s="410">
        <f t="shared" si="280"/>
        <v>0.10115236875800249</v>
      </c>
      <c r="AT352" s="409">
        <f t="shared" si="281"/>
        <v>-7.248263888888884E-2</v>
      </c>
      <c r="AU352" s="410">
        <f t="shared" si="282"/>
        <v>0</v>
      </c>
      <c r="AV352" s="64" t="b">
        <f t="shared" si="283"/>
        <v>1</v>
      </c>
      <c r="AW352" s="415">
        <f t="shared" si="284"/>
        <v>1614.0386162510056</v>
      </c>
      <c r="AX352" s="415">
        <f t="shared" si="285"/>
        <v>1649.8687350835323</v>
      </c>
      <c r="AY352" s="415">
        <f t="shared" si="286"/>
        <v>1815.5537724051687</v>
      </c>
      <c r="AZ352" s="415">
        <f t="shared" si="287"/>
        <v>1952.5</v>
      </c>
      <c r="BA352" s="415">
        <f t="shared" si="288"/>
        <v>2150</v>
      </c>
      <c r="BB352" s="416">
        <f t="shared" si="301"/>
        <v>2.2199046833061953E-2</v>
      </c>
      <c r="BC352" s="416">
        <f t="shared" si="301"/>
        <v>0.10042316324834633</v>
      </c>
      <c r="BD352" s="416">
        <f t="shared" si="301"/>
        <v>7.5429452807344033E-2</v>
      </c>
      <c r="BE352" s="416">
        <f t="shared" si="301"/>
        <v>0.10115236875800249</v>
      </c>
      <c r="BF352" s="417">
        <f t="shared" si="276"/>
        <v>2486</v>
      </c>
      <c r="BG352" s="417">
        <f t="shared" si="274"/>
        <v>2514</v>
      </c>
      <c r="BH352" s="417">
        <f t="shared" si="275"/>
        <v>2399</v>
      </c>
      <c r="BI352" s="417">
        <f t="shared" si="277"/>
        <v>2304</v>
      </c>
      <c r="BJ352" s="417">
        <f t="shared" si="278"/>
        <v>2304</v>
      </c>
      <c r="BK352" s="416">
        <f t="shared" si="302"/>
        <v>1.1263073209975882E-2</v>
      </c>
      <c r="BL352" s="416">
        <f t="shared" si="302"/>
        <v>-4.5743834526650762E-2</v>
      </c>
      <c r="BM352" s="416">
        <f t="shared" si="302"/>
        <v>-3.9599833263859963E-2</v>
      </c>
      <c r="BN352" s="416">
        <f t="shared" si="302"/>
        <v>0</v>
      </c>
      <c r="BO352" s="419"/>
      <c r="BP352" s="420"/>
      <c r="BR352" s="104"/>
      <c r="BS352" s="103"/>
      <c r="BT352" s="161">
        <f t="shared" si="303"/>
        <v>4498560</v>
      </c>
      <c r="BU352" s="161">
        <f t="shared" si="304"/>
        <v>4172492.5</v>
      </c>
    </row>
    <row r="353" spans="1:73" ht="13.2" hidden="1">
      <c r="A353" s="145" t="s">
        <v>788</v>
      </c>
      <c r="B353" s="145" t="str">
        <f t="shared" si="306"/>
        <v>P216</v>
      </c>
      <c r="C353" s="146" t="s">
        <v>795</v>
      </c>
      <c r="D353" s="172" t="s">
        <v>796</v>
      </c>
      <c r="E353" s="178" t="s">
        <v>142</v>
      </c>
      <c r="F353" s="178"/>
      <c r="G353" s="178"/>
      <c r="H353" s="129">
        <v>450</v>
      </c>
      <c r="I353" s="130">
        <v>550</v>
      </c>
      <c r="J353" s="129">
        <v>550</v>
      </c>
      <c r="K353" s="130">
        <v>550</v>
      </c>
      <c r="L353" s="130">
        <v>550</v>
      </c>
      <c r="M353" s="130">
        <v>635</v>
      </c>
      <c r="N353" s="130">
        <v>635</v>
      </c>
      <c r="O353" s="148">
        <v>720.5</v>
      </c>
      <c r="P353" s="149">
        <v>2027</v>
      </c>
      <c r="Q353" s="149">
        <v>1045620</v>
      </c>
      <c r="R353" s="150">
        <v>2172</v>
      </c>
      <c r="S353" s="151">
        <v>1193000</v>
      </c>
      <c r="T353" s="150">
        <v>2027</v>
      </c>
      <c r="U353" s="151">
        <v>1324581.9999999998</v>
      </c>
      <c r="V353" s="152">
        <v>2172</v>
      </c>
      <c r="W353" s="153">
        <f t="shared" si="319"/>
        <v>1564926</v>
      </c>
      <c r="X353" s="154">
        <v>2172</v>
      </c>
      <c r="Y353" s="155">
        <v>720.5</v>
      </c>
      <c r="Z353" s="138">
        <f t="shared" si="320"/>
        <v>1564926</v>
      </c>
      <c r="AA353" s="156">
        <v>1995</v>
      </c>
      <c r="AB353" s="157">
        <v>1492836.6500000001</v>
      </c>
      <c r="AC353" s="162">
        <f>AA353</f>
        <v>1995</v>
      </c>
      <c r="AD353" s="456">
        <f t="shared" ref="AD353" si="328">Y353*1.15</f>
        <v>828.57499999999993</v>
      </c>
      <c r="AE353" s="159">
        <f t="shared" si="321"/>
        <v>1653007.1249999998</v>
      </c>
      <c r="AF353" s="158">
        <v>1847</v>
      </c>
      <c r="AG353" s="448">
        <v>908.78</v>
      </c>
      <c r="AH353" s="159">
        <f t="shared" si="292"/>
        <v>1678516.66</v>
      </c>
      <c r="AI353" s="437">
        <f t="shared" si="293"/>
        <v>-80.205000000000041</v>
      </c>
      <c r="AJ353" s="23">
        <f t="shared" si="322"/>
        <v>-325</v>
      </c>
      <c r="AK353" s="24">
        <f t="shared" si="323"/>
        <v>-0.1496316758747698</v>
      </c>
      <c r="AL353" s="23">
        <f t="shared" si="324"/>
        <v>-148</v>
      </c>
      <c r="AM353" s="160">
        <f t="shared" si="297"/>
        <v>-25509.535000000149</v>
      </c>
      <c r="AN353" s="24">
        <f t="shared" si="325"/>
        <v>-7.4185463659147868E-2</v>
      </c>
      <c r="AO353" s="163">
        <f t="shared" si="326"/>
        <v>188.27999999999997</v>
      </c>
      <c r="AP353" s="164">
        <f t="shared" si="327"/>
        <v>0.26131852879944478</v>
      </c>
      <c r="AQ353" s="487"/>
      <c r="AR353" s="409">
        <f t="shared" si="279"/>
        <v>0.26131852879944484</v>
      </c>
      <c r="AS353" s="410">
        <f t="shared" si="280"/>
        <v>0.14999999999999991</v>
      </c>
      <c r="AT353" s="409">
        <f t="shared" si="281"/>
        <v>-7.418546365914791E-2</v>
      </c>
      <c r="AU353" s="410">
        <f t="shared" si="282"/>
        <v>0</v>
      </c>
      <c r="AV353" s="64" t="b">
        <f t="shared" si="283"/>
        <v>1</v>
      </c>
      <c r="AW353" s="415">
        <f t="shared" si="284"/>
        <v>515.84607794770602</v>
      </c>
      <c r="AX353" s="415">
        <f t="shared" si="285"/>
        <v>549.26335174953954</v>
      </c>
      <c r="AY353" s="415">
        <f t="shared" si="286"/>
        <v>653.46916625554991</v>
      </c>
      <c r="AZ353" s="415">
        <f t="shared" si="287"/>
        <v>720.5</v>
      </c>
      <c r="BA353" s="415">
        <f t="shared" si="288"/>
        <v>828.57499999999993</v>
      </c>
      <c r="BB353" s="416">
        <f t="shared" si="301"/>
        <v>6.4781482753119235E-2</v>
      </c>
      <c r="BC353" s="416">
        <f t="shared" si="301"/>
        <v>0.18971921970415306</v>
      </c>
      <c r="BD353" s="416">
        <f t="shared" si="301"/>
        <v>0.10257688840705992</v>
      </c>
      <c r="BE353" s="416">
        <f t="shared" si="301"/>
        <v>0.14999999999999991</v>
      </c>
      <c r="BF353" s="417">
        <f t="shared" si="276"/>
        <v>2027</v>
      </c>
      <c r="BG353" s="417">
        <f t="shared" si="274"/>
        <v>2172</v>
      </c>
      <c r="BH353" s="417">
        <f t="shared" si="275"/>
        <v>2027</v>
      </c>
      <c r="BI353" s="417">
        <f t="shared" si="277"/>
        <v>1995</v>
      </c>
      <c r="BJ353" s="417">
        <f t="shared" si="278"/>
        <v>1995</v>
      </c>
      <c r="BK353" s="416">
        <f t="shared" si="302"/>
        <v>7.1534287123828255E-2</v>
      </c>
      <c r="BL353" s="416">
        <f t="shared" si="302"/>
        <v>-6.6758747697974186E-2</v>
      </c>
      <c r="BM353" s="416">
        <f t="shared" si="302"/>
        <v>-1.5786877158362134E-2</v>
      </c>
      <c r="BN353" s="416">
        <f t="shared" si="302"/>
        <v>0</v>
      </c>
      <c r="BO353" s="419"/>
      <c r="BP353" s="420"/>
      <c r="BR353" s="104"/>
      <c r="BS353" s="103"/>
      <c r="BT353" s="161">
        <f t="shared" si="303"/>
        <v>1437397.5</v>
      </c>
      <c r="BU353" s="161">
        <f t="shared" si="304"/>
        <v>1330763.5</v>
      </c>
    </row>
    <row r="354" spans="1:73" ht="13.2" hidden="1">
      <c r="A354" s="145" t="s">
        <v>655</v>
      </c>
      <c r="B354" s="145" t="str">
        <f t="shared" si="306"/>
        <v>P217</v>
      </c>
      <c r="C354" s="146" t="s">
        <v>797</v>
      </c>
      <c r="D354" s="165" t="s">
        <v>798</v>
      </c>
      <c r="E354" s="165"/>
      <c r="F354" s="165"/>
      <c r="G354" s="165"/>
      <c r="H354" s="129">
        <v>0</v>
      </c>
      <c r="I354" s="130">
        <v>0</v>
      </c>
      <c r="J354" s="129"/>
      <c r="K354" s="130"/>
      <c r="L354" s="130"/>
      <c r="M354" s="130"/>
      <c r="N354" s="130"/>
      <c r="O354" s="148" t="s">
        <v>88</v>
      </c>
      <c r="P354" s="149">
        <v>0</v>
      </c>
      <c r="Q354" s="149">
        <v>0</v>
      </c>
      <c r="R354" s="150"/>
      <c r="S354" s="151"/>
      <c r="T354" s="150"/>
      <c r="U354" s="151"/>
      <c r="V354" s="152"/>
      <c r="W354" s="153"/>
      <c r="X354" s="166"/>
      <c r="Y354" s="155" t="s">
        <v>88</v>
      </c>
      <c r="Z354" s="167"/>
      <c r="AA354" s="168"/>
      <c r="AB354" s="169"/>
      <c r="AC354" s="170"/>
      <c r="AD354" s="449"/>
      <c r="AE354" s="171"/>
      <c r="AF354" s="170"/>
      <c r="AG354" s="449"/>
      <c r="AH354" s="159">
        <f t="shared" si="292"/>
        <v>0</v>
      </c>
      <c r="AI354" s="437">
        <f t="shared" si="293"/>
        <v>0</v>
      </c>
      <c r="AJ354" s="23"/>
      <c r="AK354" s="24"/>
      <c r="AL354" s="23"/>
      <c r="AM354" s="160">
        <f t="shared" si="297"/>
        <v>0</v>
      </c>
      <c r="AN354" s="24"/>
      <c r="AO354" s="163"/>
      <c r="AP354" s="164"/>
      <c r="AQ354" s="487"/>
      <c r="AR354" s="409" t="str">
        <f t="shared" si="279"/>
        <v/>
      </c>
      <c r="AS354" s="410" t="str">
        <f t="shared" si="280"/>
        <v/>
      </c>
      <c r="AT354" s="409" t="str">
        <f t="shared" si="281"/>
        <v/>
      </c>
      <c r="AU354" s="410" t="str">
        <f t="shared" si="282"/>
        <v/>
      </c>
      <c r="AV354" s="64" t="b">
        <f t="shared" si="283"/>
        <v>1</v>
      </c>
      <c r="AW354" s="415" t="str">
        <f t="shared" si="284"/>
        <v/>
      </c>
      <c r="AX354" s="415" t="str">
        <f t="shared" si="285"/>
        <v/>
      </c>
      <c r="AY354" s="415" t="str">
        <f t="shared" si="286"/>
        <v/>
      </c>
      <c r="AZ354" s="415" t="str">
        <f t="shared" si="287"/>
        <v/>
      </c>
      <c r="BA354" s="415">
        <f t="shared" si="288"/>
        <v>0</v>
      </c>
      <c r="BB354" s="416" t="str">
        <f t="shared" si="301"/>
        <v/>
      </c>
      <c r="BC354" s="416" t="str">
        <f t="shared" si="301"/>
        <v/>
      </c>
      <c r="BD354" s="416" t="str">
        <f t="shared" si="301"/>
        <v/>
      </c>
      <c r="BE354" s="416" t="str">
        <f t="shared" si="301"/>
        <v/>
      </c>
      <c r="BF354" s="417">
        <f t="shared" si="276"/>
        <v>0</v>
      </c>
      <c r="BG354" s="417">
        <f t="shared" si="274"/>
        <v>0</v>
      </c>
      <c r="BH354" s="417">
        <f t="shared" si="275"/>
        <v>0</v>
      </c>
      <c r="BI354" s="417">
        <f t="shared" si="277"/>
        <v>0</v>
      </c>
      <c r="BJ354" s="417">
        <f t="shared" si="278"/>
        <v>0</v>
      </c>
      <c r="BK354" s="416" t="str">
        <f t="shared" si="302"/>
        <v/>
      </c>
      <c r="BL354" s="416" t="str">
        <f t="shared" si="302"/>
        <v/>
      </c>
      <c r="BM354" s="416" t="str">
        <f t="shared" si="302"/>
        <v/>
      </c>
      <c r="BN354" s="416" t="str">
        <f t="shared" si="302"/>
        <v/>
      </c>
      <c r="BO354" s="419"/>
      <c r="BP354" s="420"/>
      <c r="BR354" s="104"/>
      <c r="BS354" s="103"/>
      <c r="BT354" s="161"/>
      <c r="BU354" s="161"/>
    </row>
    <row r="355" spans="1:73" ht="24" hidden="1">
      <c r="A355" s="145" t="s">
        <v>655</v>
      </c>
      <c r="B355" s="145" t="str">
        <f t="shared" si="306"/>
        <v>P217.1</v>
      </c>
      <c r="C355" s="146" t="s">
        <v>799</v>
      </c>
      <c r="D355" s="147" t="s">
        <v>798</v>
      </c>
      <c r="E355" s="147"/>
      <c r="F355" s="147" t="s">
        <v>81</v>
      </c>
      <c r="G355" s="147" t="s">
        <v>157</v>
      </c>
      <c r="H355" s="129">
        <v>0</v>
      </c>
      <c r="I355" s="130">
        <v>0</v>
      </c>
      <c r="J355" s="129">
        <v>2050</v>
      </c>
      <c r="K355" s="130">
        <v>2050</v>
      </c>
      <c r="L355" s="130">
        <v>2050</v>
      </c>
      <c r="M355" s="130">
        <v>2200</v>
      </c>
      <c r="N355" s="130">
        <v>2200</v>
      </c>
      <c r="O355" s="148">
        <v>2442</v>
      </c>
      <c r="P355" s="149">
        <v>0</v>
      </c>
      <c r="Q355" s="149">
        <v>0</v>
      </c>
      <c r="R355" s="150">
        <v>18613</v>
      </c>
      <c r="S355" s="151">
        <v>38155010</v>
      </c>
      <c r="T355" s="150">
        <v>15534</v>
      </c>
      <c r="U355" s="151">
        <v>35183419.600000001</v>
      </c>
      <c r="V355" s="152">
        <v>17104</v>
      </c>
      <c r="W355" s="153">
        <f>V355*O355</f>
        <v>41767968</v>
      </c>
      <c r="X355" s="154">
        <v>17104</v>
      </c>
      <c r="Y355" s="155">
        <v>2442</v>
      </c>
      <c r="Z355" s="138">
        <f>X355*Y355</f>
        <v>41767968</v>
      </c>
      <c r="AA355" s="156">
        <v>15761</v>
      </c>
      <c r="AB355" s="157">
        <v>38478973.900000006</v>
      </c>
      <c r="AC355" s="162">
        <v>16000</v>
      </c>
      <c r="AD355" s="456">
        <v>2700</v>
      </c>
      <c r="AE355" s="159">
        <f t="shared" ref="AE355:AE359" si="329">AC355*AD355</f>
        <v>43200000</v>
      </c>
      <c r="AF355" s="158">
        <v>12000</v>
      </c>
      <c r="AG355" s="448">
        <v>3210.78</v>
      </c>
      <c r="AH355" s="159">
        <f t="shared" si="292"/>
        <v>38529360</v>
      </c>
      <c r="AI355" s="437">
        <f t="shared" si="293"/>
        <v>-510.7800000000002</v>
      </c>
      <c r="AJ355" s="23">
        <f>+AF355-X355</f>
        <v>-5104</v>
      </c>
      <c r="AK355" s="24">
        <f>+AJ355/X355</f>
        <v>-0.29840972871842841</v>
      </c>
      <c r="AL355" s="23">
        <f>+AF355-AA355</f>
        <v>-3761</v>
      </c>
      <c r="AM355" s="160">
        <f t="shared" si="297"/>
        <v>4670640</v>
      </c>
      <c r="AN355" s="24">
        <f>+AL355/AA355</f>
        <v>-0.23862699067318063</v>
      </c>
      <c r="AO355" s="163">
        <f>+AG355-Y355</f>
        <v>768.7800000000002</v>
      </c>
      <c r="AP355" s="164">
        <f>+AO355/Y355</f>
        <v>0.3148157248157249</v>
      </c>
      <c r="AQ355" s="487"/>
      <c r="AR355" s="409">
        <f t="shared" si="279"/>
        <v>0.31481572481572484</v>
      </c>
      <c r="AS355" s="410">
        <f t="shared" si="280"/>
        <v>0.10565110565110558</v>
      </c>
      <c r="AT355" s="409">
        <f t="shared" si="281"/>
        <v>-0.23862699067318061</v>
      </c>
      <c r="AU355" s="410">
        <f t="shared" si="282"/>
        <v>1.5164012435759044E-2</v>
      </c>
      <c r="AV355" s="64" t="b">
        <f t="shared" si="283"/>
        <v>0</v>
      </c>
      <c r="AW355" s="415" t="str">
        <f t="shared" si="284"/>
        <v/>
      </c>
      <c r="AX355" s="415">
        <f t="shared" si="285"/>
        <v>2049.9118895395691</v>
      </c>
      <c r="AY355" s="415">
        <f t="shared" si="286"/>
        <v>2264.929805587743</v>
      </c>
      <c r="AZ355" s="415">
        <f t="shared" si="287"/>
        <v>2442</v>
      </c>
      <c r="BA355" s="415">
        <f t="shared" si="288"/>
        <v>2700</v>
      </c>
      <c r="BB355" s="416" t="str">
        <f t="shared" si="301"/>
        <v/>
      </c>
      <c r="BC355" s="416">
        <f t="shared" si="301"/>
        <v>0.10489129661883623</v>
      </c>
      <c r="BD355" s="416">
        <f t="shared" si="301"/>
        <v>7.8179109116499834E-2</v>
      </c>
      <c r="BE355" s="416">
        <f t="shared" si="301"/>
        <v>0.10565110565110558</v>
      </c>
      <c r="BF355" s="417">
        <f t="shared" si="276"/>
        <v>0</v>
      </c>
      <c r="BG355" s="417">
        <f t="shared" si="274"/>
        <v>18613</v>
      </c>
      <c r="BH355" s="417">
        <f t="shared" si="275"/>
        <v>15534</v>
      </c>
      <c r="BI355" s="417">
        <f t="shared" si="277"/>
        <v>15761</v>
      </c>
      <c r="BJ355" s="417">
        <f t="shared" si="278"/>
        <v>16000</v>
      </c>
      <c r="BK355" s="416" t="str">
        <f t="shared" si="302"/>
        <v/>
      </c>
      <c r="BL355" s="416">
        <f t="shared" si="302"/>
        <v>-0.16542201686992963</v>
      </c>
      <c r="BM355" s="416">
        <f t="shared" si="302"/>
        <v>1.4613106733616599E-2</v>
      </c>
      <c r="BN355" s="416">
        <f t="shared" si="302"/>
        <v>1.5164012435759044E-2</v>
      </c>
      <c r="BO355" s="419"/>
      <c r="BP355" s="420"/>
      <c r="BR355" s="104"/>
      <c r="BS355" s="103"/>
      <c r="BT355" s="161">
        <f t="shared" si="303"/>
        <v>39072000</v>
      </c>
      <c r="BU355" s="161">
        <f t="shared" si="304"/>
        <v>29304000</v>
      </c>
    </row>
    <row r="356" spans="1:73" ht="24" hidden="1">
      <c r="A356" s="145" t="s">
        <v>655</v>
      </c>
      <c r="B356" s="145" t="str">
        <f t="shared" si="306"/>
        <v>P217.2</v>
      </c>
      <c r="C356" s="146" t="s">
        <v>800</v>
      </c>
      <c r="D356" s="147" t="s">
        <v>801</v>
      </c>
      <c r="E356" s="147"/>
      <c r="F356" s="147"/>
      <c r="G356" s="147" t="s">
        <v>157</v>
      </c>
      <c r="H356" s="129">
        <v>4700</v>
      </c>
      <c r="I356" s="130">
        <v>4700</v>
      </c>
      <c r="J356" s="129">
        <v>4700</v>
      </c>
      <c r="K356" s="130">
        <v>4700</v>
      </c>
      <c r="L356" s="130">
        <v>4700</v>
      </c>
      <c r="M356" s="130">
        <v>4880</v>
      </c>
      <c r="N356" s="130">
        <v>4880</v>
      </c>
      <c r="O356" s="148">
        <v>5390</v>
      </c>
      <c r="P356" s="149">
        <v>1024</v>
      </c>
      <c r="Q356" s="149">
        <v>4812800</v>
      </c>
      <c r="R356" s="150">
        <v>1030</v>
      </c>
      <c r="S356" s="151">
        <v>4841000</v>
      </c>
      <c r="T356" s="150">
        <v>961</v>
      </c>
      <c r="U356" s="151">
        <v>4817452.7</v>
      </c>
      <c r="V356" s="152">
        <v>1030</v>
      </c>
      <c r="W356" s="153">
        <f>V356*O356</f>
        <v>5551700</v>
      </c>
      <c r="X356" s="154">
        <v>1030</v>
      </c>
      <c r="Y356" s="155">
        <v>5390</v>
      </c>
      <c r="Z356" s="138">
        <f>X356*Y356</f>
        <v>5551700</v>
      </c>
      <c r="AA356" s="156">
        <v>1005</v>
      </c>
      <c r="AB356" s="157">
        <v>5382264</v>
      </c>
      <c r="AC356" s="162">
        <f>AA356</f>
        <v>1005</v>
      </c>
      <c r="AD356" s="456">
        <v>5700</v>
      </c>
      <c r="AE356" s="159">
        <f t="shared" si="329"/>
        <v>5728500</v>
      </c>
      <c r="AF356" s="158">
        <v>876</v>
      </c>
      <c r="AG356" s="448">
        <v>6696</v>
      </c>
      <c r="AH356" s="159">
        <f t="shared" si="292"/>
        <v>5865696</v>
      </c>
      <c r="AI356" s="437">
        <f t="shared" si="293"/>
        <v>-996</v>
      </c>
      <c r="AJ356" s="23">
        <f>+AF356-X356</f>
        <v>-154</v>
      </c>
      <c r="AK356" s="24">
        <f>+AJ356/X356</f>
        <v>-0.14951456310679612</v>
      </c>
      <c r="AL356" s="23">
        <f>+AF356-AA356</f>
        <v>-129</v>
      </c>
      <c r="AM356" s="160">
        <f t="shared" si="297"/>
        <v>-137196</v>
      </c>
      <c r="AN356" s="24">
        <f>+AL356/AA356</f>
        <v>-0.12835820895522387</v>
      </c>
      <c r="AO356" s="163">
        <f>+AG356-Y356</f>
        <v>1306</v>
      </c>
      <c r="AP356" s="164">
        <f>+AO356/Y356</f>
        <v>0.24230055658627087</v>
      </c>
      <c r="AQ356" s="487"/>
      <c r="AR356" s="409">
        <f t="shared" si="279"/>
        <v>0.24230055658627081</v>
      </c>
      <c r="AS356" s="410">
        <f t="shared" si="280"/>
        <v>5.7513914656771803E-2</v>
      </c>
      <c r="AT356" s="409">
        <f t="shared" si="281"/>
        <v>-0.12835820895522387</v>
      </c>
      <c r="AU356" s="410">
        <f t="shared" si="282"/>
        <v>0</v>
      </c>
      <c r="AV356" s="64" t="b">
        <f t="shared" si="283"/>
        <v>1</v>
      </c>
      <c r="AW356" s="415">
        <f t="shared" si="284"/>
        <v>4700</v>
      </c>
      <c r="AX356" s="415">
        <f t="shared" si="285"/>
        <v>4700</v>
      </c>
      <c r="AY356" s="415">
        <f t="shared" si="286"/>
        <v>5012.9580645161295</v>
      </c>
      <c r="AZ356" s="415">
        <f t="shared" si="287"/>
        <v>5390</v>
      </c>
      <c r="BA356" s="415">
        <f t="shared" si="288"/>
        <v>5700</v>
      </c>
      <c r="BB356" s="416">
        <f t="shared" si="301"/>
        <v>0</v>
      </c>
      <c r="BC356" s="416">
        <f t="shared" si="301"/>
        <v>6.6586822237474363E-2</v>
      </c>
      <c r="BD356" s="416">
        <f t="shared" si="301"/>
        <v>7.5213462915785234E-2</v>
      </c>
      <c r="BE356" s="416">
        <f t="shared" si="301"/>
        <v>5.7513914656771803E-2</v>
      </c>
      <c r="BF356" s="417">
        <f t="shared" si="276"/>
        <v>1024</v>
      </c>
      <c r="BG356" s="417">
        <f t="shared" si="274"/>
        <v>1030</v>
      </c>
      <c r="BH356" s="417">
        <f t="shared" si="275"/>
        <v>961</v>
      </c>
      <c r="BI356" s="417">
        <f t="shared" si="277"/>
        <v>1005</v>
      </c>
      <c r="BJ356" s="417">
        <f t="shared" si="278"/>
        <v>1005</v>
      </c>
      <c r="BK356" s="416">
        <f t="shared" si="302"/>
        <v>5.859375E-3</v>
      </c>
      <c r="BL356" s="416">
        <f t="shared" si="302"/>
        <v>-6.6990291262135959E-2</v>
      </c>
      <c r="BM356" s="416">
        <f t="shared" si="302"/>
        <v>4.57856399583767E-2</v>
      </c>
      <c r="BN356" s="416">
        <f t="shared" si="302"/>
        <v>0</v>
      </c>
      <c r="BO356" s="419"/>
      <c r="BP356" s="420"/>
      <c r="BR356" s="104"/>
      <c r="BS356" s="103"/>
      <c r="BT356" s="161">
        <f t="shared" si="303"/>
        <v>5416950</v>
      </c>
      <c r="BU356" s="161">
        <f t="shared" si="304"/>
        <v>4721640</v>
      </c>
    </row>
    <row r="357" spans="1:73" ht="24" hidden="1">
      <c r="A357" s="145" t="s">
        <v>655</v>
      </c>
      <c r="B357" s="145" t="str">
        <f t="shared" si="306"/>
        <v>P217.3</v>
      </c>
      <c r="C357" s="146" t="s">
        <v>802</v>
      </c>
      <c r="D357" s="147" t="s">
        <v>803</v>
      </c>
      <c r="E357" s="147"/>
      <c r="F357" s="147"/>
      <c r="G357" s="147" t="s">
        <v>157</v>
      </c>
      <c r="H357" s="129">
        <v>5350</v>
      </c>
      <c r="I357" s="130">
        <v>5350</v>
      </c>
      <c r="J357" s="129">
        <v>5350</v>
      </c>
      <c r="K357" s="130">
        <v>5350</v>
      </c>
      <c r="L357" s="130">
        <v>5350</v>
      </c>
      <c r="M357" s="130">
        <v>5500</v>
      </c>
      <c r="N357" s="130">
        <v>5500</v>
      </c>
      <c r="O357" s="148">
        <v>6072</v>
      </c>
      <c r="P357" s="149">
        <v>101</v>
      </c>
      <c r="Q357" s="149">
        <v>540350</v>
      </c>
      <c r="R357" s="150">
        <v>126</v>
      </c>
      <c r="S357" s="151">
        <v>673030</v>
      </c>
      <c r="T357" s="150">
        <v>156</v>
      </c>
      <c r="U357" s="151">
        <v>886316</v>
      </c>
      <c r="V357" s="152">
        <v>163</v>
      </c>
      <c r="W357" s="153">
        <f>V357*O357</f>
        <v>989736</v>
      </c>
      <c r="X357" s="154">
        <v>163</v>
      </c>
      <c r="Y357" s="155">
        <v>6072</v>
      </c>
      <c r="Z357" s="138">
        <f>X357*Y357</f>
        <v>989736</v>
      </c>
      <c r="AA357" s="156">
        <v>229</v>
      </c>
      <c r="AB357" s="157">
        <v>1390488</v>
      </c>
      <c r="AC357" s="162">
        <f>AA357</f>
        <v>229</v>
      </c>
      <c r="AD357" s="456">
        <v>6400</v>
      </c>
      <c r="AE357" s="159">
        <f t="shared" si="329"/>
        <v>1465600</v>
      </c>
      <c r="AF357" s="158">
        <v>139</v>
      </c>
      <c r="AG357" s="448">
        <v>6758.48</v>
      </c>
      <c r="AH357" s="159">
        <f t="shared" si="292"/>
        <v>939428.72</v>
      </c>
      <c r="AI357" s="437">
        <f t="shared" si="293"/>
        <v>-358.47999999999956</v>
      </c>
      <c r="AJ357" s="23">
        <f>+AF357-X357</f>
        <v>-24</v>
      </c>
      <c r="AK357" s="24">
        <f>+AJ357/X357</f>
        <v>-0.14723926380368099</v>
      </c>
      <c r="AL357" s="23">
        <f>+AF357-AA357</f>
        <v>-90</v>
      </c>
      <c r="AM357" s="160">
        <f t="shared" si="297"/>
        <v>526171.28</v>
      </c>
      <c r="AN357" s="24">
        <f>+AL357/AA357</f>
        <v>-0.3930131004366812</v>
      </c>
      <c r="AO357" s="163">
        <f>+AG357-Y357</f>
        <v>686.47999999999956</v>
      </c>
      <c r="AP357" s="164">
        <f>+AO357/Y357</f>
        <v>0.11305665349143602</v>
      </c>
      <c r="AQ357" s="487"/>
      <c r="AR357" s="409">
        <f t="shared" si="279"/>
        <v>0.11305665349143612</v>
      </c>
      <c r="AS357" s="410">
        <f t="shared" si="280"/>
        <v>5.4018445322793207E-2</v>
      </c>
      <c r="AT357" s="409">
        <f t="shared" si="281"/>
        <v>-0.39301310043668125</v>
      </c>
      <c r="AU357" s="410">
        <f t="shared" si="282"/>
        <v>0</v>
      </c>
      <c r="AV357" s="64" t="b">
        <f t="shared" si="283"/>
        <v>1</v>
      </c>
      <c r="AW357" s="415">
        <f t="shared" si="284"/>
        <v>5350</v>
      </c>
      <c r="AX357" s="415">
        <f t="shared" si="285"/>
        <v>5341.5079365079364</v>
      </c>
      <c r="AY357" s="415">
        <f t="shared" si="286"/>
        <v>5681.5128205128203</v>
      </c>
      <c r="AZ357" s="415">
        <f t="shared" si="287"/>
        <v>6072</v>
      </c>
      <c r="BA357" s="415">
        <f t="shared" si="288"/>
        <v>6400</v>
      </c>
      <c r="BB357" s="416">
        <f t="shared" si="301"/>
        <v>-1.5873015873015817E-3</v>
      </c>
      <c r="BC357" s="416">
        <f t="shared" si="301"/>
        <v>6.3653351833670602E-2</v>
      </c>
      <c r="BD357" s="416">
        <f t="shared" si="301"/>
        <v>6.8729437356428225E-2</v>
      </c>
      <c r="BE357" s="416">
        <f t="shared" si="301"/>
        <v>5.4018445322793207E-2</v>
      </c>
      <c r="BF357" s="417">
        <f t="shared" si="276"/>
        <v>101</v>
      </c>
      <c r="BG357" s="417">
        <f t="shared" si="274"/>
        <v>126</v>
      </c>
      <c r="BH357" s="417">
        <f t="shared" si="275"/>
        <v>156</v>
      </c>
      <c r="BI357" s="417">
        <f t="shared" si="277"/>
        <v>229</v>
      </c>
      <c r="BJ357" s="417">
        <f t="shared" si="278"/>
        <v>229</v>
      </c>
      <c r="BK357" s="416">
        <f t="shared" si="302"/>
        <v>0.24752475247524752</v>
      </c>
      <c r="BL357" s="416">
        <f t="shared" si="302"/>
        <v>0.23809523809523814</v>
      </c>
      <c r="BM357" s="416">
        <f t="shared" si="302"/>
        <v>0.46794871794871784</v>
      </c>
      <c r="BN357" s="416">
        <f t="shared" si="302"/>
        <v>0</v>
      </c>
      <c r="BO357" s="419"/>
      <c r="BP357" s="420"/>
      <c r="BR357" s="104"/>
      <c r="BS357" s="103"/>
      <c r="BT357" s="161">
        <f t="shared" si="303"/>
        <v>1390488</v>
      </c>
      <c r="BU357" s="161">
        <f t="shared" si="304"/>
        <v>844008</v>
      </c>
    </row>
    <row r="358" spans="1:73" ht="24" hidden="1">
      <c r="A358" s="145" t="s">
        <v>655</v>
      </c>
      <c r="B358" s="145" t="str">
        <f t="shared" si="306"/>
        <v>P218</v>
      </c>
      <c r="C358" s="146" t="s">
        <v>804</v>
      </c>
      <c r="D358" s="147" t="s">
        <v>805</v>
      </c>
      <c r="E358" s="147"/>
      <c r="F358" s="147" t="s">
        <v>81</v>
      </c>
      <c r="G358" s="147"/>
      <c r="H358" s="129">
        <v>1257</v>
      </c>
      <c r="I358" s="130">
        <v>1257</v>
      </c>
      <c r="J358" s="129">
        <v>1257</v>
      </c>
      <c r="K358" s="130">
        <v>1257</v>
      </c>
      <c r="L358" s="130">
        <v>1257</v>
      </c>
      <c r="M358" s="130">
        <v>1315</v>
      </c>
      <c r="N358" s="130">
        <v>1315</v>
      </c>
      <c r="O358" s="148">
        <v>1468.5</v>
      </c>
      <c r="P358" s="149">
        <v>10120</v>
      </c>
      <c r="Q358" s="149">
        <v>12720840</v>
      </c>
      <c r="R358" s="150">
        <v>10724</v>
      </c>
      <c r="S358" s="151">
        <v>13479565.199999999</v>
      </c>
      <c r="T358" s="150">
        <v>9389</v>
      </c>
      <c r="U358" s="151">
        <v>12741453.5</v>
      </c>
      <c r="V358" s="152">
        <v>10724</v>
      </c>
      <c r="W358" s="153">
        <f>V358*O358</f>
        <v>15748194</v>
      </c>
      <c r="X358" s="154">
        <v>10724</v>
      </c>
      <c r="Y358" s="155">
        <v>1468.5</v>
      </c>
      <c r="Z358" s="138">
        <f>X358*Y358</f>
        <v>15748194</v>
      </c>
      <c r="AA358" s="156">
        <v>9848</v>
      </c>
      <c r="AB358" s="157">
        <v>14468603.050000001</v>
      </c>
      <c r="AC358" s="162">
        <v>10000</v>
      </c>
      <c r="AD358" s="458">
        <v>1700</v>
      </c>
      <c r="AE358" s="159">
        <f t="shared" si="329"/>
        <v>17000000</v>
      </c>
      <c r="AF358" s="158">
        <v>9116</v>
      </c>
      <c r="AG358" s="448">
        <v>1987.87</v>
      </c>
      <c r="AH358" s="159">
        <f t="shared" si="292"/>
        <v>18121422.919999998</v>
      </c>
      <c r="AI358" s="437">
        <f t="shared" si="293"/>
        <v>-287.86999999999989</v>
      </c>
      <c r="AJ358" s="23">
        <f>+AF358-X358</f>
        <v>-1608</v>
      </c>
      <c r="AK358" s="24">
        <f>+AJ358/X358</f>
        <v>-0.14994405072734054</v>
      </c>
      <c r="AL358" s="23">
        <f>+AF358-AA358</f>
        <v>-732</v>
      </c>
      <c r="AM358" s="160">
        <f t="shared" si="297"/>
        <v>-1121422.9199999981</v>
      </c>
      <c r="AN358" s="24">
        <f>+AL358/AA358</f>
        <v>-7.4329813160032496E-2</v>
      </c>
      <c r="AO358" s="163">
        <f>+AG358-Y358</f>
        <v>519.36999999999989</v>
      </c>
      <c r="AP358" s="164">
        <f>+AO358/Y358</f>
        <v>0.35367381681988413</v>
      </c>
      <c r="AQ358" s="487"/>
      <c r="AR358" s="409">
        <f t="shared" si="279"/>
        <v>0.35367381681988408</v>
      </c>
      <c r="AS358" s="410">
        <f t="shared" si="280"/>
        <v>0.15764385427306782</v>
      </c>
      <c r="AT358" s="409">
        <f t="shared" si="281"/>
        <v>-7.432981316003251E-2</v>
      </c>
      <c r="AU358" s="410">
        <f t="shared" si="282"/>
        <v>1.5434606011372809E-2</v>
      </c>
      <c r="AV358" s="64" t="b">
        <f t="shared" si="283"/>
        <v>0</v>
      </c>
      <c r="AW358" s="415">
        <f t="shared" si="284"/>
        <v>1257</v>
      </c>
      <c r="AX358" s="415">
        <f t="shared" si="285"/>
        <v>1256.9531145095114</v>
      </c>
      <c r="AY358" s="415">
        <f t="shared" si="286"/>
        <v>1357.0618276706784</v>
      </c>
      <c r="AZ358" s="415">
        <f t="shared" si="287"/>
        <v>1468.5</v>
      </c>
      <c r="BA358" s="415">
        <f t="shared" si="288"/>
        <v>1700</v>
      </c>
      <c r="BB358" s="416">
        <f t="shared" si="301"/>
        <v>-3.7299515106337111E-5</v>
      </c>
      <c r="BC358" s="416">
        <f t="shared" si="301"/>
        <v>7.9643951715917094E-2</v>
      </c>
      <c r="BD358" s="416">
        <f t="shared" si="301"/>
        <v>8.2117240391765378E-2</v>
      </c>
      <c r="BE358" s="416">
        <f t="shared" si="301"/>
        <v>0.15764385427306782</v>
      </c>
      <c r="BF358" s="417">
        <f t="shared" si="276"/>
        <v>10120</v>
      </c>
      <c r="BG358" s="417">
        <f t="shared" si="274"/>
        <v>10724</v>
      </c>
      <c r="BH358" s="417">
        <f t="shared" si="275"/>
        <v>9389</v>
      </c>
      <c r="BI358" s="417">
        <f t="shared" si="277"/>
        <v>9848</v>
      </c>
      <c r="BJ358" s="417">
        <f t="shared" si="278"/>
        <v>10000</v>
      </c>
      <c r="BK358" s="416">
        <f t="shared" si="302"/>
        <v>5.9683794466403262E-2</v>
      </c>
      <c r="BL358" s="416">
        <f t="shared" si="302"/>
        <v>-0.12448713166728831</v>
      </c>
      <c r="BM358" s="416">
        <f t="shared" si="302"/>
        <v>4.8886995420172497E-2</v>
      </c>
      <c r="BN358" s="416">
        <f t="shared" si="302"/>
        <v>1.5434606011372809E-2</v>
      </c>
      <c r="BO358" s="419" t="s">
        <v>1069</v>
      </c>
      <c r="BP358" s="420"/>
      <c r="BR358" s="104"/>
      <c r="BS358" s="103"/>
      <c r="BT358" s="161">
        <f t="shared" si="303"/>
        <v>14685000</v>
      </c>
      <c r="BU358" s="161">
        <f t="shared" si="304"/>
        <v>13386846</v>
      </c>
    </row>
    <row r="359" spans="1:73" ht="24" hidden="1">
      <c r="A359" s="145" t="s">
        <v>655</v>
      </c>
      <c r="B359" s="145" t="str">
        <f t="shared" si="306"/>
        <v>P219</v>
      </c>
      <c r="C359" s="146" t="s">
        <v>806</v>
      </c>
      <c r="D359" s="147" t="s">
        <v>807</v>
      </c>
      <c r="E359" s="147"/>
      <c r="F359" s="147" t="s">
        <v>81</v>
      </c>
      <c r="G359" s="147" t="s">
        <v>157</v>
      </c>
      <c r="H359" s="129">
        <v>910</v>
      </c>
      <c r="I359" s="130">
        <v>910</v>
      </c>
      <c r="J359" s="129">
        <v>910</v>
      </c>
      <c r="K359" s="130">
        <v>910</v>
      </c>
      <c r="L359" s="130">
        <v>910</v>
      </c>
      <c r="M359" s="130">
        <v>964</v>
      </c>
      <c r="N359" s="130">
        <v>964</v>
      </c>
      <c r="O359" s="148">
        <v>1082.4000000000001</v>
      </c>
      <c r="P359" s="149">
        <v>20455</v>
      </c>
      <c r="Q359" s="149">
        <v>18601128</v>
      </c>
      <c r="R359" s="150">
        <v>20739</v>
      </c>
      <c r="S359" s="151">
        <v>18850104</v>
      </c>
      <c r="T359" s="150">
        <v>15734</v>
      </c>
      <c r="U359" s="151">
        <v>15670118.079999996</v>
      </c>
      <c r="V359" s="152">
        <v>20739</v>
      </c>
      <c r="W359" s="153">
        <f>V359*O359</f>
        <v>22447893.600000001</v>
      </c>
      <c r="X359" s="154">
        <v>20739</v>
      </c>
      <c r="Y359" s="155">
        <v>1082.4000000000001</v>
      </c>
      <c r="Z359" s="138">
        <f>X359*Y359</f>
        <v>22447893.600000001</v>
      </c>
      <c r="AA359" s="156">
        <v>14524</v>
      </c>
      <c r="AB359" s="157">
        <v>15694832.799999995</v>
      </c>
      <c r="AC359" s="158">
        <v>15000</v>
      </c>
      <c r="AD359" s="456">
        <f>Y359*1.1</f>
        <v>1190.6400000000001</v>
      </c>
      <c r="AE359" s="159">
        <f t="shared" si="329"/>
        <v>17859600</v>
      </c>
      <c r="AF359" s="158">
        <v>15000</v>
      </c>
      <c r="AG359" s="448">
        <v>1300</v>
      </c>
      <c r="AH359" s="159">
        <f t="shared" si="292"/>
        <v>19500000</v>
      </c>
      <c r="AI359" s="437">
        <f t="shared" si="293"/>
        <v>-109.3599999999999</v>
      </c>
      <c r="AJ359" s="23">
        <f>+AF359-X359</f>
        <v>-5739</v>
      </c>
      <c r="AK359" s="24">
        <f>+AJ359/X359</f>
        <v>-0.27672501084912482</v>
      </c>
      <c r="AL359" s="23">
        <f>+AF359-AA359</f>
        <v>476</v>
      </c>
      <c r="AM359" s="160">
        <f t="shared" si="297"/>
        <v>-1640400</v>
      </c>
      <c r="AN359" s="24">
        <f>+AL359/AA359</f>
        <v>3.2773340677499312E-2</v>
      </c>
      <c r="AO359" s="163">
        <f>+AG359-Y359</f>
        <v>217.59999999999991</v>
      </c>
      <c r="AP359" s="164">
        <f>+AO359/Y359</f>
        <v>0.20103473762010338</v>
      </c>
      <c r="AQ359" s="487"/>
      <c r="AR359" s="409">
        <f t="shared" si="279"/>
        <v>0.20103473762010338</v>
      </c>
      <c r="AS359" s="410">
        <f t="shared" si="280"/>
        <v>0.10000000000000009</v>
      </c>
      <c r="AT359" s="409">
        <f t="shared" si="281"/>
        <v>3.2773340677499263E-2</v>
      </c>
      <c r="AU359" s="410">
        <f t="shared" si="282"/>
        <v>3.2773340677499263E-2</v>
      </c>
      <c r="AV359" s="64" t="b">
        <f t="shared" si="283"/>
        <v>0</v>
      </c>
      <c r="AW359" s="415">
        <f t="shared" si="284"/>
        <v>909.36827181618185</v>
      </c>
      <c r="AX359" s="415">
        <f t="shared" si="285"/>
        <v>908.92058440619121</v>
      </c>
      <c r="AY359" s="415">
        <f t="shared" si="286"/>
        <v>995.93988051353733</v>
      </c>
      <c r="AZ359" s="415">
        <f t="shared" si="287"/>
        <v>1082.4000000000001</v>
      </c>
      <c r="BA359" s="415">
        <f t="shared" si="288"/>
        <v>1190.6400000000001</v>
      </c>
      <c r="BB359" s="416">
        <f t="shared" si="301"/>
        <v>-4.9230594893812096E-4</v>
      </c>
      <c r="BC359" s="416">
        <f t="shared" si="301"/>
        <v>9.5739163135134531E-2</v>
      </c>
      <c r="BD359" s="416">
        <f t="shared" si="301"/>
        <v>8.6812588970612614E-2</v>
      </c>
      <c r="BE359" s="416">
        <f t="shared" si="301"/>
        <v>0.10000000000000009</v>
      </c>
      <c r="BF359" s="417">
        <f t="shared" si="276"/>
        <v>20455</v>
      </c>
      <c r="BG359" s="417">
        <f t="shared" si="274"/>
        <v>20739</v>
      </c>
      <c r="BH359" s="417">
        <f t="shared" si="275"/>
        <v>15734</v>
      </c>
      <c r="BI359" s="417">
        <f t="shared" si="277"/>
        <v>14524</v>
      </c>
      <c r="BJ359" s="417">
        <f t="shared" si="278"/>
        <v>15000</v>
      </c>
      <c r="BK359" s="416">
        <f t="shared" si="302"/>
        <v>1.3884135908091011E-2</v>
      </c>
      <c r="BL359" s="416">
        <f t="shared" si="302"/>
        <v>-0.24133275471334203</v>
      </c>
      <c r="BM359" s="416">
        <f t="shared" si="302"/>
        <v>-7.6903521037244182E-2</v>
      </c>
      <c r="BN359" s="416">
        <f t="shared" si="302"/>
        <v>3.2773340677499263E-2</v>
      </c>
      <c r="BO359" s="419"/>
      <c r="BP359" s="420"/>
      <c r="BR359" s="104"/>
      <c r="BS359" s="103"/>
      <c r="BT359" s="161">
        <f t="shared" si="303"/>
        <v>16236000.000000002</v>
      </c>
      <c r="BU359" s="161">
        <f t="shared" si="304"/>
        <v>16236000.000000002</v>
      </c>
    </row>
    <row r="360" spans="1:73" ht="13.2" hidden="1">
      <c r="A360" s="145" t="s">
        <v>655</v>
      </c>
      <c r="B360" s="145" t="str">
        <f t="shared" si="306"/>
        <v>P220</v>
      </c>
      <c r="C360" s="146" t="s">
        <v>808</v>
      </c>
      <c r="D360" s="165" t="s">
        <v>809</v>
      </c>
      <c r="E360" s="165"/>
      <c r="F360" s="165"/>
      <c r="G360" s="165"/>
      <c r="H360" s="129">
        <v>1000</v>
      </c>
      <c r="I360" s="130">
        <v>1000</v>
      </c>
      <c r="J360" s="129">
        <v>1000</v>
      </c>
      <c r="K360" s="130">
        <v>1000</v>
      </c>
      <c r="L360" s="130">
        <v>1000</v>
      </c>
      <c r="M360" s="130"/>
      <c r="N360" s="130"/>
      <c r="O360" s="148"/>
      <c r="P360" s="149">
        <v>12829</v>
      </c>
      <c r="Q360" s="149">
        <v>12822600</v>
      </c>
      <c r="R360" s="150"/>
      <c r="S360" s="151"/>
      <c r="T360" s="150"/>
      <c r="U360" s="151"/>
      <c r="V360" s="152"/>
      <c r="W360" s="153"/>
      <c r="X360" s="166"/>
      <c r="Y360" s="155"/>
      <c r="Z360" s="167"/>
      <c r="AA360" s="168"/>
      <c r="AB360" s="169"/>
      <c r="AC360" s="170"/>
      <c r="AD360" s="449"/>
      <c r="AE360" s="171"/>
      <c r="AF360" s="170"/>
      <c r="AG360" s="449"/>
      <c r="AH360" s="159">
        <f t="shared" si="292"/>
        <v>0</v>
      </c>
      <c r="AI360" s="437">
        <f t="shared" si="293"/>
        <v>0</v>
      </c>
      <c r="AJ360" s="23"/>
      <c r="AK360" s="24"/>
      <c r="AL360" s="23"/>
      <c r="AM360" s="160">
        <f t="shared" si="297"/>
        <v>0</v>
      </c>
      <c r="AN360" s="24"/>
      <c r="AO360" s="163"/>
      <c r="AP360" s="164"/>
      <c r="AQ360" s="487"/>
      <c r="AR360" s="409" t="str">
        <f t="shared" si="279"/>
        <v/>
      </c>
      <c r="AS360" s="410" t="str">
        <f t="shared" si="280"/>
        <v/>
      </c>
      <c r="AT360" s="409" t="str">
        <f t="shared" si="281"/>
        <v/>
      </c>
      <c r="AU360" s="410" t="str">
        <f t="shared" si="282"/>
        <v/>
      </c>
      <c r="AV360" s="64" t="b">
        <f t="shared" si="283"/>
        <v>1</v>
      </c>
      <c r="AW360" s="415">
        <f t="shared" si="284"/>
        <v>999.50113025177336</v>
      </c>
      <c r="AX360" s="415" t="str">
        <f t="shared" si="285"/>
        <v/>
      </c>
      <c r="AY360" s="415" t="str">
        <f t="shared" si="286"/>
        <v/>
      </c>
      <c r="AZ360" s="415">
        <f t="shared" si="287"/>
        <v>0</v>
      </c>
      <c r="BA360" s="415">
        <f t="shared" si="288"/>
        <v>0</v>
      </c>
      <c r="BB360" s="416" t="str">
        <f t="shared" si="301"/>
        <v/>
      </c>
      <c r="BC360" s="416" t="str">
        <f t="shared" si="301"/>
        <v/>
      </c>
      <c r="BD360" s="416" t="str">
        <f t="shared" si="301"/>
        <v/>
      </c>
      <c r="BE360" s="416" t="str">
        <f t="shared" si="301"/>
        <v/>
      </c>
      <c r="BF360" s="417">
        <f t="shared" si="276"/>
        <v>12829</v>
      </c>
      <c r="BG360" s="417">
        <f t="shared" si="274"/>
        <v>0</v>
      </c>
      <c r="BH360" s="417">
        <f t="shared" si="275"/>
        <v>0</v>
      </c>
      <c r="BI360" s="417">
        <f t="shared" si="277"/>
        <v>0</v>
      </c>
      <c r="BJ360" s="417">
        <f t="shared" si="278"/>
        <v>0</v>
      </c>
      <c r="BK360" s="416">
        <f t="shared" si="302"/>
        <v>-1</v>
      </c>
      <c r="BL360" s="416" t="str">
        <f t="shared" si="302"/>
        <v/>
      </c>
      <c r="BM360" s="416" t="str">
        <f t="shared" si="302"/>
        <v/>
      </c>
      <c r="BN360" s="416" t="str">
        <f t="shared" si="302"/>
        <v/>
      </c>
      <c r="BO360" s="419"/>
      <c r="BP360" s="420"/>
      <c r="BR360" s="104"/>
      <c r="BS360" s="103"/>
      <c r="BT360" s="161">
        <f t="shared" si="303"/>
        <v>0</v>
      </c>
      <c r="BU360" s="161">
        <f t="shared" si="304"/>
        <v>0</v>
      </c>
    </row>
    <row r="361" spans="1:73" ht="24" hidden="1">
      <c r="A361" s="145" t="s">
        <v>655</v>
      </c>
      <c r="B361" s="145" t="str">
        <f t="shared" si="306"/>
        <v>P220.1</v>
      </c>
      <c r="C361" s="146" t="s">
        <v>810</v>
      </c>
      <c r="D361" s="147" t="s">
        <v>809</v>
      </c>
      <c r="E361" s="147"/>
      <c r="F361" s="147" t="s">
        <v>81</v>
      </c>
      <c r="G361" s="147" t="s">
        <v>157</v>
      </c>
      <c r="H361" s="129">
        <v>1000</v>
      </c>
      <c r="I361" s="130">
        <v>1000</v>
      </c>
      <c r="J361" s="129"/>
      <c r="K361" s="130"/>
      <c r="L361" s="130"/>
      <c r="M361" s="130">
        <v>1048</v>
      </c>
      <c r="N361" s="130">
        <v>1048</v>
      </c>
      <c r="O361" s="148">
        <v>1174.8</v>
      </c>
      <c r="P361" s="149">
        <v>12829</v>
      </c>
      <c r="Q361" s="149">
        <v>12822600</v>
      </c>
      <c r="R361" s="150">
        <v>13641</v>
      </c>
      <c r="S361" s="151">
        <v>13636200</v>
      </c>
      <c r="T361" s="150">
        <v>12669</v>
      </c>
      <c r="U361" s="151">
        <v>13780477.880000001</v>
      </c>
      <c r="V361" s="152">
        <v>13600</v>
      </c>
      <c r="W361" s="153">
        <f t="shared" ref="W361:W382" si="330">V361*O361</f>
        <v>15977280</v>
      </c>
      <c r="X361" s="154">
        <v>13600</v>
      </c>
      <c r="Y361" s="155">
        <v>1174.8</v>
      </c>
      <c r="Z361" s="138">
        <f t="shared" ref="Z361:Z382" si="331">X361*Y361</f>
        <v>15977280</v>
      </c>
      <c r="AA361" s="156">
        <v>12951</v>
      </c>
      <c r="AB361" s="157">
        <v>15210127.840000002</v>
      </c>
      <c r="AC361" s="162">
        <v>13000</v>
      </c>
      <c r="AD361" s="456">
        <v>1260</v>
      </c>
      <c r="AE361" s="159">
        <f t="shared" ref="AE361:AE382" si="332">AC361*AD361</f>
        <v>16380000</v>
      </c>
      <c r="AF361" s="158">
        <v>10000</v>
      </c>
      <c r="AG361" s="448">
        <v>1508.43</v>
      </c>
      <c r="AH361" s="159">
        <f t="shared" si="292"/>
        <v>15084300</v>
      </c>
      <c r="AI361" s="437">
        <f t="shared" si="293"/>
        <v>-248.43000000000006</v>
      </c>
      <c r="AJ361" s="23">
        <f t="shared" ref="AJ361:AJ382" si="333">+AF361-X361</f>
        <v>-3600</v>
      </c>
      <c r="AK361" s="24">
        <f t="shared" ref="AK361:AK382" si="334">+AJ361/X361</f>
        <v>-0.26470588235294118</v>
      </c>
      <c r="AL361" s="23">
        <f t="shared" ref="AL361:AL382" si="335">+AF361-AA361</f>
        <v>-2951</v>
      </c>
      <c r="AM361" s="160">
        <f t="shared" si="297"/>
        <v>1295700</v>
      </c>
      <c r="AN361" s="24">
        <f t="shared" ref="AN361:AN382" si="336">+AL361/AA361</f>
        <v>-0.22785885259825497</v>
      </c>
      <c r="AO361" s="163">
        <f t="shared" ref="AO361:AO382" si="337">+AG361-Y361</f>
        <v>333.63000000000011</v>
      </c>
      <c r="AP361" s="164">
        <f t="shared" ref="AP361:AP382" si="338">+AO361/Y361</f>
        <v>0.28398876404494394</v>
      </c>
      <c r="AQ361" s="487"/>
      <c r="AR361" s="409">
        <f t="shared" si="279"/>
        <v>0.28398876404494389</v>
      </c>
      <c r="AS361" s="410">
        <f t="shared" si="280"/>
        <v>7.2522982635342181E-2</v>
      </c>
      <c r="AT361" s="409">
        <f t="shared" si="281"/>
        <v>-0.227858852598255</v>
      </c>
      <c r="AU361" s="410">
        <f t="shared" si="282"/>
        <v>3.7834916222685422E-3</v>
      </c>
      <c r="AV361" s="64" t="b">
        <f t="shared" si="283"/>
        <v>0</v>
      </c>
      <c r="AW361" s="415">
        <f t="shared" si="284"/>
        <v>999.50113025177336</v>
      </c>
      <c r="AX361" s="415">
        <f t="shared" si="285"/>
        <v>999.64811963932266</v>
      </c>
      <c r="AY361" s="415">
        <f t="shared" si="286"/>
        <v>1087.7320925092747</v>
      </c>
      <c r="AZ361" s="415">
        <f t="shared" si="287"/>
        <v>1174.8</v>
      </c>
      <c r="BA361" s="415">
        <f t="shared" si="288"/>
        <v>1260</v>
      </c>
      <c r="BB361" s="416">
        <f t="shared" si="301"/>
        <v>1.470627527078161E-4</v>
      </c>
      <c r="BC361" s="416">
        <f t="shared" si="301"/>
        <v>8.8114978800473365E-2</v>
      </c>
      <c r="BD361" s="416">
        <f t="shared" si="301"/>
        <v>8.0045360516916908E-2</v>
      </c>
      <c r="BE361" s="416">
        <f t="shared" si="301"/>
        <v>7.2522982635342181E-2</v>
      </c>
      <c r="BF361" s="417">
        <f t="shared" si="276"/>
        <v>12829</v>
      </c>
      <c r="BG361" s="417">
        <f t="shared" si="274"/>
        <v>13641</v>
      </c>
      <c r="BH361" s="417">
        <f t="shared" si="275"/>
        <v>12669</v>
      </c>
      <c r="BI361" s="417">
        <f t="shared" si="277"/>
        <v>12951</v>
      </c>
      <c r="BJ361" s="417">
        <f t="shared" si="278"/>
        <v>13000</v>
      </c>
      <c r="BK361" s="416">
        <f t="shared" si="302"/>
        <v>6.3294099306259177E-2</v>
      </c>
      <c r="BL361" s="416">
        <f t="shared" si="302"/>
        <v>-7.1255773037167347E-2</v>
      </c>
      <c r="BM361" s="416">
        <f t="shared" si="302"/>
        <v>2.2259057542031835E-2</v>
      </c>
      <c r="BN361" s="416">
        <f t="shared" si="302"/>
        <v>3.7834916222685422E-3</v>
      </c>
      <c r="BO361" s="419"/>
      <c r="BP361" s="420"/>
      <c r="BR361" s="104"/>
      <c r="BS361" s="103"/>
      <c r="BT361" s="161">
        <f t="shared" si="303"/>
        <v>15272400</v>
      </c>
      <c r="BU361" s="161">
        <f t="shared" si="304"/>
        <v>11748000</v>
      </c>
    </row>
    <row r="362" spans="1:73" ht="36" hidden="1">
      <c r="A362" s="145" t="s">
        <v>655</v>
      </c>
      <c r="B362" s="145" t="str">
        <f t="shared" si="306"/>
        <v>P220.2</v>
      </c>
      <c r="C362" s="146" t="s">
        <v>811</v>
      </c>
      <c r="D362" s="147" t="s">
        <v>812</v>
      </c>
      <c r="E362" s="147"/>
      <c r="F362" s="147"/>
      <c r="G362" s="147" t="s">
        <v>157</v>
      </c>
      <c r="H362" s="129">
        <v>0</v>
      </c>
      <c r="I362" s="130">
        <v>0</v>
      </c>
      <c r="J362" s="129"/>
      <c r="K362" s="130"/>
      <c r="L362" s="130"/>
      <c r="M362" s="130">
        <v>1250</v>
      </c>
      <c r="N362" s="130">
        <v>1250</v>
      </c>
      <c r="O362" s="148">
        <v>1397</v>
      </c>
      <c r="P362" s="149">
        <v>0</v>
      </c>
      <c r="Q362" s="149">
        <v>0</v>
      </c>
      <c r="R362" s="150">
        <v>250</v>
      </c>
      <c r="S362" s="151">
        <v>250000</v>
      </c>
      <c r="T362" s="150">
        <v>245</v>
      </c>
      <c r="U362" s="151">
        <v>317127</v>
      </c>
      <c r="V362" s="152">
        <v>248</v>
      </c>
      <c r="W362" s="153">
        <f t="shared" si="330"/>
        <v>346456</v>
      </c>
      <c r="X362" s="154">
        <v>248</v>
      </c>
      <c r="Y362" s="155">
        <v>1397</v>
      </c>
      <c r="Z362" s="138">
        <f t="shared" si="331"/>
        <v>346456</v>
      </c>
      <c r="AA362" s="156">
        <v>256</v>
      </c>
      <c r="AB362" s="157">
        <v>357632</v>
      </c>
      <c r="AC362" s="162">
        <f>AA362</f>
        <v>256</v>
      </c>
      <c r="AD362" s="456">
        <v>1500</v>
      </c>
      <c r="AE362" s="159">
        <f t="shared" si="332"/>
        <v>384000</v>
      </c>
      <c r="AF362" s="158">
        <v>211</v>
      </c>
      <c r="AG362" s="448">
        <v>1730.63</v>
      </c>
      <c r="AH362" s="159">
        <f t="shared" si="292"/>
        <v>365162.93000000005</v>
      </c>
      <c r="AI362" s="437">
        <f t="shared" si="293"/>
        <v>-230.63000000000011</v>
      </c>
      <c r="AJ362" s="23">
        <f t="shared" si="333"/>
        <v>-37</v>
      </c>
      <c r="AK362" s="24">
        <f t="shared" si="334"/>
        <v>-0.14919354838709678</v>
      </c>
      <c r="AL362" s="23">
        <f t="shared" si="335"/>
        <v>-45</v>
      </c>
      <c r="AM362" s="160">
        <f t="shared" si="297"/>
        <v>18837.069999999949</v>
      </c>
      <c r="AN362" s="24">
        <f t="shared" si="336"/>
        <v>-0.17578125</v>
      </c>
      <c r="AO362" s="163">
        <f t="shared" si="337"/>
        <v>333.63000000000011</v>
      </c>
      <c r="AP362" s="164">
        <f t="shared" si="338"/>
        <v>0.23881889763779535</v>
      </c>
      <c r="AQ362" s="487"/>
      <c r="AR362" s="409">
        <f t="shared" si="279"/>
        <v>0.2388188976377954</v>
      </c>
      <c r="AS362" s="410">
        <f t="shared" si="280"/>
        <v>7.372942018611317E-2</v>
      </c>
      <c r="AT362" s="409">
        <f t="shared" si="281"/>
        <v>-0.17578125</v>
      </c>
      <c r="AU362" s="410">
        <f t="shared" si="282"/>
        <v>0</v>
      </c>
      <c r="AV362" s="64" t="b">
        <f t="shared" si="283"/>
        <v>1</v>
      </c>
      <c r="AW362" s="415" t="str">
        <f t="shared" si="284"/>
        <v/>
      </c>
      <c r="AX362" s="415">
        <f t="shared" si="285"/>
        <v>1000</v>
      </c>
      <c r="AY362" s="415">
        <f t="shared" si="286"/>
        <v>1294.3959183673469</v>
      </c>
      <c r="AZ362" s="415">
        <f t="shared" si="287"/>
        <v>1397</v>
      </c>
      <c r="BA362" s="415">
        <f t="shared" si="288"/>
        <v>1500</v>
      </c>
      <c r="BB362" s="416" t="str">
        <f t="shared" si="301"/>
        <v/>
      </c>
      <c r="BC362" s="416">
        <f t="shared" si="301"/>
        <v>0.2943959183673468</v>
      </c>
      <c r="BD362" s="416">
        <f t="shared" si="301"/>
        <v>7.9267927360332058E-2</v>
      </c>
      <c r="BE362" s="416">
        <f t="shared" si="301"/>
        <v>7.372942018611317E-2</v>
      </c>
      <c r="BF362" s="417">
        <f t="shared" si="276"/>
        <v>0</v>
      </c>
      <c r="BG362" s="417">
        <f t="shared" si="274"/>
        <v>250</v>
      </c>
      <c r="BH362" s="417">
        <f t="shared" si="275"/>
        <v>245</v>
      </c>
      <c r="BI362" s="417">
        <f t="shared" si="277"/>
        <v>256</v>
      </c>
      <c r="BJ362" s="417">
        <f t="shared" si="278"/>
        <v>256</v>
      </c>
      <c r="BK362" s="416" t="str">
        <f t="shared" si="302"/>
        <v/>
      </c>
      <c r="BL362" s="416">
        <f t="shared" si="302"/>
        <v>-2.0000000000000018E-2</v>
      </c>
      <c r="BM362" s="416">
        <f t="shared" si="302"/>
        <v>4.4897959183673564E-2</v>
      </c>
      <c r="BN362" s="416">
        <f t="shared" si="302"/>
        <v>0</v>
      </c>
      <c r="BO362" s="419"/>
      <c r="BP362" s="420"/>
      <c r="BR362" s="104"/>
      <c r="BS362" s="103"/>
      <c r="BT362" s="161">
        <f t="shared" si="303"/>
        <v>357632</v>
      </c>
      <c r="BU362" s="161">
        <f t="shared" si="304"/>
        <v>294767</v>
      </c>
    </row>
    <row r="363" spans="1:73" ht="24" hidden="1">
      <c r="A363" s="145" t="s">
        <v>655</v>
      </c>
      <c r="B363" s="145" t="str">
        <f t="shared" si="306"/>
        <v>P221</v>
      </c>
      <c r="C363" s="146" t="s">
        <v>813</v>
      </c>
      <c r="D363" s="147" t="s">
        <v>814</v>
      </c>
      <c r="E363" s="147"/>
      <c r="F363" s="147"/>
      <c r="G363" s="147" t="s">
        <v>157</v>
      </c>
      <c r="H363" s="129">
        <v>1326</v>
      </c>
      <c r="I363" s="130">
        <v>1326</v>
      </c>
      <c r="J363" s="129">
        <v>1326</v>
      </c>
      <c r="K363" s="130">
        <v>1326</v>
      </c>
      <c r="L363" s="130">
        <v>1326</v>
      </c>
      <c r="M363" s="130">
        <v>1438</v>
      </c>
      <c r="N363" s="130">
        <v>1438</v>
      </c>
      <c r="O363" s="148">
        <v>1603.8</v>
      </c>
      <c r="P363" s="149">
        <v>1495</v>
      </c>
      <c r="Q363" s="149">
        <v>1982370</v>
      </c>
      <c r="R363" s="150">
        <v>1563</v>
      </c>
      <c r="S363" s="151">
        <v>2072538</v>
      </c>
      <c r="T363" s="150">
        <v>800</v>
      </c>
      <c r="U363" s="151">
        <v>1161015.2000000002</v>
      </c>
      <c r="V363" s="152">
        <v>1563</v>
      </c>
      <c r="W363" s="153">
        <f t="shared" si="330"/>
        <v>2506739.4</v>
      </c>
      <c r="X363" s="154">
        <v>1563</v>
      </c>
      <c r="Y363" s="155">
        <v>1603.8</v>
      </c>
      <c r="Z363" s="138">
        <f t="shared" si="331"/>
        <v>2506739.4</v>
      </c>
      <c r="AA363" s="156">
        <v>421</v>
      </c>
      <c r="AB363" s="157">
        <v>672625.79999999993</v>
      </c>
      <c r="AC363" s="158">
        <v>1329</v>
      </c>
      <c r="AD363" s="456">
        <f>Y363*1.1</f>
        <v>1764.18</v>
      </c>
      <c r="AE363" s="159">
        <f t="shared" si="332"/>
        <v>2344595.2200000002</v>
      </c>
      <c r="AF363" s="158">
        <v>1329</v>
      </c>
      <c r="AG363" s="448">
        <v>2149.2800000000002</v>
      </c>
      <c r="AH363" s="159">
        <f t="shared" si="292"/>
        <v>2856393.12</v>
      </c>
      <c r="AI363" s="437">
        <f t="shared" si="293"/>
        <v>-385.10000000000014</v>
      </c>
      <c r="AJ363" s="23">
        <f t="shared" si="333"/>
        <v>-234</v>
      </c>
      <c r="AK363" s="24">
        <f t="shared" si="334"/>
        <v>-0.14971209213051823</v>
      </c>
      <c r="AL363" s="23">
        <f t="shared" si="335"/>
        <v>908</v>
      </c>
      <c r="AM363" s="160">
        <f t="shared" si="297"/>
        <v>-511797.89999999991</v>
      </c>
      <c r="AN363" s="24">
        <f t="shared" si="336"/>
        <v>2.156769596199525</v>
      </c>
      <c r="AO363" s="163">
        <f t="shared" si="337"/>
        <v>545.48000000000025</v>
      </c>
      <c r="AP363" s="164">
        <f t="shared" si="338"/>
        <v>0.34011722159870322</v>
      </c>
      <c r="AQ363" s="487"/>
      <c r="AR363" s="409">
        <f t="shared" si="279"/>
        <v>0.34011722159870317</v>
      </c>
      <c r="AS363" s="410">
        <f t="shared" si="280"/>
        <v>0.10000000000000009</v>
      </c>
      <c r="AT363" s="409">
        <f t="shared" si="281"/>
        <v>2.156769596199525</v>
      </c>
      <c r="AU363" s="410">
        <f t="shared" si="282"/>
        <v>2.156769596199525</v>
      </c>
      <c r="AV363" s="64" t="b">
        <f t="shared" si="283"/>
        <v>0</v>
      </c>
      <c r="AW363" s="415">
        <f t="shared" si="284"/>
        <v>1326</v>
      </c>
      <c r="AX363" s="415">
        <f t="shared" si="285"/>
        <v>1326</v>
      </c>
      <c r="AY363" s="415">
        <f t="shared" si="286"/>
        <v>1451.2690000000002</v>
      </c>
      <c r="AZ363" s="415">
        <f t="shared" si="287"/>
        <v>1603.8</v>
      </c>
      <c r="BA363" s="415">
        <f t="shared" si="288"/>
        <v>1764.18</v>
      </c>
      <c r="BB363" s="416">
        <f t="shared" si="301"/>
        <v>0</v>
      </c>
      <c r="BC363" s="416">
        <f t="shared" si="301"/>
        <v>9.4471342383107171E-2</v>
      </c>
      <c r="BD363" s="416">
        <f t="shared" si="301"/>
        <v>0.10510181089791049</v>
      </c>
      <c r="BE363" s="416">
        <f t="shared" si="301"/>
        <v>0.10000000000000009</v>
      </c>
      <c r="BF363" s="417">
        <f t="shared" si="276"/>
        <v>1495</v>
      </c>
      <c r="BG363" s="417">
        <f t="shared" si="274"/>
        <v>1563</v>
      </c>
      <c r="BH363" s="417">
        <f t="shared" si="275"/>
        <v>800</v>
      </c>
      <c r="BI363" s="417">
        <f t="shared" si="277"/>
        <v>421</v>
      </c>
      <c r="BJ363" s="417">
        <f t="shared" si="278"/>
        <v>1329</v>
      </c>
      <c r="BK363" s="416">
        <f t="shared" si="302"/>
        <v>4.5484949832775845E-2</v>
      </c>
      <c r="BL363" s="416">
        <f t="shared" si="302"/>
        <v>-0.48816378758797185</v>
      </c>
      <c r="BM363" s="416">
        <f t="shared" si="302"/>
        <v>-0.47375</v>
      </c>
      <c r="BN363" s="416">
        <f t="shared" si="302"/>
        <v>2.156769596199525</v>
      </c>
      <c r="BO363" s="419"/>
      <c r="BP363" s="420"/>
      <c r="BR363" s="104"/>
      <c r="BS363" s="103"/>
      <c r="BT363" s="161">
        <f t="shared" si="303"/>
        <v>2131450.1999999997</v>
      </c>
      <c r="BU363" s="161">
        <f t="shared" si="304"/>
        <v>2131450.1999999997</v>
      </c>
    </row>
    <row r="364" spans="1:73" ht="24" hidden="1">
      <c r="A364" s="145" t="s">
        <v>655</v>
      </c>
      <c r="B364" s="145" t="str">
        <f t="shared" si="306"/>
        <v>P222</v>
      </c>
      <c r="C364" s="146" t="s">
        <v>815</v>
      </c>
      <c r="D364" s="147" t="s">
        <v>816</v>
      </c>
      <c r="E364" s="147"/>
      <c r="F364" s="147"/>
      <c r="G364" s="147" t="s">
        <v>157</v>
      </c>
      <c r="H364" s="129">
        <v>460</v>
      </c>
      <c r="I364" s="130">
        <v>460</v>
      </c>
      <c r="J364" s="129">
        <v>460</v>
      </c>
      <c r="K364" s="130">
        <v>460</v>
      </c>
      <c r="L364" s="130">
        <v>460</v>
      </c>
      <c r="M364" s="130">
        <v>494</v>
      </c>
      <c r="N364" s="130">
        <v>494</v>
      </c>
      <c r="O364" s="148">
        <v>565.4</v>
      </c>
      <c r="P364" s="149">
        <v>11175</v>
      </c>
      <c r="Q364" s="149">
        <v>5139856</v>
      </c>
      <c r="R364" s="150">
        <v>10734</v>
      </c>
      <c r="S364" s="151">
        <v>4936076</v>
      </c>
      <c r="T364" s="150">
        <v>9211</v>
      </c>
      <c r="U364" s="151">
        <v>4748385.7600000007</v>
      </c>
      <c r="V364" s="152">
        <v>10734</v>
      </c>
      <c r="W364" s="153">
        <f t="shared" si="330"/>
        <v>6069003.5999999996</v>
      </c>
      <c r="X364" s="154">
        <v>10734</v>
      </c>
      <c r="Y364" s="155">
        <v>565.4</v>
      </c>
      <c r="Z364" s="138">
        <f t="shared" si="331"/>
        <v>6069003.5999999996</v>
      </c>
      <c r="AA364" s="156">
        <v>8321</v>
      </c>
      <c r="AB364" s="157">
        <v>4702460.1600000011</v>
      </c>
      <c r="AC364" s="158">
        <v>9124</v>
      </c>
      <c r="AD364" s="456">
        <f>Y364*1.1</f>
        <v>621.94000000000005</v>
      </c>
      <c r="AE364" s="159">
        <f t="shared" si="332"/>
        <v>5674580.5600000005</v>
      </c>
      <c r="AF364" s="158">
        <v>9124</v>
      </c>
      <c r="AG364" s="448">
        <v>771.09</v>
      </c>
      <c r="AH364" s="159">
        <f t="shared" si="292"/>
        <v>7035425.1600000001</v>
      </c>
      <c r="AI364" s="437">
        <f t="shared" si="293"/>
        <v>-149.14999999999998</v>
      </c>
      <c r="AJ364" s="23">
        <f t="shared" si="333"/>
        <v>-1610</v>
      </c>
      <c r="AK364" s="24">
        <f t="shared" si="334"/>
        <v>-0.14999068380845909</v>
      </c>
      <c r="AL364" s="23">
        <f t="shared" si="335"/>
        <v>803</v>
      </c>
      <c r="AM364" s="160">
        <f t="shared" si="297"/>
        <v>-1360844.5999999996</v>
      </c>
      <c r="AN364" s="24">
        <f t="shared" si="336"/>
        <v>9.650282417978609E-2</v>
      </c>
      <c r="AO364" s="163">
        <f t="shared" si="337"/>
        <v>205.69000000000005</v>
      </c>
      <c r="AP364" s="164">
        <f t="shared" si="338"/>
        <v>0.36379554297842248</v>
      </c>
      <c r="AQ364" s="487"/>
      <c r="AR364" s="409">
        <f t="shared" si="279"/>
        <v>0.36379554297842254</v>
      </c>
      <c r="AS364" s="410">
        <f t="shared" si="280"/>
        <v>0.10000000000000009</v>
      </c>
      <c r="AT364" s="409">
        <f t="shared" si="281"/>
        <v>9.6502824179786062E-2</v>
      </c>
      <c r="AU364" s="410">
        <f t="shared" si="282"/>
        <v>9.6502824179786062E-2</v>
      </c>
      <c r="AV364" s="64" t="b">
        <f t="shared" si="283"/>
        <v>0</v>
      </c>
      <c r="AW364" s="415">
        <f t="shared" si="284"/>
        <v>459.94237136465324</v>
      </c>
      <c r="AX364" s="415">
        <f t="shared" si="285"/>
        <v>459.85429476430033</v>
      </c>
      <c r="AY364" s="415">
        <f t="shared" si="286"/>
        <v>515.51251329931608</v>
      </c>
      <c r="AZ364" s="415">
        <f t="shared" si="287"/>
        <v>565.4</v>
      </c>
      <c r="BA364" s="415">
        <f t="shared" si="288"/>
        <v>621.94000000000005</v>
      </c>
      <c r="BB364" s="416">
        <f t="shared" si="301"/>
        <v>-1.9149486073999356E-4</v>
      </c>
      <c r="BC364" s="416">
        <f t="shared" si="301"/>
        <v>0.1210344649788333</v>
      </c>
      <c r="BD364" s="416">
        <f t="shared" si="301"/>
        <v>9.6772600884895033E-2</v>
      </c>
      <c r="BE364" s="416">
        <f t="shared" si="301"/>
        <v>0.10000000000000009</v>
      </c>
      <c r="BF364" s="417">
        <f t="shared" si="276"/>
        <v>11175</v>
      </c>
      <c r="BG364" s="417">
        <f t="shared" si="274"/>
        <v>10734</v>
      </c>
      <c r="BH364" s="417">
        <f t="shared" si="275"/>
        <v>9211</v>
      </c>
      <c r="BI364" s="417">
        <f t="shared" si="277"/>
        <v>8321</v>
      </c>
      <c r="BJ364" s="417">
        <f t="shared" si="278"/>
        <v>9124</v>
      </c>
      <c r="BK364" s="416">
        <f t="shared" si="302"/>
        <v>-3.9463087248322148E-2</v>
      </c>
      <c r="BL364" s="416">
        <f t="shared" si="302"/>
        <v>-0.14188559716787774</v>
      </c>
      <c r="BM364" s="416">
        <f t="shared" si="302"/>
        <v>-9.6623602214743198E-2</v>
      </c>
      <c r="BN364" s="416">
        <f t="shared" si="302"/>
        <v>9.6502824179786062E-2</v>
      </c>
      <c r="BO364" s="419"/>
      <c r="BP364" s="420"/>
      <c r="BR364" s="104"/>
      <c r="BS364" s="103"/>
      <c r="BT364" s="161">
        <f t="shared" si="303"/>
        <v>5158709.5999999996</v>
      </c>
      <c r="BU364" s="161">
        <f t="shared" si="304"/>
        <v>5158709.5999999996</v>
      </c>
    </row>
    <row r="365" spans="1:73" ht="13.2" hidden="1">
      <c r="A365" s="145" t="s">
        <v>788</v>
      </c>
      <c r="B365" s="145" t="str">
        <f t="shared" si="306"/>
        <v>P223</v>
      </c>
      <c r="C365" s="146" t="s">
        <v>817</v>
      </c>
      <c r="D365" s="172" t="s">
        <v>818</v>
      </c>
      <c r="E365" s="178" t="s">
        <v>142</v>
      </c>
      <c r="F365" s="178"/>
      <c r="G365" s="178" t="s">
        <v>157</v>
      </c>
      <c r="H365" s="129">
        <v>660</v>
      </c>
      <c r="I365" s="130">
        <v>720</v>
      </c>
      <c r="J365" s="129">
        <v>720</v>
      </c>
      <c r="K365" s="130">
        <v>720</v>
      </c>
      <c r="L365" s="130">
        <v>720</v>
      </c>
      <c r="M365" s="130">
        <v>720</v>
      </c>
      <c r="N365" s="130">
        <v>720</v>
      </c>
      <c r="O365" s="148">
        <v>814</v>
      </c>
      <c r="P365" s="149">
        <v>431</v>
      </c>
      <c r="Q365" s="149">
        <v>300900</v>
      </c>
      <c r="R365" s="150">
        <v>417</v>
      </c>
      <c r="S365" s="151">
        <v>299232</v>
      </c>
      <c r="T365" s="150">
        <v>290</v>
      </c>
      <c r="U365" s="151">
        <v>216547.20000000001</v>
      </c>
      <c r="V365" s="152">
        <v>417</v>
      </c>
      <c r="W365" s="153">
        <f t="shared" si="330"/>
        <v>339438</v>
      </c>
      <c r="X365" s="154">
        <v>417</v>
      </c>
      <c r="Y365" s="155">
        <v>814</v>
      </c>
      <c r="Z365" s="138">
        <f t="shared" si="331"/>
        <v>339438</v>
      </c>
      <c r="AA365" s="156">
        <v>315</v>
      </c>
      <c r="AB365" s="157">
        <v>255596.00000000003</v>
      </c>
      <c r="AC365" s="158">
        <v>355</v>
      </c>
      <c r="AD365" s="456">
        <f t="shared" ref="AD365" si="339">Y365*1.15</f>
        <v>936.09999999999991</v>
      </c>
      <c r="AE365" s="159">
        <f t="shared" si="332"/>
        <v>332315.49999999994</v>
      </c>
      <c r="AF365" s="158">
        <v>355</v>
      </c>
      <c r="AG365" s="448">
        <v>978.17</v>
      </c>
      <c r="AH365" s="159">
        <f t="shared" si="292"/>
        <v>347250.35</v>
      </c>
      <c r="AI365" s="437">
        <f t="shared" si="293"/>
        <v>-42.07000000000005</v>
      </c>
      <c r="AJ365" s="23">
        <f t="shared" si="333"/>
        <v>-62</v>
      </c>
      <c r="AK365" s="24">
        <f t="shared" si="334"/>
        <v>-0.14868105515587529</v>
      </c>
      <c r="AL365" s="23">
        <f t="shared" si="335"/>
        <v>40</v>
      </c>
      <c r="AM365" s="160">
        <f t="shared" si="297"/>
        <v>-14934.850000000035</v>
      </c>
      <c r="AN365" s="24">
        <f t="shared" si="336"/>
        <v>0.12698412698412698</v>
      </c>
      <c r="AO365" s="163">
        <f t="shared" si="337"/>
        <v>164.16999999999996</v>
      </c>
      <c r="AP365" s="164">
        <f t="shared" si="338"/>
        <v>0.20168304668304662</v>
      </c>
      <c r="AQ365" s="487"/>
      <c r="AR365" s="409">
        <f t="shared" si="279"/>
        <v>0.2016830466830466</v>
      </c>
      <c r="AS365" s="410">
        <f t="shared" si="280"/>
        <v>0.14999999999999991</v>
      </c>
      <c r="AT365" s="409">
        <f t="shared" si="281"/>
        <v>0.12698412698412698</v>
      </c>
      <c r="AU365" s="410">
        <f t="shared" si="282"/>
        <v>0.12698412698412698</v>
      </c>
      <c r="AV365" s="64" t="b">
        <f t="shared" si="283"/>
        <v>0</v>
      </c>
      <c r="AW365" s="415">
        <f t="shared" si="284"/>
        <v>698.14385150812063</v>
      </c>
      <c r="AX365" s="415">
        <f t="shared" si="285"/>
        <v>717.58273381294964</v>
      </c>
      <c r="AY365" s="415">
        <f t="shared" si="286"/>
        <v>746.71448275862076</v>
      </c>
      <c r="AZ365" s="415">
        <f t="shared" si="287"/>
        <v>814</v>
      </c>
      <c r="BA365" s="415">
        <f t="shared" si="288"/>
        <v>936.09999999999991</v>
      </c>
      <c r="BB365" s="416">
        <f t="shared" si="301"/>
        <v>2.7843663254839779E-2</v>
      </c>
      <c r="BC365" s="416">
        <f t="shared" si="301"/>
        <v>4.0597059506820354E-2</v>
      </c>
      <c r="BD365" s="416">
        <f t="shared" si="301"/>
        <v>9.0108761507883717E-2</v>
      </c>
      <c r="BE365" s="416">
        <f t="shared" si="301"/>
        <v>0.14999999999999991</v>
      </c>
      <c r="BF365" s="417">
        <f t="shared" si="276"/>
        <v>431</v>
      </c>
      <c r="BG365" s="417">
        <f t="shared" si="274"/>
        <v>417</v>
      </c>
      <c r="BH365" s="417">
        <f t="shared" si="275"/>
        <v>290</v>
      </c>
      <c r="BI365" s="417">
        <f t="shared" si="277"/>
        <v>315</v>
      </c>
      <c r="BJ365" s="417">
        <f t="shared" si="278"/>
        <v>355</v>
      </c>
      <c r="BK365" s="416">
        <f t="shared" si="302"/>
        <v>-3.2482598607888602E-2</v>
      </c>
      <c r="BL365" s="416">
        <f t="shared" si="302"/>
        <v>-0.30455635491606714</v>
      </c>
      <c r="BM365" s="416">
        <f t="shared" si="302"/>
        <v>8.6206896551724199E-2</v>
      </c>
      <c r="BN365" s="416">
        <f t="shared" si="302"/>
        <v>0.12698412698412698</v>
      </c>
      <c r="BO365" s="419"/>
      <c r="BP365" s="420"/>
      <c r="BR365" s="104"/>
      <c r="BS365" s="103"/>
      <c r="BT365" s="161">
        <f t="shared" si="303"/>
        <v>288970</v>
      </c>
      <c r="BU365" s="161">
        <f t="shared" si="304"/>
        <v>288970</v>
      </c>
    </row>
    <row r="366" spans="1:73" ht="36" hidden="1">
      <c r="A366" s="145" t="s">
        <v>655</v>
      </c>
      <c r="B366" s="145" t="str">
        <f t="shared" si="306"/>
        <v>P224</v>
      </c>
      <c r="C366" s="146" t="s">
        <v>819</v>
      </c>
      <c r="D366" s="175" t="s">
        <v>820</v>
      </c>
      <c r="E366" s="175" t="s">
        <v>102</v>
      </c>
      <c r="F366" s="175"/>
      <c r="G366" s="175"/>
      <c r="H366" s="129">
        <v>1200</v>
      </c>
      <c r="I366" s="130">
        <v>1200</v>
      </c>
      <c r="J366" s="129">
        <v>1200</v>
      </c>
      <c r="K366" s="130">
        <v>2400</v>
      </c>
      <c r="L366" s="130">
        <v>2400</v>
      </c>
      <c r="M366" s="130">
        <v>2460</v>
      </c>
      <c r="N366" s="130">
        <v>2460</v>
      </c>
      <c r="O366" s="148">
        <v>2728</v>
      </c>
      <c r="P366" s="149">
        <v>34</v>
      </c>
      <c r="Q366" s="149">
        <v>40800</v>
      </c>
      <c r="R366" s="150">
        <v>43</v>
      </c>
      <c r="S366" s="151">
        <v>96000</v>
      </c>
      <c r="T366" s="150">
        <v>35</v>
      </c>
      <c r="U366" s="151">
        <v>88748</v>
      </c>
      <c r="V366" s="152">
        <v>43</v>
      </c>
      <c r="W366" s="153">
        <f t="shared" si="330"/>
        <v>117304</v>
      </c>
      <c r="X366" s="154">
        <v>43</v>
      </c>
      <c r="Y366" s="155">
        <v>2728</v>
      </c>
      <c r="Z366" s="138">
        <f t="shared" si="331"/>
        <v>117304</v>
      </c>
      <c r="AA366" s="156">
        <v>32</v>
      </c>
      <c r="AB366" s="157">
        <v>87296</v>
      </c>
      <c r="AC366" s="158">
        <v>37</v>
      </c>
      <c r="AD366" s="448">
        <v>2830</v>
      </c>
      <c r="AE366" s="159">
        <f t="shared" si="332"/>
        <v>104710</v>
      </c>
      <c r="AF366" s="158">
        <v>37</v>
      </c>
      <c r="AG366" s="448">
        <v>2830</v>
      </c>
      <c r="AH366" s="159">
        <f t="shared" si="292"/>
        <v>104710</v>
      </c>
      <c r="AI366" s="437">
        <f t="shared" si="293"/>
        <v>0</v>
      </c>
      <c r="AJ366" s="23">
        <f t="shared" si="333"/>
        <v>-6</v>
      </c>
      <c r="AK366" s="24">
        <f t="shared" si="334"/>
        <v>-0.13953488372093023</v>
      </c>
      <c r="AL366" s="23">
        <f t="shared" si="335"/>
        <v>5</v>
      </c>
      <c r="AM366" s="160">
        <f t="shared" si="297"/>
        <v>0</v>
      </c>
      <c r="AN366" s="24">
        <f t="shared" si="336"/>
        <v>0.15625</v>
      </c>
      <c r="AO366" s="163">
        <f t="shared" si="337"/>
        <v>102</v>
      </c>
      <c r="AP366" s="164">
        <f t="shared" si="338"/>
        <v>3.7390029325513198E-2</v>
      </c>
      <c r="AQ366" s="487"/>
      <c r="AR366" s="409">
        <f t="shared" si="279"/>
        <v>3.7390029325513163E-2</v>
      </c>
      <c r="AS366" s="410">
        <f t="shared" si="280"/>
        <v>3.7390029325513163E-2</v>
      </c>
      <c r="AT366" s="409">
        <f t="shared" si="281"/>
        <v>0.15625</v>
      </c>
      <c r="AU366" s="410">
        <f t="shared" si="282"/>
        <v>0.15625</v>
      </c>
      <c r="AV366" s="64" t="b">
        <f t="shared" si="283"/>
        <v>0</v>
      </c>
      <c r="AW366" s="415">
        <f t="shared" si="284"/>
        <v>1200</v>
      </c>
      <c r="AX366" s="415">
        <f t="shared" si="285"/>
        <v>2232.5581395348836</v>
      </c>
      <c r="AY366" s="415">
        <f t="shared" si="286"/>
        <v>2535.6571428571428</v>
      </c>
      <c r="AZ366" s="415">
        <f t="shared" si="287"/>
        <v>2728</v>
      </c>
      <c r="BA366" s="415">
        <f t="shared" si="288"/>
        <v>2830</v>
      </c>
      <c r="BB366" s="416">
        <f t="shared" si="301"/>
        <v>0.86046511627906974</v>
      </c>
      <c r="BC366" s="416">
        <f t="shared" si="301"/>
        <v>0.13576309523809527</v>
      </c>
      <c r="BD366" s="416">
        <f t="shared" si="301"/>
        <v>7.5855230540406549E-2</v>
      </c>
      <c r="BE366" s="416">
        <f t="shared" si="301"/>
        <v>3.7390029325513163E-2</v>
      </c>
      <c r="BF366" s="417">
        <f t="shared" si="276"/>
        <v>34</v>
      </c>
      <c r="BG366" s="417">
        <f t="shared" si="274"/>
        <v>43</v>
      </c>
      <c r="BH366" s="417">
        <f t="shared" si="275"/>
        <v>35</v>
      </c>
      <c r="BI366" s="417">
        <f t="shared" si="277"/>
        <v>32</v>
      </c>
      <c r="BJ366" s="417">
        <f t="shared" si="278"/>
        <v>37</v>
      </c>
      <c r="BK366" s="416">
        <f t="shared" si="302"/>
        <v>0.26470588235294112</v>
      </c>
      <c r="BL366" s="416">
        <f t="shared" si="302"/>
        <v>-0.18604651162790697</v>
      </c>
      <c r="BM366" s="416">
        <f t="shared" si="302"/>
        <v>-8.5714285714285743E-2</v>
      </c>
      <c r="BN366" s="416">
        <f t="shared" si="302"/>
        <v>0.15625</v>
      </c>
      <c r="BO366" s="419"/>
      <c r="BP366" s="420" t="s">
        <v>1070</v>
      </c>
      <c r="BR366" s="104"/>
      <c r="BS366" s="103"/>
      <c r="BT366" s="161">
        <f t="shared" si="303"/>
        <v>100936</v>
      </c>
      <c r="BU366" s="161">
        <f t="shared" si="304"/>
        <v>100936</v>
      </c>
    </row>
    <row r="367" spans="1:73" ht="24" hidden="1">
      <c r="A367" s="145" t="s">
        <v>821</v>
      </c>
      <c r="B367" s="145" t="str">
        <f t="shared" si="306"/>
        <v>P225</v>
      </c>
      <c r="C367" s="146" t="s">
        <v>822</v>
      </c>
      <c r="D367" s="147" t="s">
        <v>823</v>
      </c>
      <c r="E367" s="147"/>
      <c r="F367" s="147"/>
      <c r="G367" s="147" t="s">
        <v>157</v>
      </c>
      <c r="H367" s="129">
        <v>1000</v>
      </c>
      <c r="I367" s="130">
        <v>1000</v>
      </c>
      <c r="J367" s="129">
        <v>1000</v>
      </c>
      <c r="K367" s="130">
        <v>1000</v>
      </c>
      <c r="L367" s="130">
        <v>1000</v>
      </c>
      <c r="M367" s="130">
        <v>1240</v>
      </c>
      <c r="N367" s="130">
        <v>1240</v>
      </c>
      <c r="O367" s="148">
        <v>1386</v>
      </c>
      <c r="P367" s="149">
        <v>394</v>
      </c>
      <c r="Q367" s="149">
        <v>394000</v>
      </c>
      <c r="R367" s="150">
        <v>345</v>
      </c>
      <c r="S367" s="151">
        <v>344800</v>
      </c>
      <c r="T367" s="150">
        <v>186</v>
      </c>
      <c r="U367" s="151">
        <v>236196</v>
      </c>
      <c r="V367" s="152">
        <v>345</v>
      </c>
      <c r="W367" s="153">
        <f t="shared" si="330"/>
        <v>478170</v>
      </c>
      <c r="X367" s="154">
        <v>345</v>
      </c>
      <c r="Y367" s="155">
        <v>1386</v>
      </c>
      <c r="Z367" s="138">
        <f t="shared" si="331"/>
        <v>478170</v>
      </c>
      <c r="AA367" s="156">
        <v>269</v>
      </c>
      <c r="AB367" s="157">
        <v>372834</v>
      </c>
      <c r="AC367" s="158">
        <v>294</v>
      </c>
      <c r="AD367" s="456">
        <v>1750</v>
      </c>
      <c r="AE367" s="159">
        <f t="shared" si="332"/>
        <v>514500</v>
      </c>
      <c r="AF367" s="158">
        <v>294</v>
      </c>
      <c r="AG367" s="448">
        <v>2429.92</v>
      </c>
      <c r="AH367" s="159">
        <f t="shared" si="292"/>
        <v>714396.48</v>
      </c>
      <c r="AI367" s="437">
        <f t="shared" si="293"/>
        <v>-679.92000000000007</v>
      </c>
      <c r="AJ367" s="23">
        <f t="shared" si="333"/>
        <v>-51</v>
      </c>
      <c r="AK367" s="24">
        <f t="shared" si="334"/>
        <v>-0.14782608695652175</v>
      </c>
      <c r="AL367" s="23">
        <f t="shared" si="335"/>
        <v>25</v>
      </c>
      <c r="AM367" s="160">
        <f t="shared" si="297"/>
        <v>-199896.47999999998</v>
      </c>
      <c r="AN367" s="24">
        <f t="shared" si="336"/>
        <v>9.2936802973977689E-2</v>
      </c>
      <c r="AO367" s="163">
        <f t="shared" si="337"/>
        <v>1043.92</v>
      </c>
      <c r="AP367" s="164">
        <f t="shared" si="338"/>
        <v>0.7531890331890333</v>
      </c>
      <c r="AQ367" s="487"/>
      <c r="AR367" s="409">
        <f t="shared" si="279"/>
        <v>0.75318903318903319</v>
      </c>
      <c r="AS367" s="410">
        <f t="shared" si="280"/>
        <v>0.26262626262626254</v>
      </c>
      <c r="AT367" s="409">
        <f t="shared" si="281"/>
        <v>9.2936802973977661E-2</v>
      </c>
      <c r="AU367" s="410">
        <f t="shared" si="282"/>
        <v>9.2936802973977661E-2</v>
      </c>
      <c r="AV367" s="64" t="b">
        <f t="shared" si="283"/>
        <v>0</v>
      </c>
      <c r="AW367" s="415">
        <f t="shared" si="284"/>
        <v>1000</v>
      </c>
      <c r="AX367" s="415">
        <f t="shared" si="285"/>
        <v>999.4202898550725</v>
      </c>
      <c r="AY367" s="415">
        <f t="shared" si="286"/>
        <v>1269.8709677419354</v>
      </c>
      <c r="AZ367" s="415">
        <f t="shared" si="287"/>
        <v>1386</v>
      </c>
      <c r="BA367" s="415">
        <f t="shared" si="288"/>
        <v>1750</v>
      </c>
      <c r="BB367" s="416">
        <f t="shared" si="301"/>
        <v>-5.7971014492752548E-4</v>
      </c>
      <c r="BC367" s="416">
        <f t="shared" si="301"/>
        <v>0.27060755182995266</v>
      </c>
      <c r="BD367" s="416">
        <f t="shared" si="301"/>
        <v>9.1449474165523625E-2</v>
      </c>
      <c r="BE367" s="416">
        <f t="shared" si="301"/>
        <v>0.26262626262626254</v>
      </c>
      <c r="BF367" s="417">
        <f t="shared" si="276"/>
        <v>394</v>
      </c>
      <c r="BG367" s="417">
        <f t="shared" si="274"/>
        <v>345</v>
      </c>
      <c r="BH367" s="417">
        <f t="shared" si="275"/>
        <v>186</v>
      </c>
      <c r="BI367" s="417">
        <f t="shared" si="277"/>
        <v>269</v>
      </c>
      <c r="BJ367" s="417">
        <f t="shared" si="278"/>
        <v>294</v>
      </c>
      <c r="BK367" s="416">
        <f t="shared" si="302"/>
        <v>-0.12436548223350252</v>
      </c>
      <c r="BL367" s="416">
        <f t="shared" si="302"/>
        <v>-0.46086956521739131</v>
      </c>
      <c r="BM367" s="416">
        <f t="shared" si="302"/>
        <v>0.44623655913978499</v>
      </c>
      <c r="BN367" s="416">
        <f t="shared" si="302"/>
        <v>9.2936802973977661E-2</v>
      </c>
      <c r="BO367" s="419"/>
      <c r="BP367" s="420"/>
      <c r="BR367" s="104"/>
      <c r="BS367" s="103"/>
      <c r="BT367" s="161">
        <f t="shared" si="303"/>
        <v>407484</v>
      </c>
      <c r="BU367" s="161">
        <f t="shared" si="304"/>
        <v>407484</v>
      </c>
    </row>
    <row r="368" spans="1:73" ht="24" hidden="1">
      <c r="A368" s="145" t="s">
        <v>821</v>
      </c>
      <c r="B368" s="145" t="str">
        <f t="shared" si="306"/>
        <v>P226</v>
      </c>
      <c r="C368" s="146" t="s">
        <v>824</v>
      </c>
      <c r="D368" s="172" t="s">
        <v>825</v>
      </c>
      <c r="E368" s="178" t="s">
        <v>142</v>
      </c>
      <c r="F368" s="178"/>
      <c r="G368" s="178" t="s">
        <v>157</v>
      </c>
      <c r="H368" s="129">
        <v>705</v>
      </c>
      <c r="I368" s="130">
        <v>705</v>
      </c>
      <c r="J368" s="129">
        <v>705</v>
      </c>
      <c r="K368" s="130">
        <v>705</v>
      </c>
      <c r="L368" s="130">
        <v>705</v>
      </c>
      <c r="M368" s="130">
        <v>822</v>
      </c>
      <c r="N368" s="130">
        <v>822</v>
      </c>
      <c r="O368" s="148">
        <v>926.2</v>
      </c>
      <c r="P368" s="149">
        <v>990</v>
      </c>
      <c r="Q368" s="149">
        <v>695553</v>
      </c>
      <c r="R368" s="150">
        <v>684</v>
      </c>
      <c r="S368" s="151">
        <v>480246</v>
      </c>
      <c r="T368" s="150">
        <v>556</v>
      </c>
      <c r="U368" s="151">
        <v>468432.19999999995</v>
      </c>
      <c r="V368" s="152">
        <v>684</v>
      </c>
      <c r="W368" s="153">
        <f t="shared" si="330"/>
        <v>633520.80000000005</v>
      </c>
      <c r="X368" s="154">
        <v>684</v>
      </c>
      <c r="Y368" s="155">
        <v>926.2</v>
      </c>
      <c r="Z368" s="138">
        <f t="shared" si="331"/>
        <v>633520.80000000005</v>
      </c>
      <c r="AA368" s="156">
        <v>453</v>
      </c>
      <c r="AB368" s="157">
        <v>419012.88</v>
      </c>
      <c r="AC368" s="158">
        <v>582</v>
      </c>
      <c r="AD368" s="456">
        <f>Y368*1.1</f>
        <v>1018.8200000000002</v>
      </c>
      <c r="AE368" s="159">
        <f t="shared" si="332"/>
        <v>592953.24000000011</v>
      </c>
      <c r="AF368" s="158">
        <v>582</v>
      </c>
      <c r="AG368" s="448">
        <v>1093.4100000000001</v>
      </c>
      <c r="AH368" s="159">
        <f t="shared" si="292"/>
        <v>636364.62</v>
      </c>
      <c r="AI368" s="437">
        <f t="shared" si="293"/>
        <v>-74.589999999999918</v>
      </c>
      <c r="AJ368" s="23">
        <f t="shared" si="333"/>
        <v>-102</v>
      </c>
      <c r="AK368" s="24">
        <f t="shared" si="334"/>
        <v>-0.14912280701754385</v>
      </c>
      <c r="AL368" s="23">
        <f t="shared" si="335"/>
        <v>129</v>
      </c>
      <c r="AM368" s="160">
        <f t="shared" si="297"/>
        <v>-43411.379999999888</v>
      </c>
      <c r="AN368" s="24">
        <f t="shared" si="336"/>
        <v>0.28476821192052981</v>
      </c>
      <c r="AO368" s="163">
        <f t="shared" si="337"/>
        <v>167.21000000000004</v>
      </c>
      <c r="AP368" s="164">
        <f t="shared" si="338"/>
        <v>0.18053336212481108</v>
      </c>
      <c r="AQ368" s="487"/>
      <c r="AR368" s="409">
        <f t="shared" si="279"/>
        <v>0.18053336212481108</v>
      </c>
      <c r="AS368" s="410">
        <f t="shared" si="280"/>
        <v>0.10000000000000009</v>
      </c>
      <c r="AT368" s="409">
        <f t="shared" si="281"/>
        <v>0.2847682119205297</v>
      </c>
      <c r="AU368" s="410">
        <f t="shared" si="282"/>
        <v>0.2847682119205297</v>
      </c>
      <c r="AV368" s="64" t="b">
        <f t="shared" si="283"/>
        <v>0</v>
      </c>
      <c r="AW368" s="415">
        <f t="shared" si="284"/>
        <v>702.57878787878792</v>
      </c>
      <c r="AX368" s="415">
        <f t="shared" si="285"/>
        <v>702.11403508771934</v>
      </c>
      <c r="AY368" s="415">
        <f t="shared" si="286"/>
        <v>842.50395683453235</v>
      </c>
      <c r="AZ368" s="415">
        <f t="shared" si="287"/>
        <v>926.2</v>
      </c>
      <c r="BA368" s="415">
        <f t="shared" si="288"/>
        <v>1018.8200000000002</v>
      </c>
      <c r="BB368" s="416">
        <f t="shared" si="301"/>
        <v>-6.6149562025885622E-4</v>
      </c>
      <c r="BC368" s="416">
        <f t="shared" si="301"/>
        <v>0.19995316249343054</v>
      </c>
      <c r="BD368" s="416">
        <f t="shared" si="301"/>
        <v>9.9342017905686308E-2</v>
      </c>
      <c r="BE368" s="416">
        <f t="shared" si="301"/>
        <v>0.10000000000000009</v>
      </c>
      <c r="BF368" s="417">
        <f t="shared" si="276"/>
        <v>990</v>
      </c>
      <c r="BG368" s="417">
        <f t="shared" si="274"/>
        <v>684</v>
      </c>
      <c r="BH368" s="417">
        <f t="shared" si="275"/>
        <v>556</v>
      </c>
      <c r="BI368" s="417">
        <f t="shared" si="277"/>
        <v>453</v>
      </c>
      <c r="BJ368" s="417">
        <f t="shared" si="278"/>
        <v>582</v>
      </c>
      <c r="BK368" s="416">
        <f t="shared" si="302"/>
        <v>-0.30909090909090908</v>
      </c>
      <c r="BL368" s="416">
        <f t="shared" si="302"/>
        <v>-0.1871345029239766</v>
      </c>
      <c r="BM368" s="416">
        <f t="shared" si="302"/>
        <v>-0.18525179856115104</v>
      </c>
      <c r="BN368" s="416">
        <f t="shared" si="302"/>
        <v>0.2847682119205297</v>
      </c>
      <c r="BO368" s="419"/>
      <c r="BP368" s="420"/>
      <c r="BR368" s="104"/>
      <c r="BS368" s="103"/>
      <c r="BT368" s="161">
        <f t="shared" si="303"/>
        <v>539048.4</v>
      </c>
      <c r="BU368" s="161">
        <f t="shared" si="304"/>
        <v>539048.4</v>
      </c>
    </row>
    <row r="369" spans="1:73" ht="24" hidden="1">
      <c r="A369" s="145" t="s">
        <v>821</v>
      </c>
      <c r="B369" s="145" t="str">
        <f t="shared" si="306"/>
        <v>P227</v>
      </c>
      <c r="C369" s="146" t="s">
        <v>826</v>
      </c>
      <c r="D369" s="147" t="s">
        <v>827</v>
      </c>
      <c r="E369" s="147"/>
      <c r="F369" s="147"/>
      <c r="G369" s="147" t="s">
        <v>157</v>
      </c>
      <c r="H369" s="129">
        <v>863</v>
      </c>
      <c r="I369" s="130">
        <v>863</v>
      </c>
      <c r="J369" s="129">
        <v>863</v>
      </c>
      <c r="K369" s="130">
        <v>863</v>
      </c>
      <c r="L369" s="130">
        <v>863</v>
      </c>
      <c r="M369" s="130">
        <v>863</v>
      </c>
      <c r="N369" s="130">
        <v>863</v>
      </c>
      <c r="O369" s="148">
        <v>971.3</v>
      </c>
      <c r="P369" s="149">
        <v>8626</v>
      </c>
      <c r="Q369" s="149">
        <v>7438197.0000000019</v>
      </c>
      <c r="R369" s="150">
        <v>8753</v>
      </c>
      <c r="S369" s="151">
        <v>7546072</v>
      </c>
      <c r="T369" s="150">
        <v>7269</v>
      </c>
      <c r="U369" s="151">
        <v>6517378.580000001</v>
      </c>
      <c r="V369" s="152">
        <v>8753</v>
      </c>
      <c r="W369" s="153">
        <f t="shared" si="330"/>
        <v>8501788.9000000004</v>
      </c>
      <c r="X369" s="154">
        <v>8753</v>
      </c>
      <c r="Y369" s="155">
        <v>971.3</v>
      </c>
      <c r="Z369" s="138">
        <f t="shared" si="331"/>
        <v>8501788.9000000004</v>
      </c>
      <c r="AA369" s="156">
        <v>7316</v>
      </c>
      <c r="AB369" s="157">
        <v>7101843.040000001</v>
      </c>
      <c r="AC369" s="158">
        <v>7441</v>
      </c>
      <c r="AD369" s="456">
        <v>975</v>
      </c>
      <c r="AE369" s="159">
        <f t="shared" si="332"/>
        <v>7254975</v>
      </c>
      <c r="AF369" s="158">
        <v>7441</v>
      </c>
      <c r="AG369" s="448">
        <v>972</v>
      </c>
      <c r="AH369" s="159">
        <f t="shared" si="292"/>
        <v>7232652</v>
      </c>
      <c r="AI369" s="437">
        <f t="shared" si="293"/>
        <v>3</v>
      </c>
      <c r="AJ369" s="23">
        <f t="shared" si="333"/>
        <v>-1312</v>
      </c>
      <c r="AK369" s="24">
        <f t="shared" si="334"/>
        <v>-0.14989146578316007</v>
      </c>
      <c r="AL369" s="23">
        <f t="shared" si="335"/>
        <v>125</v>
      </c>
      <c r="AM369" s="160">
        <f t="shared" si="297"/>
        <v>22323</v>
      </c>
      <c r="AN369" s="24">
        <f t="shared" si="336"/>
        <v>1.7085839256424276E-2</v>
      </c>
      <c r="AO369" s="163">
        <f t="shared" si="337"/>
        <v>0.70000000000004547</v>
      </c>
      <c r="AP369" s="164">
        <f t="shared" si="338"/>
        <v>7.2068361989091482E-4</v>
      </c>
      <c r="AQ369" s="487"/>
      <c r="AR369" s="409">
        <f t="shared" si="279"/>
        <v>7.2068361989097163E-4</v>
      </c>
      <c r="AS369" s="410">
        <f t="shared" si="280"/>
        <v>3.8093277051374219E-3</v>
      </c>
      <c r="AT369" s="409">
        <f t="shared" si="281"/>
        <v>1.7085839256424373E-2</v>
      </c>
      <c r="AU369" s="410">
        <f t="shared" si="282"/>
        <v>1.7085839256424373E-2</v>
      </c>
      <c r="AV369" s="64" t="b">
        <f t="shared" si="283"/>
        <v>0</v>
      </c>
      <c r="AW369" s="415">
        <f t="shared" si="284"/>
        <v>862.2996753999538</v>
      </c>
      <c r="AX369" s="415">
        <f t="shared" si="285"/>
        <v>862.1126470924255</v>
      </c>
      <c r="AY369" s="415">
        <f t="shared" si="286"/>
        <v>896.59906176915683</v>
      </c>
      <c r="AZ369" s="415">
        <f t="shared" si="287"/>
        <v>971.3</v>
      </c>
      <c r="BA369" s="415">
        <f t="shared" si="288"/>
        <v>975</v>
      </c>
      <c r="BB369" s="416">
        <f t="shared" si="301"/>
        <v>-2.1689479059761041E-4</v>
      </c>
      <c r="BC369" s="416">
        <f t="shared" si="301"/>
        <v>4.0002214087730525E-2</v>
      </c>
      <c r="BD369" s="416">
        <f t="shared" si="301"/>
        <v>8.3315878206970506E-2</v>
      </c>
      <c r="BE369" s="416">
        <f t="shared" si="301"/>
        <v>3.8093277051374219E-3</v>
      </c>
      <c r="BF369" s="417">
        <f t="shared" si="276"/>
        <v>8626</v>
      </c>
      <c r="BG369" s="417">
        <f t="shared" si="274"/>
        <v>8753</v>
      </c>
      <c r="BH369" s="417">
        <f t="shared" si="275"/>
        <v>7269</v>
      </c>
      <c r="BI369" s="417">
        <f t="shared" si="277"/>
        <v>7316</v>
      </c>
      <c r="BJ369" s="417">
        <f t="shared" si="278"/>
        <v>7441</v>
      </c>
      <c r="BK369" s="416">
        <f t="shared" si="302"/>
        <v>1.4722930674704315E-2</v>
      </c>
      <c r="BL369" s="416">
        <f t="shared" si="302"/>
        <v>-0.16954187135839138</v>
      </c>
      <c r="BM369" s="416">
        <f t="shared" si="302"/>
        <v>6.4658137295363627E-3</v>
      </c>
      <c r="BN369" s="416">
        <f t="shared" si="302"/>
        <v>1.7085839256424373E-2</v>
      </c>
      <c r="BO369" s="419"/>
      <c r="BP369" s="420"/>
      <c r="BR369" s="104"/>
      <c r="BS369" s="103"/>
      <c r="BT369" s="161">
        <f t="shared" si="303"/>
        <v>7227443.2999999998</v>
      </c>
      <c r="BU369" s="161">
        <f t="shared" si="304"/>
        <v>7227443.2999999998</v>
      </c>
    </row>
    <row r="370" spans="1:73" ht="24" hidden="1">
      <c r="A370" s="145" t="s">
        <v>821</v>
      </c>
      <c r="B370" s="145" t="str">
        <f t="shared" si="306"/>
        <v>P228</v>
      </c>
      <c r="C370" s="146" t="s">
        <v>828</v>
      </c>
      <c r="D370" s="172" t="s">
        <v>829</v>
      </c>
      <c r="E370" s="178" t="s">
        <v>142</v>
      </c>
      <c r="F370" s="178"/>
      <c r="G370" s="178"/>
      <c r="H370" s="129">
        <v>420</v>
      </c>
      <c r="I370" s="130">
        <v>500</v>
      </c>
      <c r="J370" s="129">
        <v>500</v>
      </c>
      <c r="K370" s="130">
        <v>500</v>
      </c>
      <c r="L370" s="130">
        <v>500</v>
      </c>
      <c r="M370" s="130">
        <v>545</v>
      </c>
      <c r="N370" s="130">
        <v>545</v>
      </c>
      <c r="O370" s="148">
        <v>621.5</v>
      </c>
      <c r="P370" s="149">
        <v>4853</v>
      </c>
      <c r="Q370" s="149">
        <v>2262020</v>
      </c>
      <c r="R370" s="150">
        <v>4078</v>
      </c>
      <c r="S370" s="151">
        <v>2014680</v>
      </c>
      <c r="T370" s="150">
        <v>3366</v>
      </c>
      <c r="U370" s="151">
        <v>1874449.9000000001</v>
      </c>
      <c r="V370" s="152">
        <v>4078</v>
      </c>
      <c r="W370" s="153">
        <f t="shared" si="330"/>
        <v>2534477</v>
      </c>
      <c r="X370" s="154">
        <v>4078</v>
      </c>
      <c r="Y370" s="155">
        <v>621.5</v>
      </c>
      <c r="Z370" s="138">
        <f t="shared" si="331"/>
        <v>2534477</v>
      </c>
      <c r="AA370" s="156">
        <v>2630</v>
      </c>
      <c r="AB370" s="157">
        <v>1619504.7</v>
      </c>
      <c r="AC370" s="162">
        <f>AA370</f>
        <v>2630</v>
      </c>
      <c r="AD370" s="456">
        <v>800</v>
      </c>
      <c r="AE370" s="159">
        <f t="shared" si="332"/>
        <v>2104000</v>
      </c>
      <c r="AF370" s="158">
        <v>2500</v>
      </c>
      <c r="AG370" s="448">
        <v>981</v>
      </c>
      <c r="AH370" s="159">
        <f t="shared" si="292"/>
        <v>2452500</v>
      </c>
      <c r="AI370" s="437">
        <f t="shared" si="293"/>
        <v>-181</v>
      </c>
      <c r="AJ370" s="23">
        <f t="shared" si="333"/>
        <v>-1578</v>
      </c>
      <c r="AK370" s="24">
        <f t="shared" si="334"/>
        <v>-0.38695438940657184</v>
      </c>
      <c r="AL370" s="23">
        <f t="shared" si="335"/>
        <v>-130</v>
      </c>
      <c r="AM370" s="160">
        <f t="shared" si="297"/>
        <v>-348500</v>
      </c>
      <c r="AN370" s="24">
        <f t="shared" si="336"/>
        <v>-4.9429657794676805E-2</v>
      </c>
      <c r="AO370" s="163">
        <f t="shared" si="337"/>
        <v>359.5</v>
      </c>
      <c r="AP370" s="164">
        <f t="shared" si="338"/>
        <v>0.57843925985518907</v>
      </c>
      <c r="AQ370" s="487"/>
      <c r="AR370" s="409">
        <f t="shared" si="279"/>
        <v>0.57843925985518907</v>
      </c>
      <c r="AS370" s="410">
        <f t="shared" si="280"/>
        <v>0.28720836685438456</v>
      </c>
      <c r="AT370" s="409">
        <f t="shared" si="281"/>
        <v>-4.9429657794676785E-2</v>
      </c>
      <c r="AU370" s="410">
        <f t="shared" si="282"/>
        <v>0</v>
      </c>
      <c r="AV370" s="64" t="b">
        <f t="shared" si="283"/>
        <v>1</v>
      </c>
      <c r="AW370" s="415">
        <f t="shared" si="284"/>
        <v>466.1075623325778</v>
      </c>
      <c r="AX370" s="415">
        <f t="shared" si="285"/>
        <v>494.03629230014712</v>
      </c>
      <c r="AY370" s="415">
        <f t="shared" si="286"/>
        <v>556.87756981580515</v>
      </c>
      <c r="AZ370" s="415">
        <f t="shared" si="287"/>
        <v>621.5</v>
      </c>
      <c r="BA370" s="415">
        <f t="shared" si="288"/>
        <v>800</v>
      </c>
      <c r="BB370" s="416">
        <f t="shared" si="301"/>
        <v>5.9919066379878982E-2</v>
      </c>
      <c r="BC370" s="416">
        <f t="shared" si="301"/>
        <v>0.12719971891757176</v>
      </c>
      <c r="BD370" s="416">
        <f t="shared" si="301"/>
        <v>0.11604423249722484</v>
      </c>
      <c r="BE370" s="416">
        <f t="shared" si="301"/>
        <v>0.28720836685438456</v>
      </c>
      <c r="BF370" s="417">
        <f t="shared" si="276"/>
        <v>4853</v>
      </c>
      <c r="BG370" s="417">
        <f t="shared" si="274"/>
        <v>4078</v>
      </c>
      <c r="BH370" s="417">
        <f t="shared" si="275"/>
        <v>3366</v>
      </c>
      <c r="BI370" s="417">
        <f t="shared" si="277"/>
        <v>2630</v>
      </c>
      <c r="BJ370" s="417">
        <f t="shared" si="278"/>
        <v>2630</v>
      </c>
      <c r="BK370" s="416">
        <f t="shared" si="302"/>
        <v>-0.15969503399958784</v>
      </c>
      <c r="BL370" s="416">
        <f t="shared" si="302"/>
        <v>-0.17459538989700829</v>
      </c>
      <c r="BM370" s="416">
        <f t="shared" si="302"/>
        <v>-0.21865715983363043</v>
      </c>
      <c r="BN370" s="416">
        <f t="shared" si="302"/>
        <v>0</v>
      </c>
      <c r="BO370" s="419"/>
      <c r="BP370" s="420"/>
      <c r="BR370" s="104"/>
      <c r="BS370" s="103"/>
      <c r="BT370" s="161">
        <f t="shared" si="303"/>
        <v>1634545</v>
      </c>
      <c r="BU370" s="161">
        <f t="shared" si="304"/>
        <v>1553750</v>
      </c>
    </row>
    <row r="371" spans="1:73" ht="23.25" hidden="1" customHeight="1">
      <c r="A371" s="145" t="s">
        <v>821</v>
      </c>
      <c r="B371" s="145" t="str">
        <f t="shared" si="306"/>
        <v>P229</v>
      </c>
      <c r="C371" s="146" t="s">
        <v>830</v>
      </c>
      <c r="D371" s="172" t="s">
        <v>831</v>
      </c>
      <c r="E371" s="178" t="s">
        <v>142</v>
      </c>
      <c r="F371" s="178"/>
      <c r="G371" s="178"/>
      <c r="H371" s="129">
        <v>300</v>
      </c>
      <c r="I371" s="130">
        <v>300</v>
      </c>
      <c r="J371" s="129">
        <v>300</v>
      </c>
      <c r="K371" s="130">
        <v>300</v>
      </c>
      <c r="L371" s="130">
        <v>300</v>
      </c>
      <c r="M371" s="130">
        <v>336</v>
      </c>
      <c r="N371" s="130">
        <v>336</v>
      </c>
      <c r="O371" s="148">
        <v>391.6</v>
      </c>
      <c r="P371" s="149">
        <v>4474</v>
      </c>
      <c r="Q371" s="149">
        <v>1338900</v>
      </c>
      <c r="R371" s="150">
        <v>3882</v>
      </c>
      <c r="S371" s="151">
        <v>1161540</v>
      </c>
      <c r="T371" s="150">
        <v>2351</v>
      </c>
      <c r="U371" s="151">
        <v>816635.76000000013</v>
      </c>
      <c r="V371" s="152">
        <v>3882</v>
      </c>
      <c r="W371" s="153">
        <f t="shared" si="330"/>
        <v>1520191.2000000002</v>
      </c>
      <c r="X371" s="154">
        <v>3882</v>
      </c>
      <c r="Y371" s="155">
        <v>391.6</v>
      </c>
      <c r="Z371" s="138">
        <f t="shared" si="331"/>
        <v>1520191.2000000002</v>
      </c>
      <c r="AA371" s="156">
        <v>1762</v>
      </c>
      <c r="AB371" s="157">
        <v>687525.84</v>
      </c>
      <c r="AC371" s="158">
        <v>2700</v>
      </c>
      <c r="AD371" s="456">
        <f>Y371*1.1</f>
        <v>430.76000000000005</v>
      </c>
      <c r="AE371" s="159">
        <f t="shared" si="332"/>
        <v>1163052.0000000002</v>
      </c>
      <c r="AF371" s="158">
        <v>2700</v>
      </c>
      <c r="AG371" s="448">
        <v>494.3</v>
      </c>
      <c r="AH371" s="159">
        <f t="shared" si="292"/>
        <v>1334610</v>
      </c>
      <c r="AI371" s="437">
        <f t="shared" si="293"/>
        <v>-63.539999999999964</v>
      </c>
      <c r="AJ371" s="23">
        <f t="shared" si="333"/>
        <v>-1182</v>
      </c>
      <c r="AK371" s="24">
        <f t="shared" si="334"/>
        <v>-0.30448222565687788</v>
      </c>
      <c r="AL371" s="23">
        <f t="shared" si="335"/>
        <v>938</v>
      </c>
      <c r="AM371" s="160">
        <f t="shared" si="297"/>
        <v>-171557.99999999977</v>
      </c>
      <c r="AN371" s="24">
        <f t="shared" si="336"/>
        <v>0.53234960272417708</v>
      </c>
      <c r="AO371" s="163">
        <f t="shared" si="337"/>
        <v>102.69999999999999</v>
      </c>
      <c r="AP371" s="164">
        <f t="shared" si="338"/>
        <v>0.26225740551583243</v>
      </c>
      <c r="AQ371" s="487"/>
      <c r="AR371" s="409">
        <f t="shared" si="279"/>
        <v>0.26225740551583243</v>
      </c>
      <c r="AS371" s="410">
        <f t="shared" si="280"/>
        <v>0.10000000000000009</v>
      </c>
      <c r="AT371" s="409">
        <f t="shared" si="281"/>
        <v>0.53234960272417697</v>
      </c>
      <c r="AU371" s="410">
        <f t="shared" si="282"/>
        <v>0.53234960272417697</v>
      </c>
      <c r="AV371" s="64" t="b">
        <f t="shared" si="283"/>
        <v>0</v>
      </c>
      <c r="AW371" s="415">
        <f t="shared" si="284"/>
        <v>299.26240500670542</v>
      </c>
      <c r="AX371" s="415">
        <f t="shared" si="285"/>
        <v>299.21174652241115</v>
      </c>
      <c r="AY371" s="415">
        <f t="shared" si="286"/>
        <v>347.35676733304985</v>
      </c>
      <c r="AZ371" s="415">
        <f t="shared" si="287"/>
        <v>391.6</v>
      </c>
      <c r="BA371" s="415">
        <f t="shared" si="288"/>
        <v>430.76000000000005</v>
      </c>
      <c r="BB371" s="416">
        <f t="shared" si="301"/>
        <v>-1.6927780919606672E-4</v>
      </c>
      <c r="BC371" s="416">
        <f t="shared" si="301"/>
        <v>0.16090618556993252</v>
      </c>
      <c r="BD371" s="416">
        <f t="shared" si="301"/>
        <v>0.12737115504224295</v>
      </c>
      <c r="BE371" s="416">
        <f t="shared" si="301"/>
        <v>0.10000000000000009</v>
      </c>
      <c r="BF371" s="417">
        <f t="shared" si="276"/>
        <v>4474</v>
      </c>
      <c r="BG371" s="417">
        <f t="shared" si="274"/>
        <v>3882</v>
      </c>
      <c r="BH371" s="417">
        <f t="shared" si="275"/>
        <v>2351</v>
      </c>
      <c r="BI371" s="417">
        <f t="shared" si="277"/>
        <v>1762</v>
      </c>
      <c r="BJ371" s="417">
        <f t="shared" si="278"/>
        <v>2700</v>
      </c>
      <c r="BK371" s="416">
        <f t="shared" si="302"/>
        <v>-0.13232007152436298</v>
      </c>
      <c r="BL371" s="416">
        <f t="shared" si="302"/>
        <v>-0.39438433797011851</v>
      </c>
      <c r="BM371" s="416">
        <f t="shared" si="302"/>
        <v>-0.25053168864313058</v>
      </c>
      <c r="BN371" s="416">
        <f t="shared" si="302"/>
        <v>0.53234960272417697</v>
      </c>
      <c r="BO371" s="419"/>
      <c r="BP371" s="420"/>
      <c r="BR371" s="104"/>
      <c r="BS371" s="103"/>
      <c r="BT371" s="161">
        <f t="shared" si="303"/>
        <v>1057320</v>
      </c>
      <c r="BU371" s="161">
        <f t="shared" si="304"/>
        <v>1057320</v>
      </c>
    </row>
    <row r="372" spans="1:73" ht="24" hidden="1">
      <c r="A372" s="145" t="s">
        <v>821</v>
      </c>
      <c r="B372" s="145" t="str">
        <f t="shared" si="306"/>
        <v>P230</v>
      </c>
      <c r="C372" s="146" t="s">
        <v>832</v>
      </c>
      <c r="D372" s="147" t="s">
        <v>833</v>
      </c>
      <c r="E372" s="147"/>
      <c r="F372" s="147"/>
      <c r="G372" s="147"/>
      <c r="H372" s="129">
        <v>714</v>
      </c>
      <c r="I372" s="130">
        <v>900</v>
      </c>
      <c r="J372" s="129">
        <v>900</v>
      </c>
      <c r="K372" s="130">
        <v>900</v>
      </c>
      <c r="L372" s="130">
        <v>900</v>
      </c>
      <c r="M372" s="130">
        <v>1170</v>
      </c>
      <c r="N372" s="130">
        <v>1170</v>
      </c>
      <c r="O372" s="148">
        <v>1309</v>
      </c>
      <c r="P372" s="149">
        <v>139</v>
      </c>
      <c r="Q372" s="149">
        <v>116544</v>
      </c>
      <c r="R372" s="150">
        <v>109</v>
      </c>
      <c r="S372" s="151">
        <v>98100</v>
      </c>
      <c r="T372" s="150">
        <v>97</v>
      </c>
      <c r="U372" s="151">
        <v>116735</v>
      </c>
      <c r="V372" s="152">
        <v>111</v>
      </c>
      <c r="W372" s="153">
        <f t="shared" si="330"/>
        <v>145299</v>
      </c>
      <c r="X372" s="154">
        <v>111</v>
      </c>
      <c r="Y372" s="155">
        <v>1309</v>
      </c>
      <c r="Z372" s="138">
        <f t="shared" si="331"/>
        <v>145299</v>
      </c>
      <c r="AA372" s="156">
        <v>99</v>
      </c>
      <c r="AB372" s="157">
        <v>129591</v>
      </c>
      <c r="AC372" s="162">
        <f>AA372</f>
        <v>99</v>
      </c>
      <c r="AD372" s="456">
        <v>1550</v>
      </c>
      <c r="AE372" s="159">
        <f t="shared" si="332"/>
        <v>153450</v>
      </c>
      <c r="AF372" s="158">
        <v>95</v>
      </c>
      <c r="AG372" s="448">
        <v>1617.1</v>
      </c>
      <c r="AH372" s="159">
        <f t="shared" si="292"/>
        <v>153624.5</v>
      </c>
      <c r="AI372" s="437">
        <f t="shared" si="293"/>
        <v>-67.099999999999909</v>
      </c>
      <c r="AJ372" s="23">
        <f t="shared" si="333"/>
        <v>-16</v>
      </c>
      <c r="AK372" s="24">
        <f t="shared" si="334"/>
        <v>-0.14414414414414414</v>
      </c>
      <c r="AL372" s="23">
        <f t="shared" si="335"/>
        <v>-4</v>
      </c>
      <c r="AM372" s="160">
        <f t="shared" si="297"/>
        <v>-174.5</v>
      </c>
      <c r="AN372" s="24">
        <f t="shared" si="336"/>
        <v>-4.0404040404040407E-2</v>
      </c>
      <c r="AO372" s="163">
        <f t="shared" si="337"/>
        <v>308.09999999999991</v>
      </c>
      <c r="AP372" s="164">
        <f t="shared" si="338"/>
        <v>0.2353705118411</v>
      </c>
      <c r="AQ372" s="487"/>
      <c r="AR372" s="409">
        <f t="shared" si="279"/>
        <v>0.23537051184110003</v>
      </c>
      <c r="AS372" s="410">
        <f t="shared" si="280"/>
        <v>0.18411000763941932</v>
      </c>
      <c r="AT372" s="409">
        <f t="shared" si="281"/>
        <v>-4.0404040404040442E-2</v>
      </c>
      <c r="AU372" s="410">
        <f t="shared" si="282"/>
        <v>0</v>
      </c>
      <c r="AV372" s="64" t="b">
        <f t="shared" si="283"/>
        <v>1</v>
      </c>
      <c r="AW372" s="415">
        <f t="shared" si="284"/>
        <v>838.44604316546759</v>
      </c>
      <c r="AX372" s="415">
        <f t="shared" si="285"/>
        <v>900</v>
      </c>
      <c r="AY372" s="415">
        <f t="shared" si="286"/>
        <v>1203.4536082474226</v>
      </c>
      <c r="AZ372" s="415">
        <f t="shared" si="287"/>
        <v>1309</v>
      </c>
      <c r="BA372" s="415">
        <f t="shared" si="288"/>
        <v>1550</v>
      </c>
      <c r="BB372" s="416">
        <f t="shared" si="301"/>
        <v>7.3414332784184522E-2</v>
      </c>
      <c r="BC372" s="416">
        <f t="shared" si="301"/>
        <v>0.33717067583046956</v>
      </c>
      <c r="BD372" s="416">
        <f t="shared" si="301"/>
        <v>8.7702916862980373E-2</v>
      </c>
      <c r="BE372" s="416">
        <f t="shared" si="301"/>
        <v>0.18411000763941932</v>
      </c>
      <c r="BF372" s="417">
        <f t="shared" si="276"/>
        <v>139</v>
      </c>
      <c r="BG372" s="417">
        <f t="shared" si="274"/>
        <v>109</v>
      </c>
      <c r="BH372" s="417">
        <f t="shared" si="275"/>
        <v>97</v>
      </c>
      <c r="BI372" s="417">
        <f t="shared" si="277"/>
        <v>99</v>
      </c>
      <c r="BJ372" s="417">
        <f t="shared" si="278"/>
        <v>99</v>
      </c>
      <c r="BK372" s="416">
        <f t="shared" si="302"/>
        <v>-0.21582733812949639</v>
      </c>
      <c r="BL372" s="416">
        <f t="shared" si="302"/>
        <v>-0.11009174311926606</v>
      </c>
      <c r="BM372" s="416">
        <f t="shared" si="302"/>
        <v>2.0618556701030855E-2</v>
      </c>
      <c r="BN372" s="416">
        <f t="shared" si="302"/>
        <v>0</v>
      </c>
      <c r="BO372" s="419"/>
      <c r="BP372" s="420"/>
      <c r="BR372" s="104"/>
      <c r="BS372" s="103"/>
      <c r="BT372" s="161">
        <f t="shared" si="303"/>
        <v>129591</v>
      </c>
      <c r="BU372" s="161">
        <f t="shared" si="304"/>
        <v>124355</v>
      </c>
    </row>
    <row r="373" spans="1:73" ht="13.2" hidden="1">
      <c r="A373" s="145" t="s">
        <v>821</v>
      </c>
      <c r="B373" s="145" t="str">
        <f t="shared" si="306"/>
        <v>P231</v>
      </c>
      <c r="C373" s="146" t="s">
        <v>834</v>
      </c>
      <c r="D373" s="147" t="s">
        <v>835</v>
      </c>
      <c r="E373" s="147"/>
      <c r="F373" s="147"/>
      <c r="G373" s="147" t="s">
        <v>157</v>
      </c>
      <c r="H373" s="129">
        <v>803</v>
      </c>
      <c r="I373" s="130">
        <v>803</v>
      </c>
      <c r="J373" s="129">
        <v>803</v>
      </c>
      <c r="K373" s="130">
        <v>803</v>
      </c>
      <c r="L373" s="130">
        <v>803</v>
      </c>
      <c r="M373" s="130">
        <v>803</v>
      </c>
      <c r="N373" s="130">
        <v>803</v>
      </c>
      <c r="O373" s="148">
        <v>905.3</v>
      </c>
      <c r="P373" s="149">
        <v>652</v>
      </c>
      <c r="Q373" s="149">
        <v>523395.4</v>
      </c>
      <c r="R373" s="150">
        <v>539</v>
      </c>
      <c r="S373" s="151">
        <v>432656.4</v>
      </c>
      <c r="T373" s="150">
        <v>578</v>
      </c>
      <c r="U373" s="151">
        <v>485054.9</v>
      </c>
      <c r="V373" s="152">
        <v>603</v>
      </c>
      <c r="W373" s="153">
        <f t="shared" si="330"/>
        <v>545895.9</v>
      </c>
      <c r="X373" s="154">
        <v>603</v>
      </c>
      <c r="Y373" s="155">
        <v>905.3</v>
      </c>
      <c r="Z373" s="138">
        <f t="shared" si="331"/>
        <v>545895.9</v>
      </c>
      <c r="AA373" s="156">
        <v>484</v>
      </c>
      <c r="AB373" s="157">
        <v>437259.9</v>
      </c>
      <c r="AC373" s="158">
        <v>513</v>
      </c>
      <c r="AD373" s="456">
        <v>1050</v>
      </c>
      <c r="AE373" s="159">
        <f t="shared" si="332"/>
        <v>538650</v>
      </c>
      <c r="AF373" s="158">
        <v>513</v>
      </c>
      <c r="AG373" s="448">
        <v>1030.5899999999999</v>
      </c>
      <c r="AH373" s="159">
        <f t="shared" si="292"/>
        <v>528692.66999999993</v>
      </c>
      <c r="AI373" s="437">
        <f t="shared" si="293"/>
        <v>19.410000000000082</v>
      </c>
      <c r="AJ373" s="23">
        <f t="shared" si="333"/>
        <v>-90</v>
      </c>
      <c r="AK373" s="24">
        <f t="shared" si="334"/>
        <v>-0.14925373134328357</v>
      </c>
      <c r="AL373" s="23">
        <f t="shared" si="335"/>
        <v>29</v>
      </c>
      <c r="AM373" s="160">
        <f t="shared" si="297"/>
        <v>9957.3300000000745</v>
      </c>
      <c r="AN373" s="24">
        <f t="shared" si="336"/>
        <v>5.9917355371900828E-2</v>
      </c>
      <c r="AO373" s="163">
        <f t="shared" si="337"/>
        <v>125.28999999999996</v>
      </c>
      <c r="AP373" s="164">
        <f t="shared" si="338"/>
        <v>0.13839611178614822</v>
      </c>
      <c r="AQ373" s="487"/>
      <c r="AR373" s="409">
        <f t="shared" si="279"/>
        <v>0.1383961117861483</v>
      </c>
      <c r="AS373" s="410">
        <f t="shared" si="280"/>
        <v>0.15983651828123291</v>
      </c>
      <c r="AT373" s="409">
        <f t="shared" si="281"/>
        <v>5.9917355371900793E-2</v>
      </c>
      <c r="AU373" s="410">
        <f t="shared" si="282"/>
        <v>5.9917355371900793E-2</v>
      </c>
      <c r="AV373" s="64" t="b">
        <f t="shared" si="283"/>
        <v>0</v>
      </c>
      <c r="AW373" s="415">
        <f t="shared" si="284"/>
        <v>802.75368098159515</v>
      </c>
      <c r="AX373" s="415">
        <f t="shared" si="285"/>
        <v>802.70204081632653</v>
      </c>
      <c r="AY373" s="415">
        <f t="shared" si="286"/>
        <v>839.19532871972319</v>
      </c>
      <c r="AZ373" s="415">
        <f t="shared" si="287"/>
        <v>905.3</v>
      </c>
      <c r="BA373" s="415">
        <f t="shared" si="288"/>
        <v>1050</v>
      </c>
      <c r="BB373" s="416">
        <f t="shared" si="301"/>
        <v>-6.4328780411737618E-5</v>
      </c>
      <c r="BC373" s="416">
        <f t="shared" si="301"/>
        <v>4.5463056087765796E-2</v>
      </c>
      <c r="BD373" s="416">
        <f t="shared" si="301"/>
        <v>7.8771495762644639E-2</v>
      </c>
      <c r="BE373" s="416">
        <f t="shared" si="301"/>
        <v>0.15983651828123291</v>
      </c>
      <c r="BF373" s="417">
        <f t="shared" si="276"/>
        <v>652</v>
      </c>
      <c r="BG373" s="417">
        <f t="shared" si="274"/>
        <v>539</v>
      </c>
      <c r="BH373" s="417">
        <f t="shared" si="275"/>
        <v>578</v>
      </c>
      <c r="BI373" s="417">
        <f t="shared" si="277"/>
        <v>484</v>
      </c>
      <c r="BJ373" s="417">
        <f t="shared" si="278"/>
        <v>513</v>
      </c>
      <c r="BK373" s="416">
        <f t="shared" si="302"/>
        <v>-0.17331288343558282</v>
      </c>
      <c r="BL373" s="416">
        <f t="shared" si="302"/>
        <v>7.235621521335811E-2</v>
      </c>
      <c r="BM373" s="416">
        <f t="shared" si="302"/>
        <v>-0.16262975778546718</v>
      </c>
      <c r="BN373" s="416">
        <f t="shared" si="302"/>
        <v>5.9917355371900793E-2</v>
      </c>
      <c r="BO373" s="419"/>
      <c r="BP373" s="420"/>
      <c r="BR373" s="104"/>
      <c r="BS373" s="103"/>
      <c r="BT373" s="161">
        <f t="shared" si="303"/>
        <v>464418.89999999997</v>
      </c>
      <c r="BU373" s="161">
        <f t="shared" si="304"/>
        <v>464418.89999999997</v>
      </c>
    </row>
    <row r="374" spans="1:73" ht="24" hidden="1">
      <c r="A374" s="145" t="s">
        <v>751</v>
      </c>
      <c r="B374" s="145" t="str">
        <f t="shared" si="306"/>
        <v>P232</v>
      </c>
      <c r="C374" s="146" t="s">
        <v>836</v>
      </c>
      <c r="D374" s="172" t="s">
        <v>837</v>
      </c>
      <c r="E374" s="178" t="s">
        <v>142</v>
      </c>
      <c r="F374" s="178"/>
      <c r="G374" s="178"/>
      <c r="H374" s="129">
        <v>350</v>
      </c>
      <c r="I374" s="130">
        <v>500</v>
      </c>
      <c r="J374" s="129">
        <v>500</v>
      </c>
      <c r="K374" s="130">
        <v>500</v>
      </c>
      <c r="L374" s="130">
        <v>500</v>
      </c>
      <c r="M374" s="130">
        <v>560</v>
      </c>
      <c r="N374" s="130">
        <v>560</v>
      </c>
      <c r="O374" s="148">
        <v>638</v>
      </c>
      <c r="P374" s="149">
        <v>171</v>
      </c>
      <c r="Q374" s="149">
        <v>78150</v>
      </c>
      <c r="R374" s="150">
        <v>270</v>
      </c>
      <c r="S374" s="151">
        <v>134900</v>
      </c>
      <c r="T374" s="150">
        <v>136</v>
      </c>
      <c r="U374" s="151">
        <v>78194</v>
      </c>
      <c r="V374" s="152">
        <v>270</v>
      </c>
      <c r="W374" s="153">
        <f t="shared" si="330"/>
        <v>172260</v>
      </c>
      <c r="X374" s="154">
        <v>270</v>
      </c>
      <c r="Y374" s="155">
        <v>638</v>
      </c>
      <c r="Z374" s="138">
        <f t="shared" si="331"/>
        <v>172260</v>
      </c>
      <c r="AA374" s="156">
        <v>93</v>
      </c>
      <c r="AB374" s="157">
        <v>59206.400000000001</v>
      </c>
      <c r="AC374" s="158">
        <v>230</v>
      </c>
      <c r="AD374" s="456">
        <f>Y374*1.1</f>
        <v>701.80000000000007</v>
      </c>
      <c r="AE374" s="159">
        <f t="shared" si="332"/>
        <v>161414.00000000003</v>
      </c>
      <c r="AF374" s="158">
        <v>230</v>
      </c>
      <c r="AG374" s="448">
        <v>809.17</v>
      </c>
      <c r="AH374" s="159">
        <f t="shared" si="292"/>
        <v>186109.09999999998</v>
      </c>
      <c r="AI374" s="437">
        <f t="shared" si="293"/>
        <v>-107.36999999999989</v>
      </c>
      <c r="AJ374" s="23">
        <f t="shared" si="333"/>
        <v>-40</v>
      </c>
      <c r="AK374" s="24">
        <f t="shared" si="334"/>
        <v>-0.14814814814814814</v>
      </c>
      <c r="AL374" s="23">
        <f t="shared" si="335"/>
        <v>137</v>
      </c>
      <c r="AM374" s="160">
        <f t="shared" si="297"/>
        <v>-24695.099999999948</v>
      </c>
      <c r="AN374" s="24">
        <f t="shared" si="336"/>
        <v>1.4731182795698925</v>
      </c>
      <c r="AO374" s="163">
        <f t="shared" si="337"/>
        <v>171.16999999999996</v>
      </c>
      <c r="AP374" s="164">
        <f t="shared" si="338"/>
        <v>0.26829153605015665</v>
      </c>
      <c r="AQ374" s="487"/>
      <c r="AR374" s="409">
        <f t="shared" si="279"/>
        <v>0.26829153605015676</v>
      </c>
      <c r="AS374" s="410">
        <f t="shared" si="280"/>
        <v>0.10000000000000009</v>
      </c>
      <c r="AT374" s="409">
        <f t="shared" si="281"/>
        <v>1.4731182795698925</v>
      </c>
      <c r="AU374" s="410">
        <f t="shared" si="282"/>
        <v>1.4731182795698925</v>
      </c>
      <c r="AV374" s="64" t="b">
        <f t="shared" si="283"/>
        <v>0</v>
      </c>
      <c r="AW374" s="415">
        <f t="shared" si="284"/>
        <v>457.01754385964909</v>
      </c>
      <c r="AX374" s="415">
        <f t="shared" si="285"/>
        <v>499.62962962962962</v>
      </c>
      <c r="AY374" s="415">
        <f t="shared" si="286"/>
        <v>574.95588235294122</v>
      </c>
      <c r="AZ374" s="415">
        <f t="shared" si="287"/>
        <v>638</v>
      </c>
      <c r="BA374" s="415">
        <f t="shared" si="288"/>
        <v>701.80000000000007</v>
      </c>
      <c r="BB374" s="416">
        <f t="shared" si="301"/>
        <v>9.3239496694391244E-2</v>
      </c>
      <c r="BC374" s="416">
        <f t="shared" si="301"/>
        <v>0.15076418261893343</v>
      </c>
      <c r="BD374" s="416">
        <f t="shared" si="301"/>
        <v>0.1096503568048699</v>
      </c>
      <c r="BE374" s="416">
        <f t="shared" si="301"/>
        <v>0.10000000000000009</v>
      </c>
      <c r="BF374" s="417">
        <f t="shared" si="276"/>
        <v>171</v>
      </c>
      <c r="BG374" s="417">
        <f t="shared" si="274"/>
        <v>270</v>
      </c>
      <c r="BH374" s="417">
        <f t="shared" si="275"/>
        <v>136</v>
      </c>
      <c r="BI374" s="417">
        <f t="shared" si="277"/>
        <v>93</v>
      </c>
      <c r="BJ374" s="417">
        <f t="shared" si="278"/>
        <v>230</v>
      </c>
      <c r="BK374" s="416">
        <f t="shared" si="302"/>
        <v>0.57894736842105265</v>
      </c>
      <c r="BL374" s="416">
        <f t="shared" si="302"/>
        <v>-0.49629629629629635</v>
      </c>
      <c r="BM374" s="416">
        <f t="shared" si="302"/>
        <v>-0.31617647058823528</v>
      </c>
      <c r="BN374" s="416">
        <f t="shared" si="302"/>
        <v>1.4731182795698925</v>
      </c>
      <c r="BO374" s="419"/>
      <c r="BP374" s="420"/>
      <c r="BR374" s="104"/>
      <c r="BS374" s="103"/>
      <c r="BT374" s="161">
        <f t="shared" si="303"/>
        <v>146740</v>
      </c>
      <c r="BU374" s="161">
        <f t="shared" si="304"/>
        <v>146740</v>
      </c>
    </row>
    <row r="375" spans="1:73" ht="11.25" hidden="1" customHeight="1">
      <c r="A375" s="145" t="s">
        <v>751</v>
      </c>
      <c r="B375" s="145" t="str">
        <f t="shared" si="306"/>
        <v>P233</v>
      </c>
      <c r="C375" s="146" t="s">
        <v>838</v>
      </c>
      <c r="D375" s="147" t="s">
        <v>839</v>
      </c>
      <c r="E375" s="147"/>
      <c r="F375" s="147"/>
      <c r="G375" s="147" t="s">
        <v>157</v>
      </c>
      <c r="H375" s="129">
        <v>3030</v>
      </c>
      <c r="I375" s="130">
        <v>3030</v>
      </c>
      <c r="J375" s="129">
        <v>3030</v>
      </c>
      <c r="K375" s="130">
        <v>3030</v>
      </c>
      <c r="L375" s="130">
        <v>3030</v>
      </c>
      <c r="M375" s="130">
        <v>3030</v>
      </c>
      <c r="N375" s="130">
        <v>3030</v>
      </c>
      <c r="O375" s="148">
        <v>3355</v>
      </c>
      <c r="P375" s="149">
        <v>2865</v>
      </c>
      <c r="Q375" s="149">
        <v>8680950</v>
      </c>
      <c r="R375" s="150">
        <v>2986</v>
      </c>
      <c r="S375" s="151">
        <v>9045762</v>
      </c>
      <c r="T375" s="150">
        <v>2745</v>
      </c>
      <c r="U375" s="151">
        <v>8606655</v>
      </c>
      <c r="V375" s="152">
        <v>2986</v>
      </c>
      <c r="W375" s="153">
        <f t="shared" si="330"/>
        <v>10018030</v>
      </c>
      <c r="X375" s="154">
        <v>2986</v>
      </c>
      <c r="Y375" s="155">
        <v>3355</v>
      </c>
      <c r="Z375" s="138">
        <f t="shared" si="331"/>
        <v>10018030</v>
      </c>
      <c r="AA375" s="156">
        <v>2463</v>
      </c>
      <c r="AB375" s="157">
        <v>8262694</v>
      </c>
      <c r="AC375" s="158">
        <v>2539</v>
      </c>
      <c r="AD375" s="456">
        <f>Y375*1.1</f>
        <v>3690.5000000000005</v>
      </c>
      <c r="AE375" s="159">
        <f t="shared" si="332"/>
        <v>9370179.5000000019</v>
      </c>
      <c r="AF375" s="158">
        <v>2539</v>
      </c>
      <c r="AG375" s="448">
        <v>4392.2700000000004</v>
      </c>
      <c r="AH375" s="159">
        <f t="shared" si="292"/>
        <v>11151973.530000001</v>
      </c>
      <c r="AI375" s="437">
        <f t="shared" si="293"/>
        <v>-701.77</v>
      </c>
      <c r="AJ375" s="23">
        <f t="shared" si="333"/>
        <v>-447</v>
      </c>
      <c r="AK375" s="24">
        <f t="shared" si="334"/>
        <v>-0.14969859343603484</v>
      </c>
      <c r="AL375" s="23">
        <f t="shared" si="335"/>
        <v>76</v>
      </c>
      <c r="AM375" s="160">
        <f t="shared" si="297"/>
        <v>-1781794.0299999993</v>
      </c>
      <c r="AN375" s="24">
        <f t="shared" si="336"/>
        <v>3.0856678846934632E-2</v>
      </c>
      <c r="AO375" s="163">
        <f t="shared" si="337"/>
        <v>1037.2700000000004</v>
      </c>
      <c r="AP375" s="164">
        <f t="shared" si="338"/>
        <v>0.30917138599105826</v>
      </c>
      <c r="AQ375" s="487"/>
      <c r="AR375" s="409">
        <f t="shared" si="279"/>
        <v>0.30917138599105831</v>
      </c>
      <c r="AS375" s="410">
        <f t="shared" si="280"/>
        <v>0.10000000000000009</v>
      </c>
      <c r="AT375" s="409">
        <f t="shared" si="281"/>
        <v>3.085667884693466E-2</v>
      </c>
      <c r="AU375" s="410">
        <f t="shared" si="282"/>
        <v>3.085667884693466E-2</v>
      </c>
      <c r="AV375" s="64" t="b">
        <f t="shared" si="283"/>
        <v>0</v>
      </c>
      <c r="AW375" s="415">
        <f t="shared" si="284"/>
        <v>3030</v>
      </c>
      <c r="AX375" s="415">
        <f t="shared" si="285"/>
        <v>3029.3911587407902</v>
      </c>
      <c r="AY375" s="415">
        <f t="shared" si="286"/>
        <v>3135.3934426229507</v>
      </c>
      <c r="AZ375" s="415">
        <f t="shared" si="287"/>
        <v>3355</v>
      </c>
      <c r="BA375" s="415">
        <f t="shared" si="288"/>
        <v>3690.5000000000005</v>
      </c>
      <c r="BB375" s="416">
        <f t="shared" si="301"/>
        <v>-2.0093770931017829E-4</v>
      </c>
      <c r="BC375" s="416">
        <f t="shared" si="301"/>
        <v>3.4991283174610643E-2</v>
      </c>
      <c r="BD375" s="416">
        <f t="shared" si="301"/>
        <v>7.0041148390402652E-2</v>
      </c>
      <c r="BE375" s="416">
        <f t="shared" si="301"/>
        <v>0.10000000000000009</v>
      </c>
      <c r="BF375" s="417">
        <f t="shared" si="276"/>
        <v>2865</v>
      </c>
      <c r="BG375" s="417">
        <f t="shared" si="274"/>
        <v>2986</v>
      </c>
      <c r="BH375" s="417">
        <f t="shared" si="275"/>
        <v>2745</v>
      </c>
      <c r="BI375" s="417">
        <f t="shared" si="277"/>
        <v>2463</v>
      </c>
      <c r="BJ375" s="417">
        <f t="shared" si="278"/>
        <v>2539</v>
      </c>
      <c r="BK375" s="416">
        <f t="shared" si="302"/>
        <v>4.2233856893542754E-2</v>
      </c>
      <c r="BL375" s="416">
        <f t="shared" si="302"/>
        <v>-8.0709979906229079E-2</v>
      </c>
      <c r="BM375" s="416">
        <f t="shared" si="302"/>
        <v>-0.10273224043715845</v>
      </c>
      <c r="BN375" s="416">
        <f t="shared" si="302"/>
        <v>3.085667884693466E-2</v>
      </c>
      <c r="BO375" s="419"/>
      <c r="BP375" s="420"/>
      <c r="BR375" s="104"/>
      <c r="BS375" s="103"/>
      <c r="BT375" s="161">
        <f t="shared" si="303"/>
        <v>8518345</v>
      </c>
      <c r="BU375" s="161">
        <f t="shared" si="304"/>
        <v>8518345</v>
      </c>
    </row>
    <row r="376" spans="1:73" ht="24" hidden="1">
      <c r="A376" s="145" t="s">
        <v>751</v>
      </c>
      <c r="B376" s="145" t="str">
        <f t="shared" si="306"/>
        <v>P234</v>
      </c>
      <c r="C376" s="146" t="s">
        <v>840</v>
      </c>
      <c r="D376" s="147" t="s">
        <v>841</v>
      </c>
      <c r="E376" s="147"/>
      <c r="F376" s="147"/>
      <c r="G376" s="147" t="s">
        <v>157</v>
      </c>
      <c r="H376" s="129">
        <v>9000</v>
      </c>
      <c r="I376" s="130">
        <v>9000</v>
      </c>
      <c r="J376" s="129">
        <v>9000</v>
      </c>
      <c r="K376" s="130">
        <v>9000</v>
      </c>
      <c r="L376" s="130">
        <v>9000</v>
      </c>
      <c r="M376" s="130">
        <v>9000</v>
      </c>
      <c r="N376" s="130">
        <v>9000</v>
      </c>
      <c r="O376" s="148">
        <v>9922</v>
      </c>
      <c r="P376" s="149">
        <v>265</v>
      </c>
      <c r="Q376" s="149">
        <v>2385000</v>
      </c>
      <c r="R376" s="150">
        <v>296</v>
      </c>
      <c r="S376" s="151">
        <v>2664000</v>
      </c>
      <c r="T376" s="150">
        <v>263</v>
      </c>
      <c r="U376" s="151">
        <v>2459665</v>
      </c>
      <c r="V376" s="152">
        <v>296</v>
      </c>
      <c r="W376" s="153">
        <f t="shared" si="330"/>
        <v>2936912</v>
      </c>
      <c r="X376" s="154">
        <v>296</v>
      </c>
      <c r="Y376" s="155">
        <v>9922</v>
      </c>
      <c r="Z376" s="138">
        <f t="shared" si="331"/>
        <v>2936912</v>
      </c>
      <c r="AA376" s="156">
        <v>342</v>
      </c>
      <c r="AB376" s="157">
        <v>3393324</v>
      </c>
      <c r="AC376" s="162">
        <f>AA376</f>
        <v>342</v>
      </c>
      <c r="AD376" s="456">
        <f t="shared" ref="AD376" si="340">Y376*1.07</f>
        <v>10616.54</v>
      </c>
      <c r="AE376" s="159">
        <f t="shared" si="332"/>
        <v>3630856.68</v>
      </c>
      <c r="AF376" s="158">
        <v>252</v>
      </c>
      <c r="AG376" s="448">
        <v>13003</v>
      </c>
      <c r="AH376" s="159">
        <f t="shared" si="292"/>
        <v>3276756</v>
      </c>
      <c r="AI376" s="437">
        <f t="shared" si="293"/>
        <v>-2386.4599999999991</v>
      </c>
      <c r="AJ376" s="23">
        <f t="shared" si="333"/>
        <v>-44</v>
      </c>
      <c r="AK376" s="24">
        <f t="shared" si="334"/>
        <v>-0.14864864864864866</v>
      </c>
      <c r="AL376" s="23">
        <f t="shared" si="335"/>
        <v>-90</v>
      </c>
      <c r="AM376" s="160">
        <f t="shared" si="297"/>
        <v>354100.68000000017</v>
      </c>
      <c r="AN376" s="24">
        <f t="shared" si="336"/>
        <v>-0.26315789473684209</v>
      </c>
      <c r="AO376" s="163">
        <f t="shared" si="337"/>
        <v>3081</v>
      </c>
      <c r="AP376" s="164">
        <f t="shared" si="338"/>
        <v>0.31052207216287037</v>
      </c>
      <c r="AQ376" s="487"/>
      <c r="AR376" s="409">
        <f t="shared" si="279"/>
        <v>0.31052207216287031</v>
      </c>
      <c r="AS376" s="410">
        <f t="shared" si="280"/>
        <v>7.0000000000000062E-2</v>
      </c>
      <c r="AT376" s="409">
        <f t="shared" si="281"/>
        <v>-0.26315789473684215</v>
      </c>
      <c r="AU376" s="410">
        <f t="shared" si="282"/>
        <v>0</v>
      </c>
      <c r="AV376" s="64" t="b">
        <f t="shared" si="283"/>
        <v>1</v>
      </c>
      <c r="AW376" s="415">
        <f t="shared" si="284"/>
        <v>9000</v>
      </c>
      <c r="AX376" s="415">
        <f t="shared" si="285"/>
        <v>9000</v>
      </c>
      <c r="AY376" s="415">
        <f t="shared" si="286"/>
        <v>9352.3384030418256</v>
      </c>
      <c r="AZ376" s="415">
        <f t="shared" si="287"/>
        <v>9922</v>
      </c>
      <c r="BA376" s="415">
        <f t="shared" si="288"/>
        <v>10616.54</v>
      </c>
      <c r="BB376" s="416">
        <f t="shared" si="301"/>
        <v>0</v>
      </c>
      <c r="BC376" s="416">
        <f t="shared" si="301"/>
        <v>3.9148711449091822E-2</v>
      </c>
      <c r="BD376" s="416">
        <f t="shared" si="301"/>
        <v>6.0911140338216763E-2</v>
      </c>
      <c r="BE376" s="416">
        <f t="shared" si="301"/>
        <v>7.0000000000000062E-2</v>
      </c>
      <c r="BF376" s="417">
        <f t="shared" si="276"/>
        <v>265</v>
      </c>
      <c r="BG376" s="417">
        <f t="shared" si="274"/>
        <v>296</v>
      </c>
      <c r="BH376" s="417">
        <f t="shared" si="275"/>
        <v>263</v>
      </c>
      <c r="BI376" s="417">
        <f t="shared" si="277"/>
        <v>342</v>
      </c>
      <c r="BJ376" s="417">
        <f t="shared" si="278"/>
        <v>342</v>
      </c>
      <c r="BK376" s="416">
        <f t="shared" si="302"/>
        <v>0.11698113207547167</v>
      </c>
      <c r="BL376" s="416">
        <f t="shared" si="302"/>
        <v>-0.11148648648648651</v>
      </c>
      <c r="BM376" s="416">
        <f t="shared" si="302"/>
        <v>0.30038022813688214</v>
      </c>
      <c r="BN376" s="416">
        <f t="shared" si="302"/>
        <v>0</v>
      </c>
      <c r="BO376" s="419"/>
      <c r="BP376" s="420"/>
      <c r="BR376" s="104"/>
      <c r="BS376" s="103"/>
      <c r="BT376" s="161">
        <f t="shared" si="303"/>
        <v>3393324</v>
      </c>
      <c r="BU376" s="161">
        <f t="shared" si="304"/>
        <v>2500344</v>
      </c>
    </row>
    <row r="377" spans="1:73" ht="15" hidden="1" customHeight="1">
      <c r="A377" s="145" t="s">
        <v>751</v>
      </c>
      <c r="B377" s="145" t="str">
        <f t="shared" si="306"/>
        <v>P235</v>
      </c>
      <c r="C377" s="146" t="s">
        <v>842</v>
      </c>
      <c r="D377" s="172" t="s">
        <v>843</v>
      </c>
      <c r="E377" s="178" t="s">
        <v>142</v>
      </c>
      <c r="F377" s="178"/>
      <c r="G377" s="178"/>
      <c r="H377" s="129">
        <v>400</v>
      </c>
      <c r="I377" s="130">
        <v>500</v>
      </c>
      <c r="J377" s="129">
        <v>500</v>
      </c>
      <c r="K377" s="130">
        <v>500</v>
      </c>
      <c r="L377" s="130">
        <v>500</v>
      </c>
      <c r="M377" s="130">
        <v>560</v>
      </c>
      <c r="N377" s="130">
        <v>560</v>
      </c>
      <c r="O377" s="148">
        <v>638</v>
      </c>
      <c r="P377" s="149">
        <v>29</v>
      </c>
      <c r="Q377" s="149">
        <v>12400</v>
      </c>
      <c r="R377" s="150">
        <v>28</v>
      </c>
      <c r="S377" s="151">
        <v>14000</v>
      </c>
      <c r="T377" s="150">
        <v>9</v>
      </c>
      <c r="U377" s="151">
        <v>4998</v>
      </c>
      <c r="V377" s="152">
        <v>28</v>
      </c>
      <c r="W377" s="153">
        <f t="shared" si="330"/>
        <v>17864</v>
      </c>
      <c r="X377" s="154">
        <v>28</v>
      </c>
      <c r="Y377" s="155">
        <v>638</v>
      </c>
      <c r="Z377" s="138">
        <f t="shared" si="331"/>
        <v>17864</v>
      </c>
      <c r="AA377" s="156">
        <v>9</v>
      </c>
      <c r="AB377" s="157">
        <v>5742</v>
      </c>
      <c r="AC377" s="158">
        <v>24</v>
      </c>
      <c r="AD377" s="456">
        <f>Y377*1.1</f>
        <v>701.80000000000007</v>
      </c>
      <c r="AE377" s="159">
        <f t="shared" si="332"/>
        <v>16843.2</v>
      </c>
      <c r="AF377" s="158">
        <v>24</v>
      </c>
      <c r="AG377" s="448">
        <v>783.64</v>
      </c>
      <c r="AH377" s="159">
        <f t="shared" si="292"/>
        <v>18807.36</v>
      </c>
      <c r="AI377" s="437">
        <f t="shared" si="293"/>
        <v>-81.839999999999918</v>
      </c>
      <c r="AJ377" s="23">
        <f t="shared" si="333"/>
        <v>-4</v>
      </c>
      <c r="AK377" s="24">
        <f t="shared" si="334"/>
        <v>-0.14285714285714285</v>
      </c>
      <c r="AL377" s="23">
        <f t="shared" si="335"/>
        <v>15</v>
      </c>
      <c r="AM377" s="160">
        <f t="shared" si="297"/>
        <v>-1964.1599999999999</v>
      </c>
      <c r="AN377" s="24">
        <f t="shared" si="336"/>
        <v>1.6666666666666667</v>
      </c>
      <c r="AO377" s="163">
        <f t="shared" si="337"/>
        <v>145.63999999999999</v>
      </c>
      <c r="AP377" s="164">
        <f t="shared" si="338"/>
        <v>0.2282758620689655</v>
      </c>
      <c r="AQ377" s="487"/>
      <c r="AR377" s="409">
        <f t="shared" si="279"/>
        <v>0.22827586206896555</v>
      </c>
      <c r="AS377" s="410">
        <f t="shared" si="280"/>
        <v>0.10000000000000009</v>
      </c>
      <c r="AT377" s="409">
        <f t="shared" si="281"/>
        <v>1.6666666666666665</v>
      </c>
      <c r="AU377" s="410">
        <f t="shared" si="282"/>
        <v>1.6666666666666665</v>
      </c>
      <c r="AV377" s="64" t="b">
        <f t="shared" si="283"/>
        <v>0</v>
      </c>
      <c r="AW377" s="415">
        <f t="shared" si="284"/>
        <v>427.58620689655174</v>
      </c>
      <c r="AX377" s="415">
        <f t="shared" si="285"/>
        <v>500</v>
      </c>
      <c r="AY377" s="415">
        <f t="shared" si="286"/>
        <v>555.33333333333337</v>
      </c>
      <c r="AZ377" s="415">
        <f t="shared" si="287"/>
        <v>638</v>
      </c>
      <c r="BA377" s="415">
        <f t="shared" si="288"/>
        <v>701.80000000000007</v>
      </c>
      <c r="BB377" s="416">
        <f t="shared" si="301"/>
        <v>0.16935483870967727</v>
      </c>
      <c r="BC377" s="416">
        <f t="shared" si="301"/>
        <v>0.11066666666666669</v>
      </c>
      <c r="BD377" s="416">
        <f t="shared" si="301"/>
        <v>0.14885954381752686</v>
      </c>
      <c r="BE377" s="416">
        <f t="shared" si="301"/>
        <v>0.10000000000000009</v>
      </c>
      <c r="BF377" s="417">
        <f t="shared" si="276"/>
        <v>29</v>
      </c>
      <c r="BG377" s="417">
        <f t="shared" si="274"/>
        <v>28</v>
      </c>
      <c r="BH377" s="417">
        <f t="shared" si="275"/>
        <v>9</v>
      </c>
      <c r="BI377" s="417">
        <f t="shared" si="277"/>
        <v>9</v>
      </c>
      <c r="BJ377" s="417">
        <f t="shared" si="278"/>
        <v>24</v>
      </c>
      <c r="BK377" s="416">
        <f t="shared" si="302"/>
        <v>-3.4482758620689613E-2</v>
      </c>
      <c r="BL377" s="416">
        <f t="shared" si="302"/>
        <v>-0.6785714285714286</v>
      </c>
      <c r="BM377" s="416">
        <f t="shared" si="302"/>
        <v>0</v>
      </c>
      <c r="BN377" s="416">
        <f t="shared" si="302"/>
        <v>1.6666666666666665</v>
      </c>
      <c r="BO377" s="419"/>
      <c r="BP377" s="420"/>
      <c r="BR377" s="104"/>
      <c r="BS377" s="103"/>
      <c r="BT377" s="161">
        <f t="shared" si="303"/>
        <v>15312</v>
      </c>
      <c r="BU377" s="161">
        <f t="shared" si="304"/>
        <v>15312</v>
      </c>
    </row>
    <row r="378" spans="1:73" s="102" customFormat="1" ht="24" hidden="1">
      <c r="A378" s="145" t="s">
        <v>751</v>
      </c>
      <c r="B378" s="145" t="str">
        <f t="shared" si="306"/>
        <v>P236</v>
      </c>
      <c r="C378" s="146" t="s">
        <v>844</v>
      </c>
      <c r="D378" s="147" t="s">
        <v>845</v>
      </c>
      <c r="E378" s="147"/>
      <c r="F378" s="147"/>
      <c r="G378" s="147" t="s">
        <v>157</v>
      </c>
      <c r="H378" s="129">
        <v>1700</v>
      </c>
      <c r="I378" s="130">
        <v>1700</v>
      </c>
      <c r="J378" s="129">
        <v>1700</v>
      </c>
      <c r="K378" s="130">
        <v>1700</v>
      </c>
      <c r="L378" s="130">
        <v>1700</v>
      </c>
      <c r="M378" s="130">
        <v>1760</v>
      </c>
      <c r="N378" s="130">
        <v>1760</v>
      </c>
      <c r="O378" s="148">
        <v>1958</v>
      </c>
      <c r="P378" s="149">
        <v>3075</v>
      </c>
      <c r="Q378" s="149">
        <v>5227160</v>
      </c>
      <c r="R378" s="150">
        <v>2995</v>
      </c>
      <c r="S378" s="151">
        <v>5091160</v>
      </c>
      <c r="T378" s="150">
        <v>2901</v>
      </c>
      <c r="U378" s="151">
        <v>5278671.8000000007</v>
      </c>
      <c r="V378" s="152">
        <v>3008</v>
      </c>
      <c r="W378" s="153">
        <f t="shared" si="330"/>
        <v>5889664</v>
      </c>
      <c r="X378" s="154">
        <v>3008</v>
      </c>
      <c r="Y378" s="155">
        <v>1958</v>
      </c>
      <c r="Z378" s="138">
        <f t="shared" si="331"/>
        <v>5889664</v>
      </c>
      <c r="AA378" s="156">
        <v>3054</v>
      </c>
      <c r="AB378" s="157">
        <v>5979732</v>
      </c>
      <c r="AC378" s="162">
        <f>AA378</f>
        <v>3054</v>
      </c>
      <c r="AD378" s="456">
        <f>Y378*1.1</f>
        <v>2153.8000000000002</v>
      </c>
      <c r="AE378" s="159">
        <f t="shared" si="332"/>
        <v>6577705.2000000002</v>
      </c>
      <c r="AF378" s="158">
        <v>2557</v>
      </c>
      <c r="AG378" s="448">
        <v>2539.9699999999998</v>
      </c>
      <c r="AH378" s="159">
        <f t="shared" si="292"/>
        <v>6494703.2899999991</v>
      </c>
      <c r="AI378" s="437">
        <f t="shared" si="293"/>
        <v>-386.16999999999962</v>
      </c>
      <c r="AJ378" s="23">
        <f t="shared" si="333"/>
        <v>-451</v>
      </c>
      <c r="AK378" s="24">
        <f t="shared" si="334"/>
        <v>-0.14993351063829788</v>
      </c>
      <c r="AL378" s="23">
        <f t="shared" si="335"/>
        <v>-497</v>
      </c>
      <c r="AM378" s="160">
        <f t="shared" si="297"/>
        <v>83001.91000000108</v>
      </c>
      <c r="AN378" s="24">
        <f t="shared" si="336"/>
        <v>-0.16273739358218731</v>
      </c>
      <c r="AO378" s="207">
        <f t="shared" si="337"/>
        <v>581.9699999999998</v>
      </c>
      <c r="AP378" s="208">
        <f t="shared" si="338"/>
        <v>0.29722676200204279</v>
      </c>
      <c r="AQ378" s="490"/>
      <c r="AR378" s="409">
        <f t="shared" si="279"/>
        <v>0.29722676200204279</v>
      </c>
      <c r="AS378" s="410">
        <f t="shared" si="280"/>
        <v>0.10000000000000009</v>
      </c>
      <c r="AT378" s="409">
        <f t="shared" si="281"/>
        <v>-0.16273739358218731</v>
      </c>
      <c r="AU378" s="410">
        <f t="shared" si="282"/>
        <v>0</v>
      </c>
      <c r="AV378" s="64" t="b">
        <f t="shared" si="283"/>
        <v>1</v>
      </c>
      <c r="AW378" s="415">
        <f t="shared" si="284"/>
        <v>1699.889430894309</v>
      </c>
      <c r="AX378" s="415">
        <f t="shared" si="285"/>
        <v>1699.8864774624374</v>
      </c>
      <c r="AY378" s="415">
        <f t="shared" si="286"/>
        <v>1819.6042054463981</v>
      </c>
      <c r="AZ378" s="415">
        <f t="shared" si="287"/>
        <v>1958</v>
      </c>
      <c r="BA378" s="415">
        <f t="shared" si="288"/>
        <v>2153.8000000000002</v>
      </c>
      <c r="BB378" s="416">
        <f t="shared" si="301"/>
        <v>-1.7374258689528688E-6</v>
      </c>
      <c r="BC378" s="416">
        <f t="shared" si="301"/>
        <v>7.0426895896409158E-2</v>
      </c>
      <c r="BD378" s="416">
        <f t="shared" si="301"/>
        <v>7.6058185697394309E-2</v>
      </c>
      <c r="BE378" s="416">
        <f t="shared" si="301"/>
        <v>0.10000000000000009</v>
      </c>
      <c r="BF378" s="417">
        <f t="shared" si="276"/>
        <v>3075</v>
      </c>
      <c r="BG378" s="417">
        <f t="shared" si="274"/>
        <v>2995</v>
      </c>
      <c r="BH378" s="417">
        <f t="shared" si="275"/>
        <v>2901</v>
      </c>
      <c r="BI378" s="417">
        <f t="shared" si="277"/>
        <v>3054</v>
      </c>
      <c r="BJ378" s="417">
        <f t="shared" si="278"/>
        <v>3054</v>
      </c>
      <c r="BK378" s="416">
        <f t="shared" si="302"/>
        <v>-2.6016260162601612E-2</v>
      </c>
      <c r="BL378" s="416">
        <f t="shared" si="302"/>
        <v>-3.1385642737896458E-2</v>
      </c>
      <c r="BM378" s="416">
        <f t="shared" si="302"/>
        <v>5.2740434332988695E-2</v>
      </c>
      <c r="BN378" s="416">
        <f t="shared" si="302"/>
        <v>0</v>
      </c>
      <c r="BO378" s="419"/>
      <c r="BP378" s="420"/>
      <c r="BQ378" s="104"/>
      <c r="BR378" s="104"/>
      <c r="BS378" s="103"/>
      <c r="BT378" s="161">
        <f t="shared" si="303"/>
        <v>5979732</v>
      </c>
      <c r="BU378" s="161">
        <f t="shared" si="304"/>
        <v>5006606</v>
      </c>
    </row>
    <row r="379" spans="1:73" s="102" customFormat="1" ht="24" hidden="1">
      <c r="A379" s="145" t="s">
        <v>751</v>
      </c>
      <c r="B379" s="145" t="str">
        <f t="shared" si="306"/>
        <v>P237</v>
      </c>
      <c r="C379" s="173" t="s">
        <v>846</v>
      </c>
      <c r="D379" s="147" t="s">
        <v>847</v>
      </c>
      <c r="E379" s="147"/>
      <c r="F379" s="147"/>
      <c r="G379" s="147"/>
      <c r="H379" s="129">
        <v>883</v>
      </c>
      <c r="I379" s="130">
        <v>950</v>
      </c>
      <c r="J379" s="129">
        <v>950</v>
      </c>
      <c r="K379" s="130">
        <v>950</v>
      </c>
      <c r="L379" s="130">
        <v>950</v>
      </c>
      <c r="M379" s="130">
        <v>950</v>
      </c>
      <c r="N379" s="130">
        <v>950</v>
      </c>
      <c r="O379" s="148">
        <v>1067</v>
      </c>
      <c r="P379" s="149">
        <v>1908</v>
      </c>
      <c r="Q379" s="149">
        <v>1769921</v>
      </c>
      <c r="R379" s="150">
        <v>1914</v>
      </c>
      <c r="S379" s="151">
        <v>1818300</v>
      </c>
      <c r="T379" s="150">
        <v>1718</v>
      </c>
      <c r="U379" s="151">
        <v>1703964.6</v>
      </c>
      <c r="V379" s="152">
        <v>1914</v>
      </c>
      <c r="W379" s="153">
        <f t="shared" si="330"/>
        <v>2042238</v>
      </c>
      <c r="X379" s="154">
        <v>1914</v>
      </c>
      <c r="Y379" s="155">
        <v>1067</v>
      </c>
      <c r="Z379" s="138">
        <f t="shared" si="331"/>
        <v>2042238</v>
      </c>
      <c r="AA379" s="156">
        <v>1680</v>
      </c>
      <c r="AB379" s="157">
        <v>1792026.5</v>
      </c>
      <c r="AC379" s="174">
        <f>AA379</f>
        <v>1680</v>
      </c>
      <c r="AD379" s="457">
        <v>1300</v>
      </c>
      <c r="AE379" s="159">
        <f t="shared" si="332"/>
        <v>2184000</v>
      </c>
      <c r="AF379" s="158">
        <v>1627</v>
      </c>
      <c r="AG379" s="448">
        <v>1300</v>
      </c>
      <c r="AH379" s="159">
        <f t="shared" si="292"/>
        <v>2115100</v>
      </c>
      <c r="AI379" s="437">
        <f t="shared" si="293"/>
        <v>0</v>
      </c>
      <c r="AJ379" s="23">
        <f t="shared" si="333"/>
        <v>-287</v>
      </c>
      <c r="AK379" s="24">
        <f t="shared" si="334"/>
        <v>-0.14994775339602925</v>
      </c>
      <c r="AL379" s="23">
        <f t="shared" si="335"/>
        <v>-53</v>
      </c>
      <c r="AM379" s="160">
        <f t="shared" si="297"/>
        <v>68900</v>
      </c>
      <c r="AN379" s="24">
        <f t="shared" si="336"/>
        <v>-3.1547619047619047E-2</v>
      </c>
      <c r="AO379" s="207">
        <f t="shared" si="337"/>
        <v>233</v>
      </c>
      <c r="AP379" s="208">
        <f t="shared" si="338"/>
        <v>0.21836925960637302</v>
      </c>
      <c r="AQ379" s="490"/>
      <c r="AR379" s="409">
        <f t="shared" si="279"/>
        <v>0.2183692596063731</v>
      </c>
      <c r="AS379" s="410">
        <f t="shared" si="280"/>
        <v>0.2183692596063731</v>
      </c>
      <c r="AT379" s="409">
        <f t="shared" si="281"/>
        <v>-3.1547619047619047E-2</v>
      </c>
      <c r="AU379" s="410">
        <f t="shared" si="282"/>
        <v>0</v>
      </c>
      <c r="AV379" s="64" t="b">
        <f t="shared" si="283"/>
        <v>1</v>
      </c>
      <c r="AW379" s="415">
        <f t="shared" si="284"/>
        <v>927.63155136268347</v>
      </c>
      <c r="AX379" s="415">
        <f t="shared" si="285"/>
        <v>950</v>
      </c>
      <c r="AY379" s="415">
        <f t="shared" si="286"/>
        <v>991.83038416763679</v>
      </c>
      <c r="AZ379" s="415">
        <f t="shared" si="287"/>
        <v>1067</v>
      </c>
      <c r="BA379" s="415">
        <f t="shared" si="288"/>
        <v>1300</v>
      </c>
      <c r="BB379" s="416">
        <f t="shared" si="301"/>
        <v>2.4113505631042198E-2</v>
      </c>
      <c r="BC379" s="416">
        <f t="shared" si="301"/>
        <v>4.4031983334354541E-2</v>
      </c>
      <c r="BD379" s="416">
        <f t="shared" si="301"/>
        <v>7.5788781058010235E-2</v>
      </c>
      <c r="BE379" s="416">
        <f t="shared" si="301"/>
        <v>0.2183692596063731</v>
      </c>
      <c r="BF379" s="417">
        <f t="shared" si="276"/>
        <v>1908</v>
      </c>
      <c r="BG379" s="417">
        <f t="shared" si="274"/>
        <v>1914</v>
      </c>
      <c r="BH379" s="417">
        <f t="shared" si="275"/>
        <v>1718</v>
      </c>
      <c r="BI379" s="417">
        <f t="shared" si="277"/>
        <v>1680</v>
      </c>
      <c r="BJ379" s="417">
        <f t="shared" si="278"/>
        <v>1680</v>
      </c>
      <c r="BK379" s="416">
        <f t="shared" si="302"/>
        <v>3.1446540880504248E-3</v>
      </c>
      <c r="BL379" s="416">
        <f t="shared" si="302"/>
        <v>-0.10240334378265414</v>
      </c>
      <c r="BM379" s="416">
        <f t="shared" si="302"/>
        <v>-2.2118742724097751E-2</v>
      </c>
      <c r="BN379" s="416">
        <f t="shared" si="302"/>
        <v>0</v>
      </c>
      <c r="BO379" s="419"/>
      <c r="BP379" s="420" t="s">
        <v>1067</v>
      </c>
      <c r="BQ379" s="104"/>
      <c r="BR379" s="104"/>
      <c r="BS379" s="103"/>
      <c r="BT379" s="161">
        <f t="shared" si="303"/>
        <v>1792560</v>
      </c>
      <c r="BU379" s="161">
        <f t="shared" si="304"/>
        <v>1736009</v>
      </c>
    </row>
    <row r="380" spans="1:73" s="102" customFormat="1" ht="13.2" hidden="1">
      <c r="A380" s="145" t="s">
        <v>751</v>
      </c>
      <c r="B380" s="145" t="str">
        <f t="shared" si="306"/>
        <v>P238</v>
      </c>
      <c r="C380" s="146" t="s">
        <v>848</v>
      </c>
      <c r="D380" s="147" t="s">
        <v>849</v>
      </c>
      <c r="E380" s="147"/>
      <c r="F380" s="147"/>
      <c r="G380" s="147"/>
      <c r="H380" s="129">
        <v>7000</v>
      </c>
      <c r="I380" s="130">
        <v>7000</v>
      </c>
      <c r="J380" s="129">
        <v>7000</v>
      </c>
      <c r="K380" s="130">
        <v>7000</v>
      </c>
      <c r="L380" s="130">
        <v>7000</v>
      </c>
      <c r="M380" s="130">
        <v>7000</v>
      </c>
      <c r="N380" s="130">
        <v>7000</v>
      </c>
      <c r="O380" s="148">
        <v>7722</v>
      </c>
      <c r="P380" s="149">
        <v>134</v>
      </c>
      <c r="Q380" s="149">
        <v>938000</v>
      </c>
      <c r="R380" s="150">
        <v>162</v>
      </c>
      <c r="S380" s="151">
        <v>1134000</v>
      </c>
      <c r="T380" s="150">
        <v>176</v>
      </c>
      <c r="U380" s="151">
        <v>1272432</v>
      </c>
      <c r="V380" s="152">
        <v>184</v>
      </c>
      <c r="W380" s="153">
        <f t="shared" si="330"/>
        <v>1420848</v>
      </c>
      <c r="X380" s="154">
        <v>184</v>
      </c>
      <c r="Y380" s="155">
        <v>7722</v>
      </c>
      <c r="Z380" s="138">
        <f t="shared" si="331"/>
        <v>1420848</v>
      </c>
      <c r="AA380" s="156">
        <v>184</v>
      </c>
      <c r="AB380" s="157">
        <v>1420848</v>
      </c>
      <c r="AC380" s="162">
        <f>AA380</f>
        <v>184</v>
      </c>
      <c r="AD380" s="456">
        <f>Y380*1.1</f>
        <v>8494.2000000000007</v>
      </c>
      <c r="AE380" s="159">
        <f t="shared" si="332"/>
        <v>1562932.8</v>
      </c>
      <c r="AF380" s="158">
        <v>157</v>
      </c>
      <c r="AG380" s="448">
        <v>10118.33</v>
      </c>
      <c r="AH380" s="159">
        <f t="shared" si="292"/>
        <v>1588577.81</v>
      </c>
      <c r="AI380" s="437">
        <f t="shared" si="293"/>
        <v>-1624.1299999999992</v>
      </c>
      <c r="AJ380" s="23">
        <f t="shared" si="333"/>
        <v>-27</v>
      </c>
      <c r="AK380" s="24">
        <f t="shared" si="334"/>
        <v>-0.14673913043478262</v>
      </c>
      <c r="AL380" s="23">
        <f t="shared" si="335"/>
        <v>-27</v>
      </c>
      <c r="AM380" s="160">
        <f t="shared" si="297"/>
        <v>-25645.010000000009</v>
      </c>
      <c r="AN380" s="24">
        <f t="shared" si="336"/>
        <v>-0.14673913043478262</v>
      </c>
      <c r="AO380" s="207">
        <f t="shared" si="337"/>
        <v>2396.33</v>
      </c>
      <c r="AP380" s="208">
        <f t="shared" si="338"/>
        <v>0.31032504532504529</v>
      </c>
      <c r="AQ380" s="490"/>
      <c r="AR380" s="409">
        <f t="shared" si="279"/>
        <v>0.31032504532504523</v>
      </c>
      <c r="AS380" s="410">
        <f t="shared" si="280"/>
        <v>0.10000000000000009</v>
      </c>
      <c r="AT380" s="409">
        <f t="shared" si="281"/>
        <v>-0.14673913043478259</v>
      </c>
      <c r="AU380" s="410">
        <f t="shared" si="282"/>
        <v>0</v>
      </c>
      <c r="AV380" s="64" t="b">
        <f t="shared" si="283"/>
        <v>1</v>
      </c>
      <c r="AW380" s="415">
        <f t="shared" si="284"/>
        <v>7000</v>
      </c>
      <c r="AX380" s="415">
        <f t="shared" si="285"/>
        <v>7000</v>
      </c>
      <c r="AY380" s="415">
        <f t="shared" si="286"/>
        <v>7229.727272727273</v>
      </c>
      <c r="AZ380" s="415">
        <f t="shared" si="287"/>
        <v>7722</v>
      </c>
      <c r="BA380" s="415">
        <f t="shared" si="288"/>
        <v>8494.2000000000007</v>
      </c>
      <c r="BB380" s="416">
        <f t="shared" si="301"/>
        <v>0</v>
      </c>
      <c r="BC380" s="416">
        <f t="shared" si="301"/>
        <v>3.2818181818181857E-2</v>
      </c>
      <c r="BD380" s="416">
        <f t="shared" si="301"/>
        <v>6.8090082613452063E-2</v>
      </c>
      <c r="BE380" s="416">
        <f t="shared" si="301"/>
        <v>0.10000000000000009</v>
      </c>
      <c r="BF380" s="417">
        <f t="shared" si="276"/>
        <v>134</v>
      </c>
      <c r="BG380" s="417">
        <f t="shared" si="274"/>
        <v>162</v>
      </c>
      <c r="BH380" s="417">
        <f t="shared" si="275"/>
        <v>176</v>
      </c>
      <c r="BI380" s="417">
        <f t="shared" si="277"/>
        <v>184</v>
      </c>
      <c r="BJ380" s="417">
        <f t="shared" si="278"/>
        <v>184</v>
      </c>
      <c r="BK380" s="416">
        <f t="shared" si="302"/>
        <v>0.20895522388059695</v>
      </c>
      <c r="BL380" s="416">
        <f t="shared" si="302"/>
        <v>8.6419753086419693E-2</v>
      </c>
      <c r="BM380" s="416">
        <f t="shared" si="302"/>
        <v>4.5454545454545414E-2</v>
      </c>
      <c r="BN380" s="416">
        <f t="shared" si="302"/>
        <v>0</v>
      </c>
      <c r="BO380" s="419"/>
      <c r="BP380" s="420"/>
      <c r="BQ380" s="104"/>
      <c r="BR380" s="104"/>
      <c r="BS380" s="103"/>
      <c r="BT380" s="161">
        <f t="shared" si="303"/>
        <v>1420848</v>
      </c>
      <c r="BU380" s="161">
        <f t="shared" si="304"/>
        <v>1212354</v>
      </c>
    </row>
    <row r="381" spans="1:73" s="102" customFormat="1" ht="36" hidden="1">
      <c r="A381" s="145" t="s">
        <v>850</v>
      </c>
      <c r="B381" s="145" t="str">
        <f t="shared" si="306"/>
        <v>P239</v>
      </c>
      <c r="C381" s="146" t="s">
        <v>851</v>
      </c>
      <c r="D381" s="175" t="s">
        <v>852</v>
      </c>
      <c r="E381" s="175" t="s">
        <v>102</v>
      </c>
      <c r="F381" s="175"/>
      <c r="G381" s="175"/>
      <c r="H381" s="129">
        <v>10000</v>
      </c>
      <c r="I381" s="130">
        <v>10000</v>
      </c>
      <c r="J381" s="129">
        <v>10000</v>
      </c>
      <c r="K381" s="130">
        <v>10000</v>
      </c>
      <c r="L381" s="130">
        <v>10000</v>
      </c>
      <c r="M381" s="130">
        <v>10000</v>
      </c>
      <c r="N381" s="130">
        <v>10000</v>
      </c>
      <c r="O381" s="194">
        <v>11022</v>
      </c>
      <c r="P381" s="149">
        <v>194</v>
      </c>
      <c r="Q381" s="149">
        <v>1940000</v>
      </c>
      <c r="R381" s="150">
        <v>214</v>
      </c>
      <c r="S381" s="151">
        <v>2140000</v>
      </c>
      <c r="T381" s="150">
        <v>246</v>
      </c>
      <c r="U381" s="151">
        <v>2557090</v>
      </c>
      <c r="V381" s="152">
        <v>249</v>
      </c>
      <c r="W381" s="153">
        <f t="shared" si="330"/>
        <v>2744478</v>
      </c>
      <c r="X381" s="154">
        <v>249</v>
      </c>
      <c r="Y381" s="155">
        <v>11022</v>
      </c>
      <c r="Z381" s="138">
        <f t="shared" si="331"/>
        <v>2744478</v>
      </c>
      <c r="AA381" s="156">
        <v>243</v>
      </c>
      <c r="AB381" s="157">
        <v>2678346</v>
      </c>
      <c r="AC381" s="162">
        <f>AA381</f>
        <v>243</v>
      </c>
      <c r="AD381" s="448">
        <v>14445.33</v>
      </c>
      <c r="AE381" s="159">
        <f t="shared" si="332"/>
        <v>3510215.19</v>
      </c>
      <c r="AF381" s="158">
        <v>212</v>
      </c>
      <c r="AG381" s="448">
        <v>14445.33</v>
      </c>
      <c r="AH381" s="159">
        <f t="shared" si="292"/>
        <v>3062409.96</v>
      </c>
      <c r="AI381" s="437">
        <f t="shared" si="293"/>
        <v>0</v>
      </c>
      <c r="AJ381" s="23">
        <f t="shared" si="333"/>
        <v>-37</v>
      </c>
      <c r="AK381" s="24">
        <f t="shared" si="334"/>
        <v>-0.14859437751004015</v>
      </c>
      <c r="AL381" s="23">
        <f t="shared" si="335"/>
        <v>-31</v>
      </c>
      <c r="AM381" s="160">
        <f t="shared" si="297"/>
        <v>447805.23</v>
      </c>
      <c r="AN381" s="24">
        <f t="shared" si="336"/>
        <v>-0.12757201646090535</v>
      </c>
      <c r="AO381" s="207">
        <f t="shared" si="337"/>
        <v>3423.33</v>
      </c>
      <c r="AP381" s="208">
        <f t="shared" si="338"/>
        <v>0.31059063690800215</v>
      </c>
      <c r="AQ381" s="490"/>
      <c r="AR381" s="409">
        <f t="shared" si="279"/>
        <v>0.31059063690800226</v>
      </c>
      <c r="AS381" s="410">
        <f t="shared" si="280"/>
        <v>0.31059063690800226</v>
      </c>
      <c r="AT381" s="409">
        <f t="shared" si="281"/>
        <v>-0.12757201646090532</v>
      </c>
      <c r="AU381" s="410">
        <f t="shared" si="282"/>
        <v>0</v>
      </c>
      <c r="AV381" s="64" t="b">
        <f t="shared" si="283"/>
        <v>1</v>
      </c>
      <c r="AW381" s="415">
        <f t="shared" si="284"/>
        <v>10000</v>
      </c>
      <c r="AX381" s="415">
        <f t="shared" si="285"/>
        <v>10000</v>
      </c>
      <c r="AY381" s="415">
        <f t="shared" si="286"/>
        <v>10394.674796747968</v>
      </c>
      <c r="AZ381" s="415">
        <f t="shared" si="287"/>
        <v>11022</v>
      </c>
      <c r="BA381" s="415">
        <f t="shared" si="288"/>
        <v>14445.33</v>
      </c>
      <c r="BB381" s="416">
        <f t="shared" si="301"/>
        <v>0</v>
      </c>
      <c r="BC381" s="416">
        <f t="shared" si="301"/>
        <v>3.9467479674796691E-2</v>
      </c>
      <c r="BD381" s="416">
        <f t="shared" si="301"/>
        <v>6.0350632946044147E-2</v>
      </c>
      <c r="BE381" s="416">
        <f t="shared" si="301"/>
        <v>0.31059063690800226</v>
      </c>
      <c r="BF381" s="417">
        <f t="shared" si="276"/>
        <v>194</v>
      </c>
      <c r="BG381" s="417">
        <f t="shared" si="274"/>
        <v>214</v>
      </c>
      <c r="BH381" s="417">
        <f t="shared" si="275"/>
        <v>246</v>
      </c>
      <c r="BI381" s="417">
        <f t="shared" si="277"/>
        <v>243</v>
      </c>
      <c r="BJ381" s="417">
        <f t="shared" si="278"/>
        <v>243</v>
      </c>
      <c r="BK381" s="416">
        <f t="shared" si="302"/>
        <v>0.10309278350515472</v>
      </c>
      <c r="BL381" s="416">
        <f t="shared" si="302"/>
        <v>0.14953271028037385</v>
      </c>
      <c r="BM381" s="416">
        <f t="shared" si="302"/>
        <v>-1.2195121951219523E-2</v>
      </c>
      <c r="BN381" s="416">
        <f t="shared" si="302"/>
        <v>0</v>
      </c>
      <c r="BO381" s="419" t="s">
        <v>1071</v>
      </c>
      <c r="BP381" s="420"/>
      <c r="BQ381" s="104"/>
      <c r="BR381" s="104"/>
      <c r="BS381" s="103"/>
      <c r="BT381" s="161">
        <f t="shared" si="303"/>
        <v>2678346</v>
      </c>
      <c r="BU381" s="161">
        <f t="shared" si="304"/>
        <v>2336664</v>
      </c>
    </row>
    <row r="382" spans="1:73" s="102" customFormat="1" ht="40.5" hidden="1" customHeight="1">
      <c r="A382" s="145" t="s">
        <v>853</v>
      </c>
      <c r="B382" s="145" t="str">
        <f t="shared" si="306"/>
        <v>P240</v>
      </c>
      <c r="C382" s="173" t="s">
        <v>854</v>
      </c>
      <c r="D382" s="147" t="s">
        <v>855</v>
      </c>
      <c r="E382" s="147"/>
      <c r="F382" s="147" t="s">
        <v>81</v>
      </c>
      <c r="G382" s="147"/>
      <c r="H382" s="129">
        <v>470</v>
      </c>
      <c r="I382" s="130">
        <v>470</v>
      </c>
      <c r="J382" s="129">
        <v>470</v>
      </c>
      <c r="K382" s="130">
        <v>470</v>
      </c>
      <c r="L382" s="130">
        <v>470</v>
      </c>
      <c r="M382" s="130">
        <v>470</v>
      </c>
      <c r="N382" s="130">
        <v>470</v>
      </c>
      <c r="O382" s="148">
        <v>539</v>
      </c>
      <c r="P382" s="149">
        <v>83542</v>
      </c>
      <c r="Q382" s="149">
        <v>39186156</v>
      </c>
      <c r="R382" s="150">
        <v>79697</v>
      </c>
      <c r="S382" s="151">
        <v>37117122</v>
      </c>
      <c r="T382" s="150">
        <v>78198</v>
      </c>
      <c r="U382" s="151">
        <v>38315788.199999996</v>
      </c>
      <c r="V382" s="152">
        <v>79697</v>
      </c>
      <c r="W382" s="153">
        <f t="shared" si="330"/>
        <v>42956683</v>
      </c>
      <c r="X382" s="154">
        <v>79697</v>
      </c>
      <c r="Y382" s="155">
        <v>539</v>
      </c>
      <c r="Z382" s="138">
        <f t="shared" si="331"/>
        <v>42956683</v>
      </c>
      <c r="AA382" s="156">
        <v>80648</v>
      </c>
      <c r="AB382" s="157">
        <v>43288836.799999997</v>
      </c>
      <c r="AC382" s="174">
        <f>AA382</f>
        <v>80648</v>
      </c>
      <c r="AD382" s="457">
        <v>600</v>
      </c>
      <c r="AE382" s="159">
        <f t="shared" si="332"/>
        <v>48388800</v>
      </c>
      <c r="AF382" s="158">
        <v>67743</v>
      </c>
      <c r="AG382" s="483">
        <v>600</v>
      </c>
      <c r="AH382" s="159">
        <f t="shared" si="292"/>
        <v>40645800</v>
      </c>
      <c r="AI382" s="437">
        <f t="shared" si="293"/>
        <v>0</v>
      </c>
      <c r="AJ382" s="23">
        <f t="shared" si="333"/>
        <v>-11954</v>
      </c>
      <c r="AK382" s="24">
        <f t="shared" si="334"/>
        <v>-0.14999309886193959</v>
      </c>
      <c r="AL382" s="23">
        <f t="shared" si="335"/>
        <v>-12905</v>
      </c>
      <c r="AM382" s="160">
        <f t="shared" si="297"/>
        <v>7743000</v>
      </c>
      <c r="AN382" s="24">
        <f t="shared" si="336"/>
        <v>-0.16001636742386668</v>
      </c>
      <c r="AO382" s="207">
        <f t="shared" si="337"/>
        <v>61</v>
      </c>
      <c r="AP382" s="208">
        <f t="shared" si="338"/>
        <v>0.11317254174397032</v>
      </c>
      <c r="AQ382" s="490"/>
      <c r="AR382" s="409">
        <f t="shared" si="279"/>
        <v>0.1131725417439704</v>
      </c>
      <c r="AS382" s="410">
        <f t="shared" si="280"/>
        <v>0.1131725417439704</v>
      </c>
      <c r="AT382" s="409">
        <f t="shared" si="281"/>
        <v>-0.16001636742386671</v>
      </c>
      <c r="AU382" s="410">
        <f t="shared" si="282"/>
        <v>0</v>
      </c>
      <c r="AV382" s="64" t="b">
        <f t="shared" si="283"/>
        <v>1</v>
      </c>
      <c r="AW382" s="415">
        <f t="shared" si="284"/>
        <v>469.0593473941251</v>
      </c>
      <c r="AX382" s="415">
        <f t="shared" si="285"/>
        <v>465.72796968518264</v>
      </c>
      <c r="AY382" s="415">
        <f t="shared" si="286"/>
        <v>489.9842476789687</v>
      </c>
      <c r="AZ382" s="415">
        <f t="shared" si="287"/>
        <v>539</v>
      </c>
      <c r="BA382" s="415">
        <f t="shared" si="288"/>
        <v>600</v>
      </c>
      <c r="BB382" s="416">
        <f t="shared" si="301"/>
        <v>-7.1022520443309034E-3</v>
      </c>
      <c r="BC382" s="416">
        <f t="shared" si="301"/>
        <v>5.2082502174354062E-2</v>
      </c>
      <c r="BD382" s="416">
        <f t="shared" si="301"/>
        <v>0.10003536349018671</v>
      </c>
      <c r="BE382" s="416">
        <f t="shared" si="301"/>
        <v>0.1131725417439704</v>
      </c>
      <c r="BF382" s="417">
        <f t="shared" si="276"/>
        <v>83542</v>
      </c>
      <c r="BG382" s="417">
        <f t="shared" si="274"/>
        <v>79697</v>
      </c>
      <c r="BH382" s="417">
        <f t="shared" si="275"/>
        <v>78198</v>
      </c>
      <c r="BI382" s="417">
        <f t="shared" si="277"/>
        <v>80648</v>
      </c>
      <c r="BJ382" s="417">
        <f t="shared" si="278"/>
        <v>80648</v>
      </c>
      <c r="BK382" s="416">
        <f t="shared" si="302"/>
        <v>-4.602475401594408E-2</v>
      </c>
      <c r="BL382" s="416">
        <f t="shared" si="302"/>
        <v>-1.8808738095536848E-2</v>
      </c>
      <c r="BM382" s="416">
        <f t="shared" si="302"/>
        <v>3.1330724570960866E-2</v>
      </c>
      <c r="BN382" s="416">
        <f t="shared" si="302"/>
        <v>0</v>
      </c>
      <c r="BO382" s="419" t="s">
        <v>1065</v>
      </c>
      <c r="BP382" s="420" t="s">
        <v>1067</v>
      </c>
      <c r="BQ382" s="104"/>
      <c r="BR382" s="104"/>
      <c r="BS382" s="103"/>
      <c r="BT382" s="161">
        <f t="shared" si="303"/>
        <v>43469272</v>
      </c>
      <c r="BU382" s="161">
        <f t="shared" si="304"/>
        <v>36513477</v>
      </c>
    </row>
    <row r="383" spans="1:73" ht="24" hidden="1" customHeight="1">
      <c r="A383" s="145" t="s">
        <v>853</v>
      </c>
      <c r="B383" s="145" t="str">
        <f t="shared" si="306"/>
        <v>P241</v>
      </c>
      <c r="C383" s="146" t="s">
        <v>856</v>
      </c>
      <c r="D383" s="147" t="s">
        <v>857</v>
      </c>
      <c r="E383" s="165"/>
      <c r="F383" s="165"/>
      <c r="G383" s="165"/>
      <c r="H383" s="129">
        <v>0</v>
      </c>
      <c r="I383" s="130">
        <v>0</v>
      </c>
      <c r="J383" s="129"/>
      <c r="K383" s="130"/>
      <c r="L383" s="130"/>
      <c r="M383" s="130"/>
      <c r="N383" s="130"/>
      <c r="O383" s="148"/>
      <c r="P383" s="149">
        <v>0</v>
      </c>
      <c r="Q383" s="149">
        <v>0</v>
      </c>
      <c r="R383" s="150"/>
      <c r="S383" s="151"/>
      <c r="T383" s="150"/>
      <c r="U383" s="151"/>
      <c r="V383" s="152"/>
      <c r="W383" s="153"/>
      <c r="X383" s="166"/>
      <c r="Y383" s="155"/>
      <c r="Z383" s="167"/>
      <c r="AA383" s="168"/>
      <c r="AB383" s="169"/>
      <c r="AC383" s="170"/>
      <c r="AD383" s="449"/>
      <c r="AE383" s="171"/>
      <c r="AF383" s="170"/>
      <c r="AG383" s="449"/>
      <c r="AH383" s="159">
        <f t="shared" si="292"/>
        <v>0</v>
      </c>
      <c r="AI383" s="437">
        <f t="shared" si="293"/>
        <v>0</v>
      </c>
      <c r="AJ383" s="23"/>
      <c r="AK383" s="24"/>
      <c r="AL383" s="23"/>
      <c r="AM383" s="160">
        <f t="shared" si="297"/>
        <v>0</v>
      </c>
      <c r="AN383" s="24"/>
      <c r="AO383" s="163"/>
      <c r="AP383" s="164"/>
      <c r="AQ383" s="487"/>
      <c r="AR383" s="409" t="str">
        <f t="shared" si="279"/>
        <v/>
      </c>
      <c r="AS383" s="410" t="str">
        <f t="shared" si="280"/>
        <v/>
      </c>
      <c r="AT383" s="409" t="str">
        <f t="shared" si="281"/>
        <v/>
      </c>
      <c r="AU383" s="410" t="str">
        <f t="shared" si="282"/>
        <v/>
      </c>
      <c r="AV383" s="64" t="b">
        <f t="shared" si="283"/>
        <v>1</v>
      </c>
      <c r="AW383" s="415" t="str">
        <f t="shared" si="284"/>
        <v/>
      </c>
      <c r="AX383" s="415" t="str">
        <f t="shared" si="285"/>
        <v/>
      </c>
      <c r="AY383" s="415" t="str">
        <f t="shared" si="286"/>
        <v/>
      </c>
      <c r="AZ383" s="415">
        <f t="shared" si="287"/>
        <v>0</v>
      </c>
      <c r="BA383" s="415">
        <f t="shared" si="288"/>
        <v>0</v>
      </c>
      <c r="BB383" s="416" t="str">
        <f t="shared" si="301"/>
        <v/>
      </c>
      <c r="BC383" s="416" t="str">
        <f t="shared" si="301"/>
        <v/>
      </c>
      <c r="BD383" s="416" t="str">
        <f t="shared" si="301"/>
        <v/>
      </c>
      <c r="BE383" s="416" t="str">
        <f t="shared" si="301"/>
        <v/>
      </c>
      <c r="BF383" s="417">
        <f t="shared" si="276"/>
        <v>0</v>
      </c>
      <c r="BG383" s="417">
        <f t="shared" si="274"/>
        <v>0</v>
      </c>
      <c r="BH383" s="417">
        <f t="shared" si="275"/>
        <v>0</v>
      </c>
      <c r="BI383" s="417">
        <f t="shared" si="277"/>
        <v>0</v>
      </c>
      <c r="BJ383" s="417">
        <f t="shared" si="278"/>
        <v>0</v>
      </c>
      <c r="BK383" s="416" t="str">
        <f t="shared" si="302"/>
        <v/>
      </c>
      <c r="BL383" s="416" t="str">
        <f t="shared" si="302"/>
        <v/>
      </c>
      <c r="BM383" s="416" t="str">
        <f t="shared" si="302"/>
        <v/>
      </c>
      <c r="BN383" s="416" t="str">
        <f t="shared" si="302"/>
        <v/>
      </c>
      <c r="BO383" s="419"/>
      <c r="BP383" s="420"/>
      <c r="BR383" s="104"/>
      <c r="BS383" s="103"/>
      <c r="BT383" s="161">
        <f t="shared" si="303"/>
        <v>0</v>
      </c>
      <c r="BU383" s="161">
        <f t="shared" si="304"/>
        <v>0</v>
      </c>
    </row>
    <row r="384" spans="1:73" s="227" customFormat="1" ht="13.2" hidden="1" customHeight="1">
      <c r="A384" s="145" t="s">
        <v>853</v>
      </c>
      <c r="B384" s="145" t="str">
        <f t="shared" si="306"/>
        <v>P241.1</v>
      </c>
      <c r="C384" s="209" t="s">
        <v>858</v>
      </c>
      <c r="D384" s="210" t="s">
        <v>859</v>
      </c>
      <c r="E384" s="210"/>
      <c r="F384" s="210"/>
      <c r="G384" s="210"/>
      <c r="H384" s="129">
        <v>400</v>
      </c>
      <c r="I384" s="130">
        <v>400</v>
      </c>
      <c r="J384" s="211">
        <v>400</v>
      </c>
      <c r="K384" s="212">
        <v>400</v>
      </c>
      <c r="L384" s="212"/>
      <c r="M384" s="212"/>
      <c r="N384" s="212"/>
      <c r="O384" s="213"/>
      <c r="P384" s="149">
        <v>36912</v>
      </c>
      <c r="Q384" s="149">
        <v>14655520</v>
      </c>
      <c r="R384" s="214"/>
      <c r="S384" s="215"/>
      <c r="T384" s="214"/>
      <c r="U384" s="215"/>
      <c r="V384" s="216"/>
      <c r="W384" s="217"/>
      <c r="X384" s="218"/>
      <c r="Y384" s="219"/>
      <c r="Z384" s="220"/>
      <c r="AA384" s="218"/>
      <c r="AB384" s="221"/>
      <c r="AC384" s="222"/>
      <c r="AD384" s="450"/>
      <c r="AE384" s="223"/>
      <c r="AF384" s="222"/>
      <c r="AG384" s="450"/>
      <c r="AH384" s="159">
        <f t="shared" si="292"/>
        <v>0</v>
      </c>
      <c r="AI384" s="437">
        <f t="shared" si="293"/>
        <v>0</v>
      </c>
      <c r="AJ384" s="23"/>
      <c r="AK384" s="24"/>
      <c r="AL384" s="23"/>
      <c r="AM384" s="160">
        <f t="shared" si="297"/>
        <v>0</v>
      </c>
      <c r="AN384" s="24"/>
      <c r="AO384" s="224"/>
      <c r="AP384" s="225"/>
      <c r="AQ384" s="491"/>
      <c r="AR384" s="409" t="str">
        <f t="shared" si="279"/>
        <v/>
      </c>
      <c r="AS384" s="410" t="str">
        <f t="shared" si="280"/>
        <v/>
      </c>
      <c r="AT384" s="409" t="str">
        <f t="shared" si="281"/>
        <v/>
      </c>
      <c r="AU384" s="410" t="str">
        <f t="shared" si="282"/>
        <v/>
      </c>
      <c r="AV384" s="64" t="b">
        <f t="shared" si="283"/>
        <v>1</v>
      </c>
      <c r="AW384" s="415">
        <f t="shared" si="284"/>
        <v>397.03944516688341</v>
      </c>
      <c r="AX384" s="415" t="str">
        <f t="shared" si="285"/>
        <v/>
      </c>
      <c r="AY384" s="415" t="str">
        <f t="shared" si="286"/>
        <v/>
      </c>
      <c r="AZ384" s="415">
        <f t="shared" si="287"/>
        <v>0</v>
      </c>
      <c r="BA384" s="415">
        <f t="shared" si="288"/>
        <v>0</v>
      </c>
      <c r="BB384" s="416" t="str">
        <f t="shared" si="301"/>
        <v/>
      </c>
      <c r="BC384" s="416" t="str">
        <f t="shared" si="301"/>
        <v/>
      </c>
      <c r="BD384" s="416" t="str">
        <f t="shared" si="301"/>
        <v/>
      </c>
      <c r="BE384" s="416" t="str">
        <f t="shared" si="301"/>
        <v/>
      </c>
      <c r="BF384" s="417">
        <f t="shared" si="276"/>
        <v>36912</v>
      </c>
      <c r="BG384" s="417">
        <f t="shared" si="274"/>
        <v>0</v>
      </c>
      <c r="BH384" s="417">
        <f t="shared" si="275"/>
        <v>0</v>
      </c>
      <c r="BI384" s="417">
        <f t="shared" si="277"/>
        <v>0</v>
      </c>
      <c r="BJ384" s="417">
        <f t="shared" si="278"/>
        <v>0</v>
      </c>
      <c r="BK384" s="416">
        <f t="shared" si="302"/>
        <v>-1</v>
      </c>
      <c r="BL384" s="416" t="str">
        <f t="shared" si="302"/>
        <v/>
      </c>
      <c r="BM384" s="416" t="str">
        <f t="shared" si="302"/>
        <v/>
      </c>
      <c r="BN384" s="416" t="str">
        <f t="shared" si="302"/>
        <v/>
      </c>
      <c r="BO384" s="419"/>
      <c r="BP384" s="420"/>
      <c r="BQ384" s="226"/>
      <c r="BR384" s="104"/>
      <c r="BS384" s="103"/>
      <c r="BT384" s="161">
        <f t="shared" si="303"/>
        <v>0</v>
      </c>
      <c r="BU384" s="161">
        <f t="shared" si="304"/>
        <v>0</v>
      </c>
    </row>
    <row r="385" spans="1:73" ht="53.25" hidden="1" customHeight="1">
      <c r="A385" s="145" t="s">
        <v>853</v>
      </c>
      <c r="B385" s="145" t="str">
        <f t="shared" si="306"/>
        <v>P241.3</v>
      </c>
      <c r="C385" s="146" t="s">
        <v>860</v>
      </c>
      <c r="D385" s="147" t="s">
        <v>861</v>
      </c>
      <c r="E385" s="147"/>
      <c r="F385" s="147" t="s">
        <v>81</v>
      </c>
      <c r="G385" s="147"/>
      <c r="H385" s="129"/>
      <c r="I385" s="130"/>
      <c r="J385" s="129"/>
      <c r="K385" s="130"/>
      <c r="L385" s="130">
        <v>400</v>
      </c>
      <c r="M385" s="130">
        <v>410</v>
      </c>
      <c r="N385" s="130">
        <v>410</v>
      </c>
      <c r="O385" s="148">
        <v>473</v>
      </c>
      <c r="P385" s="149"/>
      <c r="Q385" s="149"/>
      <c r="R385" s="150">
        <v>37442</v>
      </c>
      <c r="S385" s="151">
        <v>14608000</v>
      </c>
      <c r="T385" s="150">
        <v>40248</v>
      </c>
      <c r="U385" s="151">
        <v>16963512.800000001</v>
      </c>
      <c r="V385" s="152">
        <v>41028</v>
      </c>
      <c r="W385" s="153">
        <f>V385*O385</f>
        <v>19406244</v>
      </c>
      <c r="X385" s="154">
        <v>41028</v>
      </c>
      <c r="Y385" s="155">
        <v>473</v>
      </c>
      <c r="Z385" s="138">
        <f>X385*Y385</f>
        <v>19406244</v>
      </c>
      <c r="AA385" s="152">
        <v>43284</v>
      </c>
      <c r="AB385" s="228">
        <v>20051867.5</v>
      </c>
      <c r="AC385" s="229">
        <f>AA385</f>
        <v>43284</v>
      </c>
      <c r="AD385" s="456">
        <f>Y385*1.15</f>
        <v>543.94999999999993</v>
      </c>
      <c r="AE385" s="230">
        <f t="shared" ref="AE385:AE386" si="341">AC385*AD385</f>
        <v>23544331.799999997</v>
      </c>
      <c r="AF385" s="231">
        <v>34874</v>
      </c>
      <c r="AG385" s="269">
        <v>651.21</v>
      </c>
      <c r="AH385" s="159">
        <f t="shared" si="292"/>
        <v>22710297.540000003</v>
      </c>
      <c r="AI385" s="437">
        <f t="shared" si="293"/>
        <v>-107.2600000000001</v>
      </c>
      <c r="AJ385" s="23">
        <f>+AF385-X385</f>
        <v>-6154</v>
      </c>
      <c r="AK385" s="24">
        <f>+AJ385/X385</f>
        <v>-0.14999512528029638</v>
      </c>
      <c r="AL385" s="23">
        <f>+AF385-AA385</f>
        <v>-8410</v>
      </c>
      <c r="AM385" s="160">
        <f t="shared" si="297"/>
        <v>834034.25999999419</v>
      </c>
      <c r="AN385" s="24">
        <f>+AL385/AA385</f>
        <v>-0.19429812401811292</v>
      </c>
      <c r="AO385" s="163">
        <f>+AG385-Y385</f>
        <v>178.21000000000004</v>
      </c>
      <c r="AP385" s="164">
        <f>+AO385/Y385</f>
        <v>0.37676532769556031</v>
      </c>
      <c r="AQ385" s="487"/>
      <c r="AR385" s="409">
        <f t="shared" si="279"/>
        <v>0.37676532769556026</v>
      </c>
      <c r="AS385" s="410">
        <f t="shared" si="280"/>
        <v>0.14999999999999991</v>
      </c>
      <c r="AT385" s="409">
        <f t="shared" si="281"/>
        <v>-0.19429812401811297</v>
      </c>
      <c r="AU385" s="410">
        <f t="shared" si="282"/>
        <v>0</v>
      </c>
      <c r="AV385" s="64" t="b">
        <f t="shared" si="283"/>
        <v>1</v>
      </c>
      <c r="AW385" s="415" t="str">
        <f t="shared" si="284"/>
        <v/>
      </c>
      <c r="AX385" s="415">
        <f t="shared" si="285"/>
        <v>390.15009881950749</v>
      </c>
      <c r="AY385" s="415">
        <f t="shared" si="286"/>
        <v>421.47467700258397</v>
      </c>
      <c r="AZ385" s="415">
        <f t="shared" si="287"/>
        <v>473</v>
      </c>
      <c r="BA385" s="415">
        <f t="shared" si="288"/>
        <v>543.94999999999993</v>
      </c>
      <c r="BB385" s="416" t="str">
        <f t="shared" si="301"/>
        <v/>
      </c>
      <c r="BC385" s="416">
        <f t="shared" si="301"/>
        <v>8.02885306907688E-2</v>
      </c>
      <c r="BD385" s="416">
        <f t="shared" si="301"/>
        <v>0.12225010376388545</v>
      </c>
      <c r="BE385" s="416">
        <f t="shared" si="301"/>
        <v>0.14999999999999991</v>
      </c>
      <c r="BF385" s="417">
        <f t="shared" si="276"/>
        <v>0</v>
      </c>
      <c r="BG385" s="417">
        <f t="shared" si="274"/>
        <v>37442</v>
      </c>
      <c r="BH385" s="417">
        <f t="shared" si="275"/>
        <v>40248</v>
      </c>
      <c r="BI385" s="417">
        <f t="shared" si="277"/>
        <v>43284</v>
      </c>
      <c r="BJ385" s="417">
        <f t="shared" si="278"/>
        <v>43284</v>
      </c>
      <c r="BK385" s="416" t="str">
        <f t="shared" si="302"/>
        <v/>
      </c>
      <c r="BL385" s="416">
        <f t="shared" si="302"/>
        <v>7.4942577853747139E-2</v>
      </c>
      <c r="BM385" s="416">
        <f t="shared" si="302"/>
        <v>7.5432319618366162E-2</v>
      </c>
      <c r="BN385" s="416">
        <f t="shared" si="302"/>
        <v>0</v>
      </c>
      <c r="BO385" s="419"/>
      <c r="BP385" s="420"/>
      <c r="BR385" s="104"/>
      <c r="BS385" s="103"/>
      <c r="BT385" s="161">
        <f t="shared" si="303"/>
        <v>20473332</v>
      </c>
      <c r="BU385" s="161">
        <f t="shared" si="304"/>
        <v>16495402</v>
      </c>
    </row>
    <row r="386" spans="1:73" s="233" customFormat="1" ht="22.5" hidden="1" customHeight="1">
      <c r="A386" s="145" t="s">
        <v>853</v>
      </c>
      <c r="B386" s="145" t="str">
        <f t="shared" si="306"/>
        <v>P241.4</v>
      </c>
      <c r="C386" s="146" t="s">
        <v>862</v>
      </c>
      <c r="D386" s="175" t="s">
        <v>863</v>
      </c>
      <c r="E386" s="175" t="s">
        <v>102</v>
      </c>
      <c r="F386" s="175"/>
      <c r="G386" s="175"/>
      <c r="H386" s="129"/>
      <c r="I386" s="130"/>
      <c r="J386" s="129"/>
      <c r="K386" s="130"/>
      <c r="L386" s="130">
        <v>520</v>
      </c>
      <c r="M386" s="130">
        <v>545</v>
      </c>
      <c r="N386" s="130">
        <v>545</v>
      </c>
      <c r="O386" s="148">
        <v>621.5</v>
      </c>
      <c r="P386" s="149"/>
      <c r="Q386" s="149"/>
      <c r="R386" s="150">
        <v>22</v>
      </c>
      <c r="S386" s="151">
        <v>11440</v>
      </c>
      <c r="T386" s="150">
        <v>36</v>
      </c>
      <c r="U386" s="151">
        <v>20463</v>
      </c>
      <c r="V386" s="152">
        <v>80</v>
      </c>
      <c r="W386" s="153">
        <f>V386*O386</f>
        <v>49720</v>
      </c>
      <c r="X386" s="154">
        <v>80</v>
      </c>
      <c r="Y386" s="155">
        <v>621.5</v>
      </c>
      <c r="Z386" s="138">
        <f>X386*Y386</f>
        <v>49720</v>
      </c>
      <c r="AA386" s="152">
        <v>22</v>
      </c>
      <c r="AB386" s="228">
        <v>13673</v>
      </c>
      <c r="AC386" s="231">
        <v>68</v>
      </c>
      <c r="AD386" s="456">
        <f>Y386*1.15</f>
        <v>714.72499999999991</v>
      </c>
      <c r="AE386" s="230">
        <f t="shared" si="341"/>
        <v>48601.299999999996</v>
      </c>
      <c r="AF386" s="231">
        <v>68</v>
      </c>
      <c r="AG386" s="269">
        <v>800</v>
      </c>
      <c r="AH386" s="159">
        <f t="shared" si="292"/>
        <v>54400</v>
      </c>
      <c r="AI386" s="437">
        <f t="shared" si="293"/>
        <v>-85.275000000000091</v>
      </c>
      <c r="AJ386" s="23">
        <f>+AF386-X386</f>
        <v>-12</v>
      </c>
      <c r="AK386" s="24">
        <f>+AJ386/X386</f>
        <v>-0.15</v>
      </c>
      <c r="AL386" s="23">
        <f>+AF386-AA386</f>
        <v>46</v>
      </c>
      <c r="AM386" s="160">
        <f t="shared" si="297"/>
        <v>-5798.7000000000044</v>
      </c>
      <c r="AN386" s="24">
        <f>+AL386/AA386</f>
        <v>2.0909090909090908</v>
      </c>
      <c r="AO386" s="163">
        <f>+AG386-Y386</f>
        <v>178.5</v>
      </c>
      <c r="AP386" s="164">
        <f>+AO386/Y386</f>
        <v>0.28720836685438456</v>
      </c>
      <c r="AQ386" s="487"/>
      <c r="AR386" s="409">
        <f t="shared" si="279"/>
        <v>0.28720836685438456</v>
      </c>
      <c r="AS386" s="410">
        <f t="shared" si="280"/>
        <v>0.14999999999999991</v>
      </c>
      <c r="AT386" s="409">
        <f t="shared" si="281"/>
        <v>2.0909090909090908</v>
      </c>
      <c r="AU386" s="410">
        <f t="shared" si="282"/>
        <v>2.0909090909090908</v>
      </c>
      <c r="AV386" s="64" t="b">
        <f t="shared" si="283"/>
        <v>0</v>
      </c>
      <c r="AW386" s="415" t="str">
        <f t="shared" si="284"/>
        <v/>
      </c>
      <c r="AX386" s="415">
        <f t="shared" si="285"/>
        <v>520</v>
      </c>
      <c r="AY386" s="415">
        <f t="shared" si="286"/>
        <v>568.41666666666663</v>
      </c>
      <c r="AZ386" s="415">
        <f t="shared" si="287"/>
        <v>621.5</v>
      </c>
      <c r="BA386" s="415">
        <f t="shared" si="288"/>
        <v>714.72499999999991</v>
      </c>
      <c r="BB386" s="416" t="str">
        <f t="shared" si="301"/>
        <v/>
      </c>
      <c r="BC386" s="416">
        <f t="shared" si="301"/>
        <v>9.3108974358974361E-2</v>
      </c>
      <c r="BD386" s="416">
        <f t="shared" si="301"/>
        <v>9.3388066265943426E-2</v>
      </c>
      <c r="BE386" s="416">
        <f t="shared" si="301"/>
        <v>0.14999999999999991</v>
      </c>
      <c r="BF386" s="417">
        <f t="shared" si="276"/>
        <v>0</v>
      </c>
      <c r="BG386" s="417">
        <f t="shared" si="274"/>
        <v>22</v>
      </c>
      <c r="BH386" s="417">
        <f t="shared" si="275"/>
        <v>36</v>
      </c>
      <c r="BI386" s="417">
        <f t="shared" si="277"/>
        <v>22</v>
      </c>
      <c r="BJ386" s="417">
        <f t="shared" si="278"/>
        <v>68</v>
      </c>
      <c r="BK386" s="416" t="str">
        <f t="shared" si="302"/>
        <v/>
      </c>
      <c r="BL386" s="416">
        <f t="shared" si="302"/>
        <v>0.63636363636363646</v>
      </c>
      <c r="BM386" s="416">
        <f t="shared" si="302"/>
        <v>-0.38888888888888884</v>
      </c>
      <c r="BN386" s="416">
        <f t="shared" si="302"/>
        <v>2.0909090909090908</v>
      </c>
      <c r="BO386" s="419"/>
      <c r="BP386" s="420"/>
      <c r="BQ386" s="232"/>
      <c r="BR386" s="104"/>
      <c r="BS386" s="103"/>
      <c r="BT386" s="161">
        <f t="shared" si="303"/>
        <v>42262</v>
      </c>
      <c r="BU386" s="161">
        <f t="shared" si="304"/>
        <v>42262</v>
      </c>
    </row>
    <row r="387" spans="1:73" s="227" customFormat="1" ht="13.2" hidden="1" customHeight="1">
      <c r="A387" s="145" t="s">
        <v>853</v>
      </c>
      <c r="B387" s="145" t="str">
        <f t="shared" si="306"/>
        <v>P241.2</v>
      </c>
      <c r="C387" s="209" t="s">
        <v>864</v>
      </c>
      <c r="D387" s="210" t="s">
        <v>865</v>
      </c>
      <c r="E387" s="210"/>
      <c r="F387" s="210"/>
      <c r="G387" s="210"/>
      <c r="H387" s="129">
        <v>600</v>
      </c>
      <c r="I387" s="130">
        <v>600</v>
      </c>
      <c r="J387" s="211">
        <v>600</v>
      </c>
      <c r="K387" s="212">
        <v>600</v>
      </c>
      <c r="L387" s="212"/>
      <c r="M387" s="212"/>
      <c r="N387" s="212"/>
      <c r="O387" s="213"/>
      <c r="P387" s="149">
        <v>3388</v>
      </c>
      <c r="Q387" s="149">
        <v>2021040</v>
      </c>
      <c r="R387" s="214"/>
      <c r="S387" s="215"/>
      <c r="T387" s="214"/>
      <c r="U387" s="215"/>
      <c r="V387" s="216"/>
      <c r="W387" s="217"/>
      <c r="X387" s="218"/>
      <c r="Y387" s="219"/>
      <c r="Z387" s="220"/>
      <c r="AA387" s="218"/>
      <c r="AB387" s="221"/>
      <c r="AC387" s="222"/>
      <c r="AD387" s="450"/>
      <c r="AE387" s="223"/>
      <c r="AF387" s="222"/>
      <c r="AG387" s="450"/>
      <c r="AH387" s="159">
        <f t="shared" si="292"/>
        <v>0</v>
      </c>
      <c r="AI387" s="437">
        <f t="shared" si="293"/>
        <v>0</v>
      </c>
      <c r="AJ387" s="23"/>
      <c r="AK387" s="24"/>
      <c r="AL387" s="23"/>
      <c r="AM387" s="160">
        <f t="shared" si="297"/>
        <v>0</v>
      </c>
      <c r="AN387" s="24"/>
      <c r="AO387" s="224"/>
      <c r="AP387" s="225"/>
      <c r="AQ387" s="491"/>
      <c r="AR387" s="409" t="str">
        <f t="shared" si="279"/>
        <v/>
      </c>
      <c r="AS387" s="410" t="str">
        <f t="shared" si="280"/>
        <v/>
      </c>
      <c r="AT387" s="409" t="str">
        <f t="shared" si="281"/>
        <v/>
      </c>
      <c r="AU387" s="410" t="str">
        <f t="shared" si="282"/>
        <v/>
      </c>
      <c r="AV387" s="64" t="b">
        <f t="shared" si="283"/>
        <v>1</v>
      </c>
      <c r="AW387" s="415">
        <f t="shared" si="284"/>
        <v>596.52892561983469</v>
      </c>
      <c r="AX387" s="415" t="str">
        <f t="shared" si="285"/>
        <v/>
      </c>
      <c r="AY387" s="415" t="str">
        <f t="shared" si="286"/>
        <v/>
      </c>
      <c r="AZ387" s="415">
        <f t="shared" si="287"/>
        <v>0</v>
      </c>
      <c r="BA387" s="415">
        <f t="shared" si="288"/>
        <v>0</v>
      </c>
      <c r="BB387" s="416" t="str">
        <f t="shared" si="301"/>
        <v/>
      </c>
      <c r="BC387" s="416" t="str">
        <f t="shared" si="301"/>
        <v/>
      </c>
      <c r="BD387" s="416" t="str">
        <f t="shared" si="301"/>
        <v/>
      </c>
      <c r="BE387" s="416" t="str">
        <f t="shared" si="301"/>
        <v/>
      </c>
      <c r="BF387" s="417">
        <f t="shared" si="276"/>
        <v>3388</v>
      </c>
      <c r="BG387" s="417">
        <f t="shared" si="274"/>
        <v>0</v>
      </c>
      <c r="BH387" s="417">
        <f t="shared" si="275"/>
        <v>0</v>
      </c>
      <c r="BI387" s="417">
        <f t="shared" si="277"/>
        <v>0</v>
      </c>
      <c r="BJ387" s="417">
        <f t="shared" si="278"/>
        <v>0</v>
      </c>
      <c r="BK387" s="416">
        <f t="shared" si="302"/>
        <v>-1</v>
      </c>
      <c r="BL387" s="416" t="str">
        <f t="shared" si="302"/>
        <v/>
      </c>
      <c r="BM387" s="416" t="str">
        <f t="shared" si="302"/>
        <v/>
      </c>
      <c r="BN387" s="416" t="str">
        <f t="shared" si="302"/>
        <v/>
      </c>
      <c r="BO387" s="419"/>
      <c r="BP387" s="420"/>
      <c r="BQ387" s="226"/>
      <c r="BR387" s="104"/>
      <c r="BS387" s="103"/>
      <c r="BT387" s="161">
        <f t="shared" si="303"/>
        <v>0</v>
      </c>
      <c r="BU387" s="161">
        <f t="shared" si="304"/>
        <v>0</v>
      </c>
    </row>
    <row r="388" spans="1:73" ht="48" hidden="1">
      <c r="A388" s="145" t="s">
        <v>853</v>
      </c>
      <c r="B388" s="145" t="str">
        <f t="shared" si="306"/>
        <v>P241.5</v>
      </c>
      <c r="C388" s="146" t="s">
        <v>866</v>
      </c>
      <c r="D388" s="147" t="s">
        <v>867</v>
      </c>
      <c r="E388" s="147"/>
      <c r="F388" s="147"/>
      <c r="G388" s="147"/>
      <c r="H388" s="129">
        <v>0</v>
      </c>
      <c r="I388" s="130">
        <v>0</v>
      </c>
      <c r="J388" s="129"/>
      <c r="K388" s="130"/>
      <c r="L388" s="130">
        <v>600</v>
      </c>
      <c r="M388" s="130">
        <v>611</v>
      </c>
      <c r="N388" s="130">
        <v>611</v>
      </c>
      <c r="O388" s="148">
        <v>694.1</v>
      </c>
      <c r="P388" s="149">
        <v>0</v>
      </c>
      <c r="Q388" s="149">
        <v>0</v>
      </c>
      <c r="R388" s="150">
        <v>3735</v>
      </c>
      <c r="S388" s="151">
        <v>2174600</v>
      </c>
      <c r="T388" s="150">
        <v>4937</v>
      </c>
      <c r="U388" s="151">
        <v>3106124.56</v>
      </c>
      <c r="V388" s="152">
        <v>5018</v>
      </c>
      <c r="W388" s="153">
        <f>V388*O388</f>
        <v>3482993.8000000003</v>
      </c>
      <c r="X388" s="154">
        <v>5018</v>
      </c>
      <c r="Y388" s="155">
        <v>694.1</v>
      </c>
      <c r="Z388" s="138">
        <f>X388*Y388</f>
        <v>3482993.8000000003</v>
      </c>
      <c r="AA388" s="152">
        <v>6367</v>
      </c>
      <c r="AB388" s="228">
        <v>4350638.5999999996</v>
      </c>
      <c r="AC388" s="162">
        <f>AA388</f>
        <v>6367</v>
      </c>
      <c r="AD388" s="464">
        <v>800</v>
      </c>
      <c r="AE388" s="230">
        <f t="shared" ref="AE388:AE391" si="342">AC388*AD388</f>
        <v>5093600</v>
      </c>
      <c r="AF388" s="231">
        <v>4266</v>
      </c>
      <c r="AG388" s="269">
        <v>872.31</v>
      </c>
      <c r="AH388" s="159">
        <f t="shared" si="292"/>
        <v>3721274.46</v>
      </c>
      <c r="AI388" s="437">
        <f t="shared" si="293"/>
        <v>-72.309999999999945</v>
      </c>
      <c r="AJ388" s="23">
        <f>+AF388-X388</f>
        <v>-752</v>
      </c>
      <c r="AK388" s="24">
        <f>+AJ388/X388</f>
        <v>-0.14986050219210842</v>
      </c>
      <c r="AL388" s="23">
        <f>+AF388-AA388</f>
        <v>-2101</v>
      </c>
      <c r="AM388" s="160">
        <f t="shared" si="297"/>
        <v>1372325.54</v>
      </c>
      <c r="AN388" s="24">
        <f>+AL388/AA388</f>
        <v>-0.32998272341762214</v>
      </c>
      <c r="AO388" s="163">
        <f>+AG388-Y388</f>
        <v>178.20999999999992</v>
      </c>
      <c r="AP388" s="164">
        <f>+AO388/Y388</f>
        <v>0.25674974787494587</v>
      </c>
      <c r="AQ388" s="487"/>
      <c r="AR388" s="409">
        <f t="shared" si="279"/>
        <v>0.25674974787494587</v>
      </c>
      <c r="AS388" s="410">
        <f t="shared" si="280"/>
        <v>0.15257167555107332</v>
      </c>
      <c r="AT388" s="409">
        <f t="shared" si="281"/>
        <v>-0.32998272341762214</v>
      </c>
      <c r="AU388" s="410">
        <f t="shared" si="282"/>
        <v>0</v>
      </c>
      <c r="AV388" s="64" t="b">
        <f t="shared" si="283"/>
        <v>1</v>
      </c>
      <c r="AW388" s="415" t="str">
        <f t="shared" si="284"/>
        <v/>
      </c>
      <c r="AX388" s="415">
        <f t="shared" si="285"/>
        <v>582.22222222222217</v>
      </c>
      <c r="AY388" s="415">
        <f t="shared" si="286"/>
        <v>629.15223009925057</v>
      </c>
      <c r="AZ388" s="415">
        <f t="shared" si="287"/>
        <v>694.1</v>
      </c>
      <c r="BA388" s="415">
        <f t="shared" si="288"/>
        <v>800</v>
      </c>
      <c r="BB388" s="416" t="str">
        <f t="shared" si="301"/>
        <v/>
      </c>
      <c r="BC388" s="416">
        <f t="shared" si="301"/>
        <v>8.0604975361308284E-2</v>
      </c>
      <c r="BD388" s="416">
        <f t="shared" si="301"/>
        <v>0.10323061223275598</v>
      </c>
      <c r="BE388" s="416">
        <f t="shared" si="301"/>
        <v>0.15257167555107332</v>
      </c>
      <c r="BF388" s="417">
        <f t="shared" si="276"/>
        <v>0</v>
      </c>
      <c r="BG388" s="417">
        <f t="shared" si="274"/>
        <v>3735</v>
      </c>
      <c r="BH388" s="417">
        <f t="shared" si="275"/>
        <v>4937</v>
      </c>
      <c r="BI388" s="417">
        <f t="shared" si="277"/>
        <v>6367</v>
      </c>
      <c r="BJ388" s="417">
        <f t="shared" si="278"/>
        <v>6367</v>
      </c>
      <c r="BK388" s="416" t="str">
        <f t="shared" si="302"/>
        <v/>
      </c>
      <c r="BL388" s="416">
        <f t="shared" si="302"/>
        <v>0.32182061579651933</v>
      </c>
      <c r="BM388" s="416">
        <f t="shared" si="302"/>
        <v>0.28964958476807778</v>
      </c>
      <c r="BN388" s="416">
        <f t="shared" si="302"/>
        <v>0</v>
      </c>
      <c r="BO388" s="419"/>
      <c r="BP388" s="420"/>
      <c r="BR388" s="104"/>
      <c r="BS388" s="103"/>
      <c r="BT388" s="161">
        <f t="shared" si="303"/>
        <v>4419334.7</v>
      </c>
      <c r="BU388" s="161">
        <f t="shared" si="304"/>
        <v>2961030.6</v>
      </c>
    </row>
    <row r="389" spans="1:73" ht="48" hidden="1">
      <c r="A389" s="145" t="s">
        <v>853</v>
      </c>
      <c r="B389" s="145" t="str">
        <f t="shared" si="306"/>
        <v>P241.6</v>
      </c>
      <c r="C389" s="146" t="s">
        <v>868</v>
      </c>
      <c r="D389" s="175" t="s">
        <v>869</v>
      </c>
      <c r="E389" s="175" t="s">
        <v>102</v>
      </c>
      <c r="F389" s="175"/>
      <c r="G389" s="175"/>
      <c r="H389" s="129">
        <v>0</v>
      </c>
      <c r="I389" s="130">
        <v>0</v>
      </c>
      <c r="J389" s="129"/>
      <c r="K389" s="130"/>
      <c r="L389" s="130">
        <v>780</v>
      </c>
      <c r="M389" s="130">
        <v>780</v>
      </c>
      <c r="N389" s="130">
        <v>780</v>
      </c>
      <c r="O389" s="148">
        <v>880</v>
      </c>
      <c r="P389" s="149">
        <v>0</v>
      </c>
      <c r="Q389" s="149">
        <v>0</v>
      </c>
      <c r="R389" s="150">
        <v>8</v>
      </c>
      <c r="S389" s="151">
        <v>5340</v>
      </c>
      <c r="T389" s="150">
        <v>11</v>
      </c>
      <c r="U389" s="151">
        <v>8780</v>
      </c>
      <c r="V389" s="152">
        <v>8</v>
      </c>
      <c r="W389" s="153">
        <f>V389*O389</f>
        <v>7040</v>
      </c>
      <c r="X389" s="154">
        <v>8</v>
      </c>
      <c r="Y389" s="155">
        <v>880</v>
      </c>
      <c r="Z389" s="138">
        <f>X389*Y389</f>
        <v>7040</v>
      </c>
      <c r="AA389" s="152">
        <v>7</v>
      </c>
      <c r="AB389" s="228">
        <v>6160</v>
      </c>
      <c r="AC389" s="231">
        <v>7</v>
      </c>
      <c r="AD389" s="464">
        <v>1000</v>
      </c>
      <c r="AE389" s="230">
        <f t="shared" si="342"/>
        <v>7000</v>
      </c>
      <c r="AF389" s="231">
        <v>7</v>
      </c>
      <c r="AG389" s="269">
        <v>1058.21</v>
      </c>
      <c r="AH389" s="159">
        <f t="shared" si="292"/>
        <v>7407.47</v>
      </c>
      <c r="AI389" s="437">
        <f t="shared" si="293"/>
        <v>-58.210000000000036</v>
      </c>
      <c r="AJ389" s="23">
        <f>+AF389-X389</f>
        <v>-1</v>
      </c>
      <c r="AK389" s="24">
        <f>+AJ389/X389</f>
        <v>-0.125</v>
      </c>
      <c r="AL389" s="23">
        <f>+AF389-AA389</f>
        <v>0</v>
      </c>
      <c r="AM389" s="160">
        <f t="shared" si="297"/>
        <v>-407.47000000000025</v>
      </c>
      <c r="AN389" s="24">
        <f>+AL389/AA389</f>
        <v>0</v>
      </c>
      <c r="AO389" s="163">
        <f>+AG389-Y389</f>
        <v>178.21000000000004</v>
      </c>
      <c r="AP389" s="164">
        <f>+AO389/Y389</f>
        <v>0.20251136363636368</v>
      </c>
      <c r="AQ389" s="487"/>
      <c r="AR389" s="409">
        <f t="shared" si="279"/>
        <v>0.20251136363636357</v>
      </c>
      <c r="AS389" s="410">
        <f t="shared" si="280"/>
        <v>0.13636363636363646</v>
      </c>
      <c r="AT389" s="409">
        <f t="shared" si="281"/>
        <v>0</v>
      </c>
      <c r="AU389" s="410">
        <f t="shared" si="282"/>
        <v>0</v>
      </c>
      <c r="AV389" s="64" t="b">
        <f t="shared" si="283"/>
        <v>1</v>
      </c>
      <c r="AW389" s="415" t="str">
        <f t="shared" si="284"/>
        <v/>
      </c>
      <c r="AX389" s="415">
        <f t="shared" si="285"/>
        <v>667.5</v>
      </c>
      <c r="AY389" s="415">
        <f t="shared" si="286"/>
        <v>798.18181818181813</v>
      </c>
      <c r="AZ389" s="415">
        <f t="shared" si="287"/>
        <v>880</v>
      </c>
      <c r="BA389" s="415">
        <f t="shared" si="288"/>
        <v>1000</v>
      </c>
      <c r="BB389" s="416" t="str">
        <f t="shared" si="301"/>
        <v/>
      </c>
      <c r="BC389" s="416">
        <f t="shared" si="301"/>
        <v>0.19577800476676877</v>
      </c>
      <c r="BD389" s="416">
        <f t="shared" si="301"/>
        <v>0.10250569476082005</v>
      </c>
      <c r="BE389" s="416">
        <f t="shared" si="301"/>
        <v>0.13636363636363646</v>
      </c>
      <c r="BF389" s="417">
        <f t="shared" si="276"/>
        <v>0</v>
      </c>
      <c r="BG389" s="417">
        <f t="shared" si="274"/>
        <v>8</v>
      </c>
      <c r="BH389" s="417">
        <f t="shared" si="275"/>
        <v>11</v>
      </c>
      <c r="BI389" s="417">
        <f t="shared" si="277"/>
        <v>7</v>
      </c>
      <c r="BJ389" s="417">
        <f t="shared" si="278"/>
        <v>7</v>
      </c>
      <c r="BK389" s="416" t="str">
        <f t="shared" si="302"/>
        <v/>
      </c>
      <c r="BL389" s="416">
        <f t="shared" si="302"/>
        <v>0.375</v>
      </c>
      <c r="BM389" s="416">
        <f t="shared" si="302"/>
        <v>-0.36363636363636365</v>
      </c>
      <c r="BN389" s="416">
        <f t="shared" si="302"/>
        <v>0</v>
      </c>
      <c r="BO389" s="419"/>
      <c r="BP389" s="420"/>
      <c r="BR389" s="104"/>
      <c r="BS389" s="103"/>
      <c r="BT389" s="161">
        <f t="shared" si="303"/>
        <v>6160</v>
      </c>
      <c r="BU389" s="161">
        <f t="shared" si="304"/>
        <v>6160</v>
      </c>
    </row>
    <row r="390" spans="1:73" ht="13.2" hidden="1">
      <c r="A390" s="145" t="s">
        <v>870</v>
      </c>
      <c r="B390" s="145" t="str">
        <f t="shared" si="306"/>
        <v>P242</v>
      </c>
      <c r="C390" s="146" t="s">
        <v>871</v>
      </c>
      <c r="D390" s="147" t="s">
        <v>872</v>
      </c>
      <c r="E390" s="147"/>
      <c r="F390" s="147" t="s">
        <v>81</v>
      </c>
      <c r="G390" s="147"/>
      <c r="H390" s="129">
        <v>850</v>
      </c>
      <c r="I390" s="130">
        <v>850</v>
      </c>
      <c r="J390" s="129">
        <v>850</v>
      </c>
      <c r="K390" s="130">
        <v>850</v>
      </c>
      <c r="L390" s="130">
        <v>850</v>
      </c>
      <c r="M390" s="130">
        <v>970</v>
      </c>
      <c r="N390" s="130">
        <v>970</v>
      </c>
      <c r="O390" s="148">
        <v>1089</v>
      </c>
      <c r="P390" s="149">
        <v>11247</v>
      </c>
      <c r="Q390" s="149">
        <v>9559950</v>
      </c>
      <c r="R390" s="150">
        <v>10755</v>
      </c>
      <c r="S390" s="151">
        <v>9139880</v>
      </c>
      <c r="T390" s="150">
        <v>10271</v>
      </c>
      <c r="U390" s="151">
        <v>10266319.6</v>
      </c>
      <c r="V390" s="152">
        <v>10469</v>
      </c>
      <c r="W390" s="153">
        <f>V390*O390</f>
        <v>11400741</v>
      </c>
      <c r="X390" s="154">
        <v>10469</v>
      </c>
      <c r="Y390" s="155">
        <v>1089</v>
      </c>
      <c r="Z390" s="138">
        <f>X390*Y390</f>
        <v>11400741</v>
      </c>
      <c r="AA390" s="152">
        <v>10067</v>
      </c>
      <c r="AB390" s="228">
        <v>10961874</v>
      </c>
      <c r="AC390" s="229">
        <v>10200</v>
      </c>
      <c r="AD390" s="464">
        <v>1500</v>
      </c>
      <c r="AE390" s="230">
        <f t="shared" si="342"/>
        <v>15300000</v>
      </c>
      <c r="AF390" s="231">
        <v>8899</v>
      </c>
      <c r="AG390" s="269">
        <v>1811.42</v>
      </c>
      <c r="AH390" s="159">
        <f t="shared" si="292"/>
        <v>16119826.58</v>
      </c>
      <c r="AI390" s="437">
        <f t="shared" si="293"/>
        <v>-311.42000000000007</v>
      </c>
      <c r="AJ390" s="23">
        <f>+AF390-X390</f>
        <v>-1570</v>
      </c>
      <c r="AK390" s="24">
        <f>+AJ390/X390</f>
        <v>-0.14996656796255611</v>
      </c>
      <c r="AL390" s="23">
        <f>+AF390-AA390</f>
        <v>-1168</v>
      </c>
      <c r="AM390" s="160">
        <f t="shared" si="297"/>
        <v>-819826.58000000007</v>
      </c>
      <c r="AN390" s="24">
        <f>+AL390/AA390</f>
        <v>-0.11602264825668024</v>
      </c>
      <c r="AO390" s="163">
        <f>+AG390-Y390</f>
        <v>722.42000000000007</v>
      </c>
      <c r="AP390" s="164">
        <f>+AO390/Y390</f>
        <v>0.66337924701561068</v>
      </c>
      <c r="AQ390" s="487"/>
      <c r="AR390" s="409">
        <f t="shared" si="279"/>
        <v>0.6633792470156108</v>
      </c>
      <c r="AS390" s="410">
        <f t="shared" si="280"/>
        <v>0.37741046831955916</v>
      </c>
      <c r="AT390" s="409">
        <f t="shared" si="281"/>
        <v>-0.11602264825668029</v>
      </c>
      <c r="AU390" s="410">
        <f t="shared" si="282"/>
        <v>1.3211483063474638E-2</v>
      </c>
      <c r="AV390" s="64" t="b">
        <f t="shared" si="283"/>
        <v>0</v>
      </c>
      <c r="AW390" s="415">
        <f t="shared" si="284"/>
        <v>850</v>
      </c>
      <c r="AX390" s="415">
        <f t="shared" si="285"/>
        <v>849.82612738261275</v>
      </c>
      <c r="AY390" s="415">
        <f t="shared" si="286"/>
        <v>999.54430922013432</v>
      </c>
      <c r="AZ390" s="415">
        <f t="shared" si="287"/>
        <v>1089</v>
      </c>
      <c r="BA390" s="415">
        <f t="shared" si="288"/>
        <v>1500</v>
      </c>
      <c r="BB390" s="416">
        <f t="shared" si="301"/>
        <v>-2.0455602045554855E-4</v>
      </c>
      <c r="BC390" s="416">
        <f t="shared" si="301"/>
        <v>0.17617507512817943</v>
      </c>
      <c r="BD390" s="416">
        <f t="shared" si="301"/>
        <v>8.9496473497669093E-2</v>
      </c>
      <c r="BE390" s="416">
        <f t="shared" si="301"/>
        <v>0.37741046831955916</v>
      </c>
      <c r="BF390" s="417">
        <f t="shared" si="276"/>
        <v>11247</v>
      </c>
      <c r="BG390" s="417">
        <f t="shared" ref="BG390:BG402" si="343">R390</f>
        <v>10755</v>
      </c>
      <c r="BH390" s="417">
        <f t="shared" ref="BH390:BH402" si="344">T390</f>
        <v>10271</v>
      </c>
      <c r="BI390" s="417">
        <f t="shared" si="277"/>
        <v>10067</v>
      </c>
      <c r="BJ390" s="417">
        <f t="shared" si="278"/>
        <v>10200</v>
      </c>
      <c r="BK390" s="416">
        <f t="shared" si="302"/>
        <v>-4.3744998666310986E-2</v>
      </c>
      <c r="BL390" s="416">
        <f t="shared" si="302"/>
        <v>-4.5002324500232449E-2</v>
      </c>
      <c r="BM390" s="416">
        <f t="shared" si="302"/>
        <v>-1.9861746665368551E-2</v>
      </c>
      <c r="BN390" s="416">
        <f t="shared" si="302"/>
        <v>1.3211483063474638E-2</v>
      </c>
      <c r="BO390" s="419"/>
      <c r="BP390" s="420"/>
      <c r="BR390" s="104"/>
      <c r="BS390" s="103"/>
      <c r="BT390" s="161">
        <f t="shared" si="303"/>
        <v>11107800</v>
      </c>
      <c r="BU390" s="161">
        <f t="shared" si="304"/>
        <v>9691011</v>
      </c>
    </row>
    <row r="391" spans="1:73" ht="13.2" hidden="1">
      <c r="A391" s="145" t="s">
        <v>870</v>
      </c>
      <c r="B391" s="145" t="str">
        <f t="shared" si="306"/>
        <v>P243</v>
      </c>
      <c r="C391" s="146" t="s">
        <v>873</v>
      </c>
      <c r="D391" s="147" t="s">
        <v>874</v>
      </c>
      <c r="E391" s="147"/>
      <c r="F391" s="147"/>
      <c r="G391" s="147"/>
      <c r="H391" s="129">
        <v>665</v>
      </c>
      <c r="I391" s="130">
        <v>665</v>
      </c>
      <c r="J391" s="129">
        <v>665</v>
      </c>
      <c r="K391" s="130">
        <v>665</v>
      </c>
      <c r="L391" s="130">
        <v>665</v>
      </c>
      <c r="M391" s="130">
        <v>746</v>
      </c>
      <c r="N391" s="130">
        <v>746</v>
      </c>
      <c r="O391" s="148">
        <v>842.6</v>
      </c>
      <c r="P391" s="149">
        <v>11202</v>
      </c>
      <c r="Q391" s="149">
        <v>7433902</v>
      </c>
      <c r="R391" s="150">
        <v>11682</v>
      </c>
      <c r="S391" s="151">
        <v>7699902</v>
      </c>
      <c r="T391" s="150">
        <v>11409</v>
      </c>
      <c r="U391" s="151">
        <v>8657176.9199999999</v>
      </c>
      <c r="V391" s="152">
        <v>11550</v>
      </c>
      <c r="W391" s="153">
        <f>V391*O391</f>
        <v>9732030</v>
      </c>
      <c r="X391" s="154">
        <v>11550</v>
      </c>
      <c r="Y391" s="155">
        <v>842.6</v>
      </c>
      <c r="Z391" s="138">
        <f>X391*Y391</f>
        <v>9732030</v>
      </c>
      <c r="AA391" s="152">
        <v>11317</v>
      </c>
      <c r="AB391" s="228">
        <v>9242142.3599999994</v>
      </c>
      <c r="AC391" s="162">
        <v>11400</v>
      </c>
      <c r="AD391" s="464">
        <v>1200</v>
      </c>
      <c r="AE391" s="230">
        <f t="shared" si="342"/>
        <v>13680000</v>
      </c>
      <c r="AF391" s="231">
        <v>9818</v>
      </c>
      <c r="AG391" s="269">
        <v>1407.01</v>
      </c>
      <c r="AH391" s="159">
        <f t="shared" si="292"/>
        <v>13814024.18</v>
      </c>
      <c r="AI391" s="437">
        <f t="shared" si="293"/>
        <v>-207.01</v>
      </c>
      <c r="AJ391" s="23">
        <f>+AF391-X391</f>
        <v>-1732</v>
      </c>
      <c r="AK391" s="24">
        <f>+AJ391/X391</f>
        <v>-0.14995670995670995</v>
      </c>
      <c r="AL391" s="23">
        <f>+AF391-AA391</f>
        <v>-1499</v>
      </c>
      <c r="AM391" s="160">
        <f t="shared" si="297"/>
        <v>-134024.1799999997</v>
      </c>
      <c r="AN391" s="24">
        <f>+AL391/AA391</f>
        <v>-0.13245559777326146</v>
      </c>
      <c r="AO391" s="163">
        <f>+AG391-Y391</f>
        <v>564.41</v>
      </c>
      <c r="AP391" s="164">
        <f>+AO391/Y391</f>
        <v>0.66984334203655349</v>
      </c>
      <c r="AQ391" s="487"/>
      <c r="AR391" s="409">
        <f t="shared" si="279"/>
        <v>0.66984334203655349</v>
      </c>
      <c r="AS391" s="410">
        <f t="shared" si="280"/>
        <v>0.42416330405886549</v>
      </c>
      <c r="AT391" s="409">
        <f t="shared" si="281"/>
        <v>-0.13245559777326144</v>
      </c>
      <c r="AU391" s="410">
        <f t="shared" si="282"/>
        <v>7.3340991428822999E-3</v>
      </c>
      <c r="AV391" s="64" t="b">
        <f t="shared" si="283"/>
        <v>0</v>
      </c>
      <c r="AW391" s="415">
        <f t="shared" si="284"/>
        <v>663.62274593822531</v>
      </c>
      <c r="AX391" s="415">
        <f t="shared" si="285"/>
        <v>659.12532100667693</v>
      </c>
      <c r="AY391" s="415">
        <f t="shared" si="286"/>
        <v>758.80242966079413</v>
      </c>
      <c r="AZ391" s="415">
        <f t="shared" si="287"/>
        <v>842.6</v>
      </c>
      <c r="BA391" s="415">
        <f t="shared" si="288"/>
        <v>1200</v>
      </c>
      <c r="BB391" s="416">
        <f t="shared" si="301"/>
        <v>-6.7770807421465573E-3</v>
      </c>
      <c r="BC391" s="416">
        <f t="shared" si="301"/>
        <v>0.15122633811409503</v>
      </c>
      <c r="BD391" s="416">
        <f t="shared" si="301"/>
        <v>0.11043397736175642</v>
      </c>
      <c r="BE391" s="416">
        <f t="shared" si="301"/>
        <v>0.42416330405886549</v>
      </c>
      <c r="BF391" s="417">
        <f t="shared" ref="BF391:BF402" si="345">P391</f>
        <v>11202</v>
      </c>
      <c r="BG391" s="417">
        <f t="shared" si="343"/>
        <v>11682</v>
      </c>
      <c r="BH391" s="417">
        <f t="shared" si="344"/>
        <v>11409</v>
      </c>
      <c r="BI391" s="417">
        <f t="shared" ref="BI391:BI402" si="346">AA391</f>
        <v>11317</v>
      </c>
      <c r="BJ391" s="417">
        <f t="shared" ref="BJ391:BJ454" si="347">AC391</f>
        <v>11400</v>
      </c>
      <c r="BK391" s="416">
        <f t="shared" si="302"/>
        <v>4.284949116229253E-2</v>
      </c>
      <c r="BL391" s="416">
        <f t="shared" si="302"/>
        <v>-2.336928608115052E-2</v>
      </c>
      <c r="BM391" s="416">
        <f t="shared" si="302"/>
        <v>-8.0638092733806843E-3</v>
      </c>
      <c r="BN391" s="416">
        <f t="shared" si="302"/>
        <v>7.3340991428822999E-3</v>
      </c>
      <c r="BO391" s="419"/>
      <c r="BP391" s="420"/>
      <c r="BR391" s="104"/>
      <c r="BS391" s="103"/>
      <c r="BT391" s="161">
        <f t="shared" si="303"/>
        <v>9605640</v>
      </c>
      <c r="BU391" s="161">
        <f t="shared" si="304"/>
        <v>8272646.7999999998</v>
      </c>
    </row>
    <row r="392" spans="1:73" ht="13.2" hidden="1">
      <c r="A392" s="145" t="s">
        <v>870</v>
      </c>
      <c r="B392" s="145" t="str">
        <f t="shared" si="306"/>
        <v>P244</v>
      </c>
      <c r="C392" s="146" t="s">
        <v>875</v>
      </c>
      <c r="D392" s="165" t="s">
        <v>876</v>
      </c>
      <c r="E392" s="165"/>
      <c r="F392" s="165"/>
      <c r="G392" s="165"/>
      <c r="H392" s="129">
        <v>570</v>
      </c>
      <c r="I392" s="130">
        <v>570</v>
      </c>
      <c r="J392" s="129">
        <v>570</v>
      </c>
      <c r="K392" s="130">
        <v>570</v>
      </c>
      <c r="L392" s="130"/>
      <c r="M392" s="130"/>
      <c r="N392" s="130"/>
      <c r="O392" s="148" t="s">
        <v>88</v>
      </c>
      <c r="P392" s="149">
        <v>21370</v>
      </c>
      <c r="Q392" s="149">
        <v>12108510</v>
      </c>
      <c r="R392" s="150"/>
      <c r="S392" s="151"/>
      <c r="T392" s="150"/>
      <c r="U392" s="151"/>
      <c r="V392" s="152"/>
      <c r="W392" s="153"/>
      <c r="X392" s="166"/>
      <c r="Y392" s="155" t="s">
        <v>88</v>
      </c>
      <c r="Z392" s="167"/>
      <c r="AA392" s="166"/>
      <c r="AB392" s="234"/>
      <c r="AC392" s="235"/>
      <c r="AD392" s="451"/>
      <c r="AE392" s="236"/>
      <c r="AF392" s="235"/>
      <c r="AG392" s="451"/>
      <c r="AH392" s="159">
        <f t="shared" si="292"/>
        <v>0</v>
      </c>
      <c r="AI392" s="437">
        <f t="shared" si="293"/>
        <v>0</v>
      </c>
      <c r="AJ392" s="23"/>
      <c r="AK392" s="24"/>
      <c r="AL392" s="23"/>
      <c r="AM392" s="160">
        <f t="shared" si="297"/>
        <v>0</v>
      </c>
      <c r="AN392" s="24"/>
      <c r="AO392" s="163"/>
      <c r="AP392" s="164"/>
      <c r="AQ392" s="487"/>
      <c r="AR392" s="409" t="str">
        <f t="shared" si="279"/>
        <v/>
      </c>
      <c r="AS392" s="410" t="str">
        <f t="shared" si="280"/>
        <v/>
      </c>
      <c r="AT392" s="409" t="str">
        <f t="shared" si="281"/>
        <v/>
      </c>
      <c r="AU392" s="410" t="str">
        <f t="shared" si="282"/>
        <v/>
      </c>
      <c r="AV392" s="64" t="b">
        <f t="shared" si="283"/>
        <v>1</v>
      </c>
      <c r="AW392" s="415">
        <f t="shared" si="284"/>
        <v>566.61254094525032</v>
      </c>
      <c r="AX392" s="415" t="str">
        <f t="shared" si="285"/>
        <v/>
      </c>
      <c r="AY392" s="415" t="str">
        <f t="shared" si="286"/>
        <v/>
      </c>
      <c r="AZ392" s="415" t="str">
        <f t="shared" si="287"/>
        <v/>
      </c>
      <c r="BA392" s="415">
        <f t="shared" si="288"/>
        <v>0</v>
      </c>
      <c r="BB392" s="416" t="str">
        <f t="shared" si="301"/>
        <v/>
      </c>
      <c r="BC392" s="416" t="str">
        <f t="shared" si="301"/>
        <v/>
      </c>
      <c r="BD392" s="416" t="str">
        <f t="shared" si="301"/>
        <v/>
      </c>
      <c r="BE392" s="416" t="str">
        <f t="shared" si="301"/>
        <v/>
      </c>
      <c r="BF392" s="417">
        <f t="shared" si="345"/>
        <v>21370</v>
      </c>
      <c r="BG392" s="417">
        <f t="shared" si="343"/>
        <v>0</v>
      </c>
      <c r="BH392" s="417">
        <f t="shared" si="344"/>
        <v>0</v>
      </c>
      <c r="BI392" s="417">
        <f t="shared" si="346"/>
        <v>0</v>
      </c>
      <c r="BJ392" s="417">
        <f t="shared" si="347"/>
        <v>0</v>
      </c>
      <c r="BK392" s="416">
        <f t="shared" si="302"/>
        <v>-1</v>
      </c>
      <c r="BL392" s="416" t="str">
        <f t="shared" si="302"/>
        <v/>
      </c>
      <c r="BM392" s="416" t="str">
        <f t="shared" si="302"/>
        <v/>
      </c>
      <c r="BN392" s="416" t="str">
        <f t="shared" si="302"/>
        <v/>
      </c>
      <c r="BO392" s="419"/>
      <c r="BP392" s="420"/>
      <c r="BR392" s="104"/>
      <c r="BS392" s="103"/>
      <c r="BT392" s="161"/>
      <c r="BU392" s="161"/>
    </row>
    <row r="393" spans="1:73" ht="24" hidden="1">
      <c r="A393" s="145" t="s">
        <v>870</v>
      </c>
      <c r="B393" s="145" t="str">
        <f t="shared" si="306"/>
        <v>P244.1</v>
      </c>
      <c r="C393" s="146" t="s">
        <v>877</v>
      </c>
      <c r="D393" s="147" t="s">
        <v>878</v>
      </c>
      <c r="E393" s="147"/>
      <c r="F393" s="147" t="s">
        <v>81</v>
      </c>
      <c r="G393" s="147"/>
      <c r="H393" s="129">
        <v>0</v>
      </c>
      <c r="I393" s="130">
        <v>0</v>
      </c>
      <c r="J393" s="129"/>
      <c r="K393" s="130"/>
      <c r="L393" s="130">
        <v>570</v>
      </c>
      <c r="M393" s="130">
        <v>621</v>
      </c>
      <c r="N393" s="130">
        <v>621</v>
      </c>
      <c r="O393" s="148">
        <v>705.1</v>
      </c>
      <c r="P393" s="149">
        <v>0</v>
      </c>
      <c r="Q393" s="149">
        <v>0</v>
      </c>
      <c r="R393" s="150">
        <v>17850</v>
      </c>
      <c r="S393" s="151">
        <v>10021886</v>
      </c>
      <c r="T393" s="150">
        <v>14996</v>
      </c>
      <c r="U393" s="151">
        <v>9457481.0000000019</v>
      </c>
      <c r="V393" s="152">
        <v>15387</v>
      </c>
      <c r="W393" s="153">
        <f t="shared" ref="W393:W399" si="348">V393*O393</f>
        <v>10849373.700000001</v>
      </c>
      <c r="X393" s="154">
        <v>15387</v>
      </c>
      <c r="Y393" s="155">
        <v>705.1</v>
      </c>
      <c r="Z393" s="138">
        <f t="shared" ref="Z393:Z399" si="349">X393*Y393</f>
        <v>10849373.700000001</v>
      </c>
      <c r="AA393" s="152">
        <v>15885</v>
      </c>
      <c r="AB393" s="228">
        <v>10755037.379999999</v>
      </c>
      <c r="AC393" s="229">
        <v>16000</v>
      </c>
      <c r="AD393" s="269">
        <v>906.05</v>
      </c>
      <c r="AE393" s="230">
        <f t="shared" ref="AE393:AE399" si="350">AC393*AD393</f>
        <v>14496800</v>
      </c>
      <c r="AF393" s="231">
        <v>13079</v>
      </c>
      <c r="AG393" s="269">
        <v>906.05</v>
      </c>
      <c r="AH393" s="159">
        <f t="shared" si="292"/>
        <v>11850227.949999999</v>
      </c>
      <c r="AI393" s="437">
        <f t="shared" si="293"/>
        <v>0</v>
      </c>
      <c r="AJ393" s="23">
        <f t="shared" ref="AJ393:AJ399" si="351">+AF393-X393</f>
        <v>-2308</v>
      </c>
      <c r="AK393" s="24">
        <f t="shared" ref="AK393:AK399" si="352">+AJ393/X393</f>
        <v>-0.14999675050367192</v>
      </c>
      <c r="AL393" s="23">
        <f t="shared" ref="AL393:AL399" si="353">+AF393-AA393</f>
        <v>-2806</v>
      </c>
      <c r="AM393" s="160">
        <f t="shared" si="297"/>
        <v>2646572.0500000007</v>
      </c>
      <c r="AN393" s="24">
        <f t="shared" ref="AN393:AN399" si="354">+AL393/AA393</f>
        <v>-0.17664463330185709</v>
      </c>
      <c r="AO393" s="163">
        <f t="shared" ref="AO393:AO399" si="355">+AG393-Y393</f>
        <v>200.94999999999993</v>
      </c>
      <c r="AP393" s="164">
        <f t="shared" ref="AP393:AP399" si="356">+AO393/Y393</f>
        <v>0.28499503616508287</v>
      </c>
      <c r="AQ393" s="487"/>
      <c r="AR393" s="409">
        <f t="shared" ref="AR393:AR459" si="357">IFERROR(AG393/Y393-1,"")</f>
        <v>0.28499503616508282</v>
      </c>
      <c r="AS393" s="410">
        <f t="shared" ref="AS393:AS459" si="358">IFERROR(AD393/Y393-1,"")</f>
        <v>0.28499503616508282</v>
      </c>
      <c r="AT393" s="409">
        <f t="shared" ref="AT393:AT459" si="359">IFERROR(AF393/AA393-1,"")</f>
        <v>-0.17664463330185709</v>
      </c>
      <c r="AU393" s="410">
        <f t="shared" ref="AU393:AU459" si="360">IFERROR(AC393/AA393-1,"")</f>
        <v>7.2395341517155209E-3</v>
      </c>
      <c r="AV393" s="64" t="b">
        <f t="shared" ref="AV393:AV456" si="361">AC393=AA393</f>
        <v>0</v>
      </c>
      <c r="AW393" s="415" t="str">
        <f t="shared" ref="AW393:AW402" si="362">IFERROR(Q393/P393,"")</f>
        <v/>
      </c>
      <c r="AX393" s="415">
        <f t="shared" ref="AX393:AX402" si="363">IFERROR(S393/R393,"")</f>
        <v>561.45019607843142</v>
      </c>
      <c r="AY393" s="415">
        <f t="shared" ref="AY393:AY402" si="364">IFERROR(U393/T393,"")</f>
        <v>630.66691117631376</v>
      </c>
      <c r="AZ393" s="415">
        <f t="shared" ref="AZ393:AZ456" si="365">Y393</f>
        <v>705.1</v>
      </c>
      <c r="BA393" s="415">
        <f t="shared" ref="BA393:BA456" si="366">AD393</f>
        <v>906.05</v>
      </c>
      <c r="BB393" s="416" t="str">
        <f t="shared" si="301"/>
        <v/>
      </c>
      <c r="BC393" s="416">
        <f t="shared" si="301"/>
        <v>0.12328202141764533</v>
      </c>
      <c r="BD393" s="416">
        <f t="shared" si="301"/>
        <v>0.11802282235618544</v>
      </c>
      <c r="BE393" s="416">
        <f t="shared" ref="BE393:BE456" si="367">IFERROR(BA393/AZ393-1,"")</f>
        <v>0.28499503616508282</v>
      </c>
      <c r="BF393" s="417">
        <f t="shared" si="345"/>
        <v>0</v>
      </c>
      <c r="BG393" s="417">
        <f t="shared" si="343"/>
        <v>17850</v>
      </c>
      <c r="BH393" s="417">
        <f t="shared" si="344"/>
        <v>14996</v>
      </c>
      <c r="BI393" s="417">
        <f t="shared" si="346"/>
        <v>15885</v>
      </c>
      <c r="BJ393" s="417">
        <f t="shared" si="347"/>
        <v>16000</v>
      </c>
      <c r="BK393" s="416" t="str">
        <f t="shared" si="302"/>
        <v/>
      </c>
      <c r="BL393" s="416">
        <f t="shared" si="302"/>
        <v>-0.15988795518207288</v>
      </c>
      <c r="BM393" s="416">
        <f t="shared" si="302"/>
        <v>5.9282475326753792E-2</v>
      </c>
      <c r="BN393" s="416">
        <f t="shared" ref="BN393:BN456" si="368">IFERROR(BJ393/BI393-1,"")</f>
        <v>7.2395341517155209E-3</v>
      </c>
      <c r="BO393" s="419" t="s">
        <v>1071</v>
      </c>
      <c r="BP393" s="420"/>
      <c r="BR393" s="104"/>
      <c r="BS393" s="103"/>
      <c r="BT393" s="161">
        <f t="shared" si="303"/>
        <v>11281600</v>
      </c>
      <c r="BU393" s="161">
        <f t="shared" si="304"/>
        <v>9222002.9000000004</v>
      </c>
    </row>
    <row r="394" spans="1:73" ht="36" hidden="1">
      <c r="A394" s="145" t="s">
        <v>870</v>
      </c>
      <c r="B394" s="145" t="str">
        <f t="shared" si="306"/>
        <v>P244.2</v>
      </c>
      <c r="C394" s="146" t="s">
        <v>879</v>
      </c>
      <c r="D394" s="175" t="s">
        <v>880</v>
      </c>
      <c r="E394" s="175" t="s">
        <v>102</v>
      </c>
      <c r="F394" s="175"/>
      <c r="G394" s="175"/>
      <c r="H394" s="129">
        <v>0</v>
      </c>
      <c r="I394" s="130">
        <v>0</v>
      </c>
      <c r="J394" s="129"/>
      <c r="K394" s="130"/>
      <c r="L394" s="130">
        <v>684</v>
      </c>
      <c r="M394" s="130">
        <v>742</v>
      </c>
      <c r="N394" s="130">
        <v>742</v>
      </c>
      <c r="O394" s="148">
        <v>838.2</v>
      </c>
      <c r="P394" s="149">
        <v>0</v>
      </c>
      <c r="Q394" s="149">
        <v>0</v>
      </c>
      <c r="R394" s="150">
        <v>2079</v>
      </c>
      <c r="S394" s="151">
        <v>1295815.2</v>
      </c>
      <c r="T394" s="150">
        <v>2013</v>
      </c>
      <c r="U394" s="151">
        <v>1545545.22</v>
      </c>
      <c r="V394" s="152">
        <v>2039</v>
      </c>
      <c r="W394" s="153">
        <f t="shared" si="348"/>
        <v>1709089.8</v>
      </c>
      <c r="X394" s="154">
        <v>2039</v>
      </c>
      <c r="Y394" s="155">
        <v>838.2</v>
      </c>
      <c r="Z394" s="138">
        <f t="shared" si="349"/>
        <v>1709089.8</v>
      </c>
      <c r="AA394" s="152">
        <v>1934</v>
      </c>
      <c r="AB394" s="228">
        <v>1619338.38</v>
      </c>
      <c r="AC394" s="162">
        <v>2000</v>
      </c>
      <c r="AD394" s="269">
        <v>1039.1500000000001</v>
      </c>
      <c r="AE394" s="230">
        <f t="shared" si="350"/>
        <v>2078300.0000000002</v>
      </c>
      <c r="AF394" s="231">
        <v>1734</v>
      </c>
      <c r="AG394" s="269">
        <v>1039.1500000000001</v>
      </c>
      <c r="AH394" s="159">
        <f t="shared" ref="AH394:AH425" si="369">AF394*AG394</f>
        <v>1801886.1</v>
      </c>
      <c r="AI394" s="437">
        <f t="shared" ref="AI394:AI457" si="370">AD394-AG394</f>
        <v>0</v>
      </c>
      <c r="AJ394" s="23">
        <f t="shared" si="351"/>
        <v>-305</v>
      </c>
      <c r="AK394" s="24">
        <f t="shared" si="352"/>
        <v>-0.14958312898479648</v>
      </c>
      <c r="AL394" s="23">
        <f t="shared" si="353"/>
        <v>-200</v>
      </c>
      <c r="AM394" s="160">
        <f t="shared" ref="AM394:AM457" si="371">AE394-AH394</f>
        <v>276413.90000000014</v>
      </c>
      <c r="AN394" s="24">
        <f t="shared" si="354"/>
        <v>-0.10341261633919338</v>
      </c>
      <c r="AO394" s="163">
        <f t="shared" si="355"/>
        <v>200.95000000000005</v>
      </c>
      <c r="AP394" s="164">
        <f t="shared" si="356"/>
        <v>0.23973991887377719</v>
      </c>
      <c r="AQ394" s="487"/>
      <c r="AR394" s="409">
        <f t="shared" si="357"/>
        <v>0.23973991887377721</v>
      </c>
      <c r="AS394" s="410">
        <f t="shared" si="358"/>
        <v>0.23973991887377721</v>
      </c>
      <c r="AT394" s="409">
        <f t="shared" si="359"/>
        <v>-0.10341261633919341</v>
      </c>
      <c r="AU394" s="410">
        <f t="shared" si="360"/>
        <v>3.4126163391933861E-2</v>
      </c>
      <c r="AV394" s="64" t="b">
        <f t="shared" si="361"/>
        <v>0</v>
      </c>
      <c r="AW394" s="415" t="str">
        <f t="shared" si="362"/>
        <v/>
      </c>
      <c r="AX394" s="415">
        <f t="shared" si="363"/>
        <v>623.2877344877345</v>
      </c>
      <c r="AY394" s="415">
        <f t="shared" si="364"/>
        <v>767.78202682563335</v>
      </c>
      <c r="AZ394" s="415">
        <f t="shared" si="365"/>
        <v>838.2</v>
      </c>
      <c r="BA394" s="415">
        <f t="shared" si="366"/>
        <v>1039.1500000000001</v>
      </c>
      <c r="BB394" s="416" t="str">
        <f t="shared" ref="BB394:BE458" si="372">IFERROR(AX394/AW394-1,"")</f>
        <v/>
      </c>
      <c r="BC394" s="416">
        <f t="shared" si="372"/>
        <v>0.23182598396012932</v>
      </c>
      <c r="BD394" s="416">
        <f t="shared" si="372"/>
        <v>9.1716100031030035E-2</v>
      </c>
      <c r="BE394" s="416">
        <f t="shared" si="367"/>
        <v>0.23973991887377721</v>
      </c>
      <c r="BF394" s="417">
        <f t="shared" si="345"/>
        <v>0</v>
      </c>
      <c r="BG394" s="417">
        <f t="shared" si="343"/>
        <v>2079</v>
      </c>
      <c r="BH394" s="417">
        <f t="shared" si="344"/>
        <v>2013</v>
      </c>
      <c r="BI394" s="417">
        <f t="shared" si="346"/>
        <v>1934</v>
      </c>
      <c r="BJ394" s="417">
        <f t="shared" si="347"/>
        <v>2000</v>
      </c>
      <c r="BK394" s="416" t="str">
        <f t="shared" ref="BK394:BN458" si="373">IFERROR(BG394/BF394-1,"")</f>
        <v/>
      </c>
      <c r="BL394" s="416">
        <f t="shared" si="373"/>
        <v>-3.1746031746031744E-2</v>
      </c>
      <c r="BM394" s="416">
        <f t="shared" si="373"/>
        <v>-3.9244908097367137E-2</v>
      </c>
      <c r="BN394" s="416">
        <f t="shared" si="368"/>
        <v>3.4126163391933861E-2</v>
      </c>
      <c r="BO394" s="419" t="s">
        <v>1071</v>
      </c>
      <c r="BP394" s="420"/>
      <c r="BR394" s="104"/>
      <c r="BS394" s="103"/>
      <c r="BT394" s="161">
        <f t="shared" ref="BT394:BT457" si="374">AC394*Y394</f>
        <v>1676400</v>
      </c>
      <c r="BU394" s="161">
        <f t="shared" ref="BU394:BU457" si="375">AF394*Y394</f>
        <v>1453438.8</v>
      </c>
    </row>
    <row r="395" spans="1:73" ht="36" hidden="1">
      <c r="A395" s="145" t="s">
        <v>881</v>
      </c>
      <c r="B395" s="145" t="str">
        <f t="shared" si="306"/>
        <v>P245</v>
      </c>
      <c r="C395" s="146" t="s">
        <v>882</v>
      </c>
      <c r="D395" s="175" t="s">
        <v>883</v>
      </c>
      <c r="E395" s="175" t="s">
        <v>102</v>
      </c>
      <c r="F395" s="175"/>
      <c r="G395" s="175"/>
      <c r="H395" s="129">
        <v>880</v>
      </c>
      <c r="I395" s="130">
        <v>1000</v>
      </c>
      <c r="J395" s="129">
        <v>1000</v>
      </c>
      <c r="K395" s="130">
        <v>1300</v>
      </c>
      <c r="L395" s="130">
        <v>1300</v>
      </c>
      <c r="M395" s="130">
        <v>1300</v>
      </c>
      <c r="N395" s="130">
        <v>1300</v>
      </c>
      <c r="O395" s="148">
        <v>1452</v>
      </c>
      <c r="P395" s="149">
        <v>1816</v>
      </c>
      <c r="Q395" s="149">
        <v>1738480</v>
      </c>
      <c r="R395" s="150">
        <v>1917</v>
      </c>
      <c r="S395" s="151">
        <v>2196600</v>
      </c>
      <c r="T395" s="150">
        <v>1826</v>
      </c>
      <c r="U395" s="151">
        <v>2432657</v>
      </c>
      <c r="V395" s="152">
        <v>1864</v>
      </c>
      <c r="W395" s="153">
        <f t="shared" si="348"/>
        <v>2706528</v>
      </c>
      <c r="X395" s="154">
        <v>1864</v>
      </c>
      <c r="Y395" s="155">
        <v>1452</v>
      </c>
      <c r="Z395" s="138">
        <f t="shared" si="349"/>
        <v>2706528</v>
      </c>
      <c r="AA395" s="152">
        <v>1589</v>
      </c>
      <c r="AB395" s="228">
        <v>2276518.2000000002</v>
      </c>
      <c r="AC395" s="162">
        <v>1800</v>
      </c>
      <c r="AD395" s="269">
        <v>2200</v>
      </c>
      <c r="AE395" s="230">
        <f t="shared" si="350"/>
        <v>3960000</v>
      </c>
      <c r="AF395" s="231">
        <v>1585</v>
      </c>
      <c r="AG395" s="269">
        <v>2200</v>
      </c>
      <c r="AH395" s="159">
        <f t="shared" si="369"/>
        <v>3487000</v>
      </c>
      <c r="AI395" s="437">
        <f t="shared" si="370"/>
        <v>0</v>
      </c>
      <c r="AJ395" s="23">
        <f t="shared" si="351"/>
        <v>-279</v>
      </c>
      <c r="AK395" s="24">
        <f t="shared" si="352"/>
        <v>-0.14967811158798283</v>
      </c>
      <c r="AL395" s="23">
        <f t="shared" si="353"/>
        <v>-4</v>
      </c>
      <c r="AM395" s="160">
        <f t="shared" si="371"/>
        <v>473000</v>
      </c>
      <c r="AN395" s="24">
        <f t="shared" si="354"/>
        <v>-2.5173064820641915E-3</v>
      </c>
      <c r="AO395" s="163">
        <f t="shared" si="355"/>
        <v>748</v>
      </c>
      <c r="AP395" s="164">
        <f t="shared" si="356"/>
        <v>0.51515151515151514</v>
      </c>
      <c r="AQ395" s="487"/>
      <c r="AR395" s="409">
        <f t="shared" si="357"/>
        <v>0.51515151515151514</v>
      </c>
      <c r="AS395" s="410">
        <f t="shared" si="358"/>
        <v>0.51515151515151514</v>
      </c>
      <c r="AT395" s="409">
        <f t="shared" si="359"/>
        <v>-2.5173064820641633E-3</v>
      </c>
      <c r="AU395" s="410">
        <f t="shared" si="360"/>
        <v>0.13278791692888614</v>
      </c>
      <c r="AV395" s="64" t="b">
        <f t="shared" si="361"/>
        <v>0</v>
      </c>
      <c r="AW395" s="415">
        <f t="shared" si="362"/>
        <v>957.31277533039645</v>
      </c>
      <c r="AX395" s="415">
        <f t="shared" si="363"/>
        <v>1145.8528951486699</v>
      </c>
      <c r="AY395" s="415">
        <f t="shared" si="364"/>
        <v>1332.2327491785322</v>
      </c>
      <c r="AZ395" s="415">
        <f t="shared" si="365"/>
        <v>1452</v>
      </c>
      <c r="BA395" s="415">
        <f t="shared" si="366"/>
        <v>2200</v>
      </c>
      <c r="BB395" s="416">
        <f t="shared" si="372"/>
        <v>0.19694725138625957</v>
      </c>
      <c r="BC395" s="416">
        <f t="shared" si="372"/>
        <v>0.16265600481437037</v>
      </c>
      <c r="BD395" s="416">
        <f t="shared" si="372"/>
        <v>8.9899644709467985E-2</v>
      </c>
      <c r="BE395" s="416">
        <f t="shared" si="367"/>
        <v>0.51515151515151514</v>
      </c>
      <c r="BF395" s="417">
        <f t="shared" si="345"/>
        <v>1816</v>
      </c>
      <c r="BG395" s="417">
        <f t="shared" si="343"/>
        <v>1917</v>
      </c>
      <c r="BH395" s="417">
        <f t="shared" si="344"/>
        <v>1826</v>
      </c>
      <c r="BI395" s="417">
        <f t="shared" si="346"/>
        <v>1589</v>
      </c>
      <c r="BJ395" s="417">
        <f t="shared" si="347"/>
        <v>1800</v>
      </c>
      <c r="BK395" s="416">
        <f t="shared" si="373"/>
        <v>5.5616740088105798E-2</v>
      </c>
      <c r="BL395" s="416">
        <f t="shared" si="373"/>
        <v>-4.7470005216484035E-2</v>
      </c>
      <c r="BM395" s="416">
        <f t="shared" si="373"/>
        <v>-0.12979189485213583</v>
      </c>
      <c r="BN395" s="416">
        <f t="shared" si="368"/>
        <v>0.13278791692888614</v>
      </c>
      <c r="BO395" s="419" t="s">
        <v>1071</v>
      </c>
      <c r="BP395" s="420"/>
      <c r="BR395" s="104"/>
      <c r="BS395" s="103"/>
      <c r="BT395" s="161">
        <f t="shared" si="374"/>
        <v>2613600</v>
      </c>
      <c r="BU395" s="161">
        <f t="shared" si="375"/>
        <v>2301420</v>
      </c>
    </row>
    <row r="396" spans="1:73" ht="24" hidden="1">
      <c r="A396" s="145" t="s">
        <v>884</v>
      </c>
      <c r="B396" s="145" t="str">
        <f t="shared" si="306"/>
        <v>P246</v>
      </c>
      <c r="C396" s="146" t="s">
        <v>885</v>
      </c>
      <c r="D396" s="147" t="s">
        <v>886</v>
      </c>
      <c r="E396" s="147"/>
      <c r="F396" s="147"/>
      <c r="G396" s="147"/>
      <c r="H396" s="129">
        <v>665</v>
      </c>
      <c r="I396" s="130">
        <v>665</v>
      </c>
      <c r="J396" s="129">
        <v>665</v>
      </c>
      <c r="K396" s="130">
        <v>665</v>
      </c>
      <c r="L396" s="130">
        <v>665</v>
      </c>
      <c r="M396" s="130">
        <v>665</v>
      </c>
      <c r="N396" s="130">
        <v>665</v>
      </c>
      <c r="O396" s="148">
        <v>753.5</v>
      </c>
      <c r="P396" s="149">
        <v>3389</v>
      </c>
      <c r="Q396" s="149">
        <v>2253552</v>
      </c>
      <c r="R396" s="150">
        <v>3208</v>
      </c>
      <c r="S396" s="151">
        <v>2133320</v>
      </c>
      <c r="T396" s="150">
        <v>2574</v>
      </c>
      <c r="U396" s="151">
        <v>1791979.5</v>
      </c>
      <c r="V396" s="152">
        <v>2692</v>
      </c>
      <c r="W396" s="153">
        <f t="shared" si="348"/>
        <v>2028422</v>
      </c>
      <c r="X396" s="154">
        <v>2692</v>
      </c>
      <c r="Y396" s="155">
        <v>753.5</v>
      </c>
      <c r="Z396" s="138">
        <f t="shared" si="349"/>
        <v>2028422</v>
      </c>
      <c r="AA396" s="152">
        <v>2014</v>
      </c>
      <c r="AB396" s="228">
        <v>1518699.5</v>
      </c>
      <c r="AC396" s="231">
        <v>2289</v>
      </c>
      <c r="AD396" s="456">
        <f>Y396*1.15</f>
        <v>866.52499999999998</v>
      </c>
      <c r="AE396" s="230">
        <f t="shared" si="350"/>
        <v>1983475.7249999999</v>
      </c>
      <c r="AF396" s="231">
        <v>2289</v>
      </c>
      <c r="AG396" s="269">
        <v>981.15</v>
      </c>
      <c r="AH396" s="159">
        <f t="shared" si="369"/>
        <v>2245852.35</v>
      </c>
      <c r="AI396" s="437">
        <f t="shared" si="370"/>
        <v>-114.625</v>
      </c>
      <c r="AJ396" s="23">
        <f t="shared" si="351"/>
        <v>-403</v>
      </c>
      <c r="AK396" s="24">
        <f t="shared" si="352"/>
        <v>-0.14970282317979197</v>
      </c>
      <c r="AL396" s="23">
        <f t="shared" si="353"/>
        <v>275</v>
      </c>
      <c r="AM396" s="160">
        <f t="shared" si="371"/>
        <v>-262376.62500000023</v>
      </c>
      <c r="AN396" s="24">
        <f t="shared" si="354"/>
        <v>0.1365441906653426</v>
      </c>
      <c r="AO396" s="163">
        <f t="shared" si="355"/>
        <v>227.64999999999998</v>
      </c>
      <c r="AP396" s="164">
        <f t="shared" si="356"/>
        <v>0.30212342402123421</v>
      </c>
      <c r="AQ396" s="487"/>
      <c r="AR396" s="409">
        <f t="shared" si="357"/>
        <v>0.30212342402123427</v>
      </c>
      <c r="AS396" s="410">
        <f t="shared" si="358"/>
        <v>0.14999999999999991</v>
      </c>
      <c r="AT396" s="409">
        <f t="shared" si="359"/>
        <v>0.13654419066534262</v>
      </c>
      <c r="AU396" s="410">
        <f t="shared" si="360"/>
        <v>0.13654419066534262</v>
      </c>
      <c r="AV396" s="64" t="b">
        <f t="shared" si="361"/>
        <v>0</v>
      </c>
      <c r="AW396" s="415">
        <f t="shared" si="362"/>
        <v>664.96075538506932</v>
      </c>
      <c r="AX396" s="415">
        <f t="shared" si="363"/>
        <v>665</v>
      </c>
      <c r="AY396" s="415">
        <f t="shared" si="364"/>
        <v>696.18473193473199</v>
      </c>
      <c r="AZ396" s="415">
        <f t="shared" si="365"/>
        <v>753.5</v>
      </c>
      <c r="BA396" s="415">
        <f t="shared" si="366"/>
        <v>866.52499999999998</v>
      </c>
      <c r="BB396" s="416">
        <f t="shared" si="372"/>
        <v>5.9017941454131417E-5</v>
      </c>
      <c r="BC396" s="416">
        <f t="shared" si="372"/>
        <v>4.6894333736439142E-2</v>
      </c>
      <c r="BD396" s="416">
        <f t="shared" si="372"/>
        <v>8.2327671717226547E-2</v>
      </c>
      <c r="BE396" s="416">
        <f t="shared" si="367"/>
        <v>0.14999999999999991</v>
      </c>
      <c r="BF396" s="417">
        <f t="shared" si="345"/>
        <v>3389</v>
      </c>
      <c r="BG396" s="417">
        <f t="shared" si="343"/>
        <v>3208</v>
      </c>
      <c r="BH396" s="417">
        <f t="shared" si="344"/>
        <v>2574</v>
      </c>
      <c r="BI396" s="417">
        <f t="shared" si="346"/>
        <v>2014</v>
      </c>
      <c r="BJ396" s="417">
        <f t="shared" si="347"/>
        <v>2289</v>
      </c>
      <c r="BK396" s="416">
        <f t="shared" si="373"/>
        <v>-5.3408084980820281E-2</v>
      </c>
      <c r="BL396" s="416">
        <f t="shared" si="373"/>
        <v>-0.19763092269326688</v>
      </c>
      <c r="BM396" s="416">
        <f t="shared" si="373"/>
        <v>-0.21756021756021759</v>
      </c>
      <c r="BN396" s="416">
        <f t="shared" si="368"/>
        <v>0.13654419066534262</v>
      </c>
      <c r="BO396" s="419"/>
      <c r="BP396" s="420"/>
      <c r="BR396" s="104"/>
      <c r="BS396" s="103"/>
      <c r="BT396" s="161">
        <f t="shared" si="374"/>
        <v>1724761.5</v>
      </c>
      <c r="BU396" s="161">
        <f t="shared" si="375"/>
        <v>1724761.5</v>
      </c>
    </row>
    <row r="397" spans="1:73" ht="13.2" hidden="1">
      <c r="A397" s="145" t="s">
        <v>884</v>
      </c>
      <c r="B397" s="145" t="str">
        <f t="shared" si="306"/>
        <v>P247</v>
      </c>
      <c r="C397" s="146" t="s">
        <v>887</v>
      </c>
      <c r="D397" s="147" t="s">
        <v>888</v>
      </c>
      <c r="E397" s="147"/>
      <c r="F397" s="147"/>
      <c r="G397" s="147"/>
      <c r="H397" s="129">
        <v>327</v>
      </c>
      <c r="I397" s="130">
        <v>327</v>
      </c>
      <c r="J397" s="129">
        <v>327</v>
      </c>
      <c r="K397" s="130">
        <v>327</v>
      </c>
      <c r="L397" s="130">
        <v>327</v>
      </c>
      <c r="M397" s="130">
        <v>347</v>
      </c>
      <c r="N397" s="130">
        <v>347</v>
      </c>
      <c r="O397" s="148">
        <v>403.7</v>
      </c>
      <c r="P397" s="149">
        <v>67</v>
      </c>
      <c r="Q397" s="149">
        <v>21909</v>
      </c>
      <c r="R397" s="150">
        <v>56</v>
      </c>
      <c r="S397" s="151">
        <v>18312</v>
      </c>
      <c r="T397" s="150">
        <v>54</v>
      </c>
      <c r="U397" s="151">
        <v>20152.199999999997</v>
      </c>
      <c r="V397" s="152">
        <v>61</v>
      </c>
      <c r="W397" s="153">
        <f t="shared" si="348"/>
        <v>24625.7</v>
      </c>
      <c r="X397" s="154">
        <v>61</v>
      </c>
      <c r="Y397" s="155">
        <v>403.7</v>
      </c>
      <c r="Z397" s="138">
        <f t="shared" si="349"/>
        <v>24625.7</v>
      </c>
      <c r="AA397" s="152">
        <v>37</v>
      </c>
      <c r="AB397" s="228">
        <v>14936.9</v>
      </c>
      <c r="AC397" s="231">
        <v>52</v>
      </c>
      <c r="AD397" s="456">
        <f>Y397*1.15</f>
        <v>464.25499999999994</v>
      </c>
      <c r="AE397" s="230">
        <f t="shared" si="350"/>
        <v>24141.26</v>
      </c>
      <c r="AF397" s="231">
        <v>52</v>
      </c>
      <c r="AG397" s="269">
        <v>515.64</v>
      </c>
      <c r="AH397" s="159">
        <f t="shared" si="369"/>
        <v>26813.279999999999</v>
      </c>
      <c r="AI397" s="437">
        <f t="shared" si="370"/>
        <v>-51.385000000000048</v>
      </c>
      <c r="AJ397" s="23">
        <f t="shared" si="351"/>
        <v>-9</v>
      </c>
      <c r="AK397" s="24">
        <f t="shared" si="352"/>
        <v>-0.14754098360655737</v>
      </c>
      <c r="AL397" s="23">
        <f t="shared" si="353"/>
        <v>15</v>
      </c>
      <c r="AM397" s="160">
        <f t="shared" si="371"/>
        <v>-2672.0200000000004</v>
      </c>
      <c r="AN397" s="24">
        <f t="shared" si="354"/>
        <v>0.40540540540540543</v>
      </c>
      <c r="AO397" s="163">
        <f t="shared" si="355"/>
        <v>111.94</v>
      </c>
      <c r="AP397" s="164">
        <f t="shared" si="356"/>
        <v>0.27728511270745604</v>
      </c>
      <c r="AQ397" s="487"/>
      <c r="AR397" s="409">
        <f t="shared" si="357"/>
        <v>0.27728511270745604</v>
      </c>
      <c r="AS397" s="410">
        <f t="shared" si="358"/>
        <v>0.14999999999999991</v>
      </c>
      <c r="AT397" s="409">
        <f t="shared" si="359"/>
        <v>0.40540540540540548</v>
      </c>
      <c r="AU397" s="410">
        <f t="shared" si="360"/>
        <v>0.40540540540540548</v>
      </c>
      <c r="AV397" s="64" t="b">
        <f t="shared" si="361"/>
        <v>0</v>
      </c>
      <c r="AW397" s="415">
        <f t="shared" si="362"/>
        <v>327</v>
      </c>
      <c r="AX397" s="415">
        <f t="shared" si="363"/>
        <v>327</v>
      </c>
      <c r="AY397" s="415">
        <f t="shared" si="364"/>
        <v>373.18888888888881</v>
      </c>
      <c r="AZ397" s="415">
        <f t="shared" si="365"/>
        <v>403.7</v>
      </c>
      <c r="BA397" s="415">
        <f t="shared" si="366"/>
        <v>464.25499999999994</v>
      </c>
      <c r="BB397" s="416">
        <f t="shared" si="372"/>
        <v>0</v>
      </c>
      <c r="BC397" s="416">
        <f t="shared" si="372"/>
        <v>0.14125042473666305</v>
      </c>
      <c r="BD397" s="416">
        <f t="shared" si="372"/>
        <v>8.1757822967219562E-2</v>
      </c>
      <c r="BE397" s="416">
        <f t="shared" si="367"/>
        <v>0.14999999999999991</v>
      </c>
      <c r="BF397" s="417">
        <f t="shared" si="345"/>
        <v>67</v>
      </c>
      <c r="BG397" s="417">
        <f t="shared" si="343"/>
        <v>56</v>
      </c>
      <c r="BH397" s="417">
        <f t="shared" si="344"/>
        <v>54</v>
      </c>
      <c r="BI397" s="417">
        <f t="shared" si="346"/>
        <v>37</v>
      </c>
      <c r="BJ397" s="417">
        <f t="shared" si="347"/>
        <v>52</v>
      </c>
      <c r="BK397" s="416">
        <f t="shared" si="373"/>
        <v>-0.16417910447761197</v>
      </c>
      <c r="BL397" s="416">
        <f t="shared" si="373"/>
        <v>-3.5714285714285698E-2</v>
      </c>
      <c r="BM397" s="416">
        <f t="shared" si="373"/>
        <v>-0.31481481481481477</v>
      </c>
      <c r="BN397" s="416">
        <f t="shared" si="368"/>
        <v>0.40540540540540548</v>
      </c>
      <c r="BO397" s="419"/>
      <c r="BP397" s="420"/>
      <c r="BR397" s="104"/>
      <c r="BS397" s="103"/>
      <c r="BT397" s="161">
        <f t="shared" si="374"/>
        <v>20992.399999999998</v>
      </c>
      <c r="BU397" s="161">
        <f t="shared" si="375"/>
        <v>20992.399999999998</v>
      </c>
    </row>
    <row r="398" spans="1:73" ht="13.2" hidden="1">
      <c r="A398" s="145" t="s">
        <v>884</v>
      </c>
      <c r="B398" s="145" t="str">
        <f t="shared" si="306"/>
        <v>P248</v>
      </c>
      <c r="C398" s="146" t="s">
        <v>889</v>
      </c>
      <c r="D398" s="147" t="s">
        <v>890</v>
      </c>
      <c r="E398" s="147"/>
      <c r="F398" s="147"/>
      <c r="G398" s="147"/>
      <c r="H398" s="129">
        <v>640</v>
      </c>
      <c r="I398" s="130">
        <v>640</v>
      </c>
      <c r="J398" s="129">
        <v>640</v>
      </c>
      <c r="K398" s="130">
        <v>640</v>
      </c>
      <c r="L398" s="130">
        <v>640</v>
      </c>
      <c r="M398" s="130">
        <v>667</v>
      </c>
      <c r="N398" s="130">
        <v>667</v>
      </c>
      <c r="O398" s="148">
        <v>755.7</v>
      </c>
      <c r="P398" s="149">
        <v>168</v>
      </c>
      <c r="Q398" s="149">
        <v>107520</v>
      </c>
      <c r="R398" s="150">
        <v>197</v>
      </c>
      <c r="S398" s="151">
        <v>126080</v>
      </c>
      <c r="T398" s="150">
        <v>53</v>
      </c>
      <c r="U398" s="151">
        <v>35798.299999999996</v>
      </c>
      <c r="V398" s="152">
        <v>57</v>
      </c>
      <c r="W398" s="153">
        <f t="shared" si="348"/>
        <v>43074.9</v>
      </c>
      <c r="X398" s="154">
        <v>57</v>
      </c>
      <c r="Y398" s="155">
        <v>755.7</v>
      </c>
      <c r="Z398" s="138">
        <f t="shared" si="349"/>
        <v>43074.9</v>
      </c>
      <c r="AA398" s="152">
        <v>10</v>
      </c>
      <c r="AB398" s="228">
        <v>7557</v>
      </c>
      <c r="AC398" s="231">
        <v>49</v>
      </c>
      <c r="AD398" s="456">
        <f>Y398*1.15</f>
        <v>869.05499999999995</v>
      </c>
      <c r="AE398" s="230">
        <f t="shared" si="350"/>
        <v>42583.695</v>
      </c>
      <c r="AF398" s="231">
        <v>49</v>
      </c>
      <c r="AG398" s="269">
        <v>974.79</v>
      </c>
      <c r="AH398" s="159">
        <f t="shared" si="369"/>
        <v>47764.71</v>
      </c>
      <c r="AI398" s="437">
        <f t="shared" si="370"/>
        <v>-105.73500000000001</v>
      </c>
      <c r="AJ398" s="23">
        <f t="shared" si="351"/>
        <v>-8</v>
      </c>
      <c r="AK398" s="24">
        <f t="shared" si="352"/>
        <v>-0.14035087719298245</v>
      </c>
      <c r="AL398" s="23">
        <f t="shared" si="353"/>
        <v>39</v>
      </c>
      <c r="AM398" s="160">
        <f t="shared" si="371"/>
        <v>-5181.0149999999994</v>
      </c>
      <c r="AN398" s="24">
        <f t="shared" si="354"/>
        <v>3.9</v>
      </c>
      <c r="AO398" s="163">
        <f t="shared" si="355"/>
        <v>219.08999999999992</v>
      </c>
      <c r="AP398" s="164">
        <f t="shared" si="356"/>
        <v>0.28991663358475572</v>
      </c>
      <c r="AQ398" s="487"/>
      <c r="AR398" s="409">
        <f t="shared" si="357"/>
        <v>0.28991663358475583</v>
      </c>
      <c r="AS398" s="410">
        <f t="shared" si="358"/>
        <v>0.14999999999999991</v>
      </c>
      <c r="AT398" s="409">
        <f t="shared" si="359"/>
        <v>3.9000000000000004</v>
      </c>
      <c r="AU398" s="410">
        <f t="shared" si="360"/>
        <v>3.9000000000000004</v>
      </c>
      <c r="AV398" s="64" t="b">
        <f t="shared" si="361"/>
        <v>0</v>
      </c>
      <c r="AW398" s="415">
        <f t="shared" si="362"/>
        <v>640</v>
      </c>
      <c r="AX398" s="415">
        <f t="shared" si="363"/>
        <v>640</v>
      </c>
      <c r="AY398" s="415">
        <f t="shared" si="364"/>
        <v>675.43962264150935</v>
      </c>
      <c r="AZ398" s="415">
        <f t="shared" si="365"/>
        <v>755.7</v>
      </c>
      <c r="BA398" s="415">
        <f t="shared" si="366"/>
        <v>869.05499999999995</v>
      </c>
      <c r="BB398" s="416">
        <f t="shared" si="372"/>
        <v>0</v>
      </c>
      <c r="BC398" s="416">
        <f t="shared" si="372"/>
        <v>5.5374410377358352E-2</v>
      </c>
      <c r="BD398" s="416">
        <f t="shared" si="372"/>
        <v>0.11882687166709061</v>
      </c>
      <c r="BE398" s="416">
        <f t="shared" si="367"/>
        <v>0.14999999999999991</v>
      </c>
      <c r="BF398" s="417">
        <f t="shared" si="345"/>
        <v>168</v>
      </c>
      <c r="BG398" s="417">
        <f t="shared" si="343"/>
        <v>197</v>
      </c>
      <c r="BH398" s="417">
        <f t="shared" si="344"/>
        <v>53</v>
      </c>
      <c r="BI398" s="417">
        <f t="shared" si="346"/>
        <v>10</v>
      </c>
      <c r="BJ398" s="417">
        <f t="shared" si="347"/>
        <v>49</v>
      </c>
      <c r="BK398" s="416">
        <f t="shared" si="373"/>
        <v>0.17261904761904767</v>
      </c>
      <c r="BL398" s="416">
        <f t="shared" si="373"/>
        <v>-0.73096446700507611</v>
      </c>
      <c r="BM398" s="416">
        <f t="shared" si="373"/>
        <v>-0.81132075471698117</v>
      </c>
      <c r="BN398" s="416">
        <f t="shared" si="368"/>
        <v>3.9000000000000004</v>
      </c>
      <c r="BO398" s="419"/>
      <c r="BP398" s="420"/>
      <c r="BR398" s="104"/>
      <c r="BS398" s="103"/>
      <c r="BT398" s="161">
        <f t="shared" si="374"/>
        <v>37029.300000000003</v>
      </c>
      <c r="BU398" s="161">
        <f t="shared" si="375"/>
        <v>37029.300000000003</v>
      </c>
    </row>
    <row r="399" spans="1:73" ht="24" hidden="1">
      <c r="A399" s="145" t="s">
        <v>884</v>
      </c>
      <c r="B399" s="145" t="str">
        <f t="shared" si="306"/>
        <v>P249</v>
      </c>
      <c r="C399" s="146" t="s">
        <v>891</v>
      </c>
      <c r="D399" s="147" t="s">
        <v>892</v>
      </c>
      <c r="E399" s="147"/>
      <c r="F399" s="147"/>
      <c r="G399" s="147"/>
      <c r="H399" s="129">
        <v>1100</v>
      </c>
      <c r="I399" s="130">
        <v>1100</v>
      </c>
      <c r="J399" s="129">
        <v>1100</v>
      </c>
      <c r="K399" s="130">
        <v>1100</v>
      </c>
      <c r="L399" s="130">
        <v>1100</v>
      </c>
      <c r="M399" s="130">
        <v>1133</v>
      </c>
      <c r="N399" s="130">
        <v>1133</v>
      </c>
      <c r="O399" s="148">
        <v>1153</v>
      </c>
      <c r="P399" s="149">
        <v>468</v>
      </c>
      <c r="Q399" s="149">
        <v>514800</v>
      </c>
      <c r="R399" s="150">
        <v>404</v>
      </c>
      <c r="S399" s="151">
        <v>444400</v>
      </c>
      <c r="T399" s="150">
        <v>367</v>
      </c>
      <c r="U399" s="151">
        <v>417136</v>
      </c>
      <c r="V399" s="152">
        <v>380</v>
      </c>
      <c r="W399" s="153">
        <f t="shared" si="348"/>
        <v>438140</v>
      </c>
      <c r="X399" s="154">
        <v>380</v>
      </c>
      <c r="Y399" s="155">
        <v>1153</v>
      </c>
      <c r="Z399" s="138">
        <f t="shared" si="349"/>
        <v>438140</v>
      </c>
      <c r="AA399" s="152">
        <v>294</v>
      </c>
      <c r="AB399" s="228">
        <v>338982</v>
      </c>
      <c r="AC399" s="231">
        <v>323</v>
      </c>
      <c r="AD399" s="456">
        <f>Y399*1.15</f>
        <v>1325.9499999999998</v>
      </c>
      <c r="AE399" s="230">
        <f t="shared" si="350"/>
        <v>428281.84999999992</v>
      </c>
      <c r="AF399" s="231">
        <v>323</v>
      </c>
      <c r="AG399" s="269">
        <v>1529.57</v>
      </c>
      <c r="AH399" s="159">
        <f t="shared" si="369"/>
        <v>494051.11</v>
      </c>
      <c r="AI399" s="437">
        <f t="shared" si="370"/>
        <v>-203.62000000000012</v>
      </c>
      <c r="AJ399" s="23">
        <f t="shared" si="351"/>
        <v>-57</v>
      </c>
      <c r="AK399" s="24">
        <f t="shared" si="352"/>
        <v>-0.15</v>
      </c>
      <c r="AL399" s="23">
        <f t="shared" si="353"/>
        <v>29</v>
      </c>
      <c r="AM399" s="160">
        <f t="shared" si="371"/>
        <v>-65769.260000000068</v>
      </c>
      <c r="AN399" s="24">
        <f t="shared" si="354"/>
        <v>9.8639455782312924E-2</v>
      </c>
      <c r="AO399" s="163">
        <f t="shared" si="355"/>
        <v>376.56999999999994</v>
      </c>
      <c r="AP399" s="164">
        <f t="shared" si="356"/>
        <v>0.32660017346053766</v>
      </c>
      <c r="AQ399" s="487"/>
      <c r="AR399" s="409">
        <f t="shared" si="357"/>
        <v>0.32660017346053771</v>
      </c>
      <c r="AS399" s="410">
        <f t="shared" si="358"/>
        <v>0.14999999999999991</v>
      </c>
      <c r="AT399" s="409">
        <f t="shared" si="359"/>
        <v>9.8639455782312924E-2</v>
      </c>
      <c r="AU399" s="410">
        <f t="shared" si="360"/>
        <v>9.8639455782312924E-2</v>
      </c>
      <c r="AV399" s="64" t="b">
        <f t="shared" si="361"/>
        <v>0</v>
      </c>
      <c r="AW399" s="415">
        <f t="shared" si="362"/>
        <v>1100</v>
      </c>
      <c r="AX399" s="415">
        <f t="shared" si="363"/>
        <v>1100</v>
      </c>
      <c r="AY399" s="415">
        <f t="shared" si="364"/>
        <v>1136.6103542234332</v>
      </c>
      <c r="AZ399" s="415">
        <f t="shared" si="365"/>
        <v>1153</v>
      </c>
      <c r="BA399" s="415">
        <f t="shared" si="366"/>
        <v>1325.9499999999998</v>
      </c>
      <c r="BB399" s="416">
        <f t="shared" si="372"/>
        <v>0</v>
      </c>
      <c r="BC399" s="416">
        <f t="shared" si="372"/>
        <v>3.3282140203121147E-2</v>
      </c>
      <c r="BD399" s="416">
        <f t="shared" si="372"/>
        <v>1.4419757585056203E-2</v>
      </c>
      <c r="BE399" s="416">
        <f t="shared" si="367"/>
        <v>0.14999999999999991</v>
      </c>
      <c r="BF399" s="417">
        <f t="shared" si="345"/>
        <v>468</v>
      </c>
      <c r="BG399" s="417">
        <f t="shared" si="343"/>
        <v>404</v>
      </c>
      <c r="BH399" s="417">
        <f t="shared" si="344"/>
        <v>367</v>
      </c>
      <c r="BI399" s="417">
        <f t="shared" si="346"/>
        <v>294</v>
      </c>
      <c r="BJ399" s="417">
        <f t="shared" si="347"/>
        <v>323</v>
      </c>
      <c r="BK399" s="416">
        <f t="shared" si="373"/>
        <v>-0.13675213675213671</v>
      </c>
      <c r="BL399" s="416">
        <f t="shared" si="373"/>
        <v>-9.1584158415841554E-2</v>
      </c>
      <c r="BM399" s="416">
        <f t="shared" si="373"/>
        <v>-0.19891008174386926</v>
      </c>
      <c r="BN399" s="416">
        <f t="shared" si="368"/>
        <v>9.8639455782312924E-2</v>
      </c>
      <c r="BO399" s="419"/>
      <c r="BP399" s="420"/>
      <c r="BR399" s="104"/>
      <c r="BS399" s="103"/>
      <c r="BT399" s="161">
        <f t="shared" si="374"/>
        <v>372419</v>
      </c>
      <c r="BU399" s="161">
        <f t="shared" si="375"/>
        <v>372419</v>
      </c>
    </row>
    <row r="400" spans="1:73" ht="13.2" hidden="1">
      <c r="A400" s="145" t="s">
        <v>884</v>
      </c>
      <c r="B400" s="145" t="str">
        <f t="shared" si="306"/>
        <v>P250</v>
      </c>
      <c r="C400" s="146" t="s">
        <v>893</v>
      </c>
      <c r="D400" s="165" t="s">
        <v>894</v>
      </c>
      <c r="E400" s="165"/>
      <c r="F400" s="165"/>
      <c r="G400" s="165" t="s">
        <v>157</v>
      </c>
      <c r="H400" s="129">
        <v>0</v>
      </c>
      <c r="I400" s="130">
        <v>0</v>
      </c>
      <c r="J400" s="129"/>
      <c r="K400" s="130"/>
      <c r="L400" s="130"/>
      <c r="M400" s="130"/>
      <c r="N400" s="130"/>
      <c r="O400" s="148" t="s">
        <v>88</v>
      </c>
      <c r="P400" s="149">
        <v>0</v>
      </c>
      <c r="Q400" s="149">
        <v>0</v>
      </c>
      <c r="R400" s="150"/>
      <c r="S400" s="151"/>
      <c r="T400" s="150"/>
      <c r="U400" s="151"/>
      <c r="V400" s="152"/>
      <c r="W400" s="153"/>
      <c r="X400" s="166"/>
      <c r="Y400" s="155" t="s">
        <v>88</v>
      </c>
      <c r="Z400" s="167"/>
      <c r="AA400" s="166"/>
      <c r="AB400" s="234"/>
      <c r="AC400" s="235"/>
      <c r="AD400" s="451"/>
      <c r="AE400" s="236"/>
      <c r="AF400" s="235"/>
      <c r="AG400" s="451"/>
      <c r="AH400" s="159">
        <f t="shared" si="369"/>
        <v>0</v>
      </c>
      <c r="AI400" s="437">
        <f t="shared" si="370"/>
        <v>0</v>
      </c>
      <c r="AJ400" s="23"/>
      <c r="AK400" s="24"/>
      <c r="AL400" s="23"/>
      <c r="AM400" s="160">
        <f t="shared" si="371"/>
        <v>0</v>
      </c>
      <c r="AN400" s="24"/>
      <c r="AO400" s="163"/>
      <c r="AP400" s="164"/>
      <c r="AQ400" s="487"/>
      <c r="AR400" s="409" t="str">
        <f t="shared" si="357"/>
        <v/>
      </c>
      <c r="AS400" s="410" t="str">
        <f t="shared" si="358"/>
        <v/>
      </c>
      <c r="AT400" s="409" t="str">
        <f t="shared" si="359"/>
        <v/>
      </c>
      <c r="AU400" s="410" t="str">
        <f t="shared" si="360"/>
        <v/>
      </c>
      <c r="AV400" s="64" t="b">
        <f t="shared" si="361"/>
        <v>1</v>
      </c>
      <c r="AW400" s="415" t="str">
        <f t="shared" si="362"/>
        <v/>
      </c>
      <c r="AX400" s="415" t="str">
        <f t="shared" si="363"/>
        <v/>
      </c>
      <c r="AY400" s="415" t="str">
        <f t="shared" si="364"/>
        <v/>
      </c>
      <c r="AZ400" s="415" t="str">
        <f t="shared" si="365"/>
        <v/>
      </c>
      <c r="BA400" s="415">
        <f t="shared" si="366"/>
        <v>0</v>
      </c>
      <c r="BB400" s="416" t="str">
        <f t="shared" si="372"/>
        <v/>
      </c>
      <c r="BC400" s="416" t="str">
        <f t="shared" si="372"/>
        <v/>
      </c>
      <c r="BD400" s="416" t="str">
        <f t="shared" si="372"/>
        <v/>
      </c>
      <c r="BE400" s="416" t="str">
        <f t="shared" si="367"/>
        <v/>
      </c>
      <c r="BF400" s="417">
        <f t="shared" si="345"/>
        <v>0</v>
      </c>
      <c r="BG400" s="417">
        <f t="shared" si="343"/>
        <v>0</v>
      </c>
      <c r="BH400" s="417">
        <f t="shared" si="344"/>
        <v>0</v>
      </c>
      <c r="BI400" s="417">
        <f t="shared" si="346"/>
        <v>0</v>
      </c>
      <c r="BJ400" s="417">
        <f t="shared" si="347"/>
        <v>0</v>
      </c>
      <c r="BK400" s="416" t="str">
        <f t="shared" si="373"/>
        <v/>
      </c>
      <c r="BL400" s="416" t="str">
        <f t="shared" si="373"/>
        <v/>
      </c>
      <c r="BM400" s="416" t="str">
        <f t="shared" si="373"/>
        <v/>
      </c>
      <c r="BN400" s="416" t="str">
        <f t="shared" si="368"/>
        <v/>
      </c>
      <c r="BO400" s="419"/>
      <c r="BP400" s="420"/>
      <c r="BR400" s="104"/>
      <c r="BS400" s="103"/>
      <c r="BT400" s="161"/>
      <c r="BU400" s="161"/>
    </row>
    <row r="401" spans="1:73" ht="36" hidden="1">
      <c r="A401" s="145" t="s">
        <v>884</v>
      </c>
      <c r="B401" s="145" t="str">
        <f t="shared" si="306"/>
        <v>P250.1</v>
      </c>
      <c r="C401" s="146" t="s">
        <v>895</v>
      </c>
      <c r="D401" s="147" t="s">
        <v>896</v>
      </c>
      <c r="E401" s="147"/>
      <c r="F401" s="147"/>
      <c r="G401" s="147"/>
      <c r="H401" s="129">
        <v>1850</v>
      </c>
      <c r="I401" s="130">
        <v>1850</v>
      </c>
      <c r="J401" s="129">
        <v>1850</v>
      </c>
      <c r="K401" s="130">
        <v>1850</v>
      </c>
      <c r="L401" s="130">
        <v>1850</v>
      </c>
      <c r="M401" s="130">
        <v>1925</v>
      </c>
      <c r="N401" s="130">
        <v>1925</v>
      </c>
      <c r="O401" s="148">
        <v>1945</v>
      </c>
      <c r="P401" s="149">
        <v>5288</v>
      </c>
      <c r="Q401" s="149">
        <v>9782430</v>
      </c>
      <c r="R401" s="150">
        <v>4000</v>
      </c>
      <c r="S401" s="151">
        <v>7399630</v>
      </c>
      <c r="T401" s="150">
        <v>4035</v>
      </c>
      <c r="U401" s="151">
        <v>7767566</v>
      </c>
      <c r="V401" s="152">
        <v>4000</v>
      </c>
      <c r="W401" s="153">
        <f>V401*O401</f>
        <v>7780000</v>
      </c>
      <c r="X401" s="154">
        <v>4000</v>
      </c>
      <c r="Y401" s="155">
        <v>1945</v>
      </c>
      <c r="Z401" s="138">
        <f>X401*Y401</f>
        <v>7780000</v>
      </c>
      <c r="AA401" s="152">
        <v>3852</v>
      </c>
      <c r="AB401" s="228">
        <v>7489638.2000000002</v>
      </c>
      <c r="AC401" s="162">
        <f>AA401*1.05</f>
        <v>4044.6000000000004</v>
      </c>
      <c r="AD401" s="456">
        <f>Y401*1.15</f>
        <v>2236.75</v>
      </c>
      <c r="AE401" s="230">
        <f t="shared" ref="AE401:AE403" si="376">AC401*AD401</f>
        <v>9046759.0500000007</v>
      </c>
      <c r="AF401" s="231">
        <v>3400</v>
      </c>
      <c r="AG401" s="269">
        <v>2578.3200000000002</v>
      </c>
      <c r="AH401" s="159">
        <f t="shared" si="369"/>
        <v>8766288</v>
      </c>
      <c r="AI401" s="437">
        <f t="shared" si="370"/>
        <v>-341.57000000000016</v>
      </c>
      <c r="AJ401" s="23">
        <f>+AF401-X401</f>
        <v>-600</v>
      </c>
      <c r="AK401" s="24">
        <f>+AJ401/X401</f>
        <v>-0.15</v>
      </c>
      <c r="AL401" s="23">
        <f>+AF401-AA401</f>
        <v>-452</v>
      </c>
      <c r="AM401" s="160">
        <f t="shared" si="371"/>
        <v>280471.05000000075</v>
      </c>
      <c r="AN401" s="24">
        <f>+AL401/AA401</f>
        <v>-0.11734164070612668</v>
      </c>
      <c r="AO401" s="163">
        <f>+AG401-Y401</f>
        <v>633.32000000000016</v>
      </c>
      <c r="AP401" s="164">
        <f>+AO401/Y401</f>
        <v>0.32561439588688956</v>
      </c>
      <c r="AQ401" s="487"/>
      <c r="AR401" s="409">
        <f t="shared" si="357"/>
        <v>0.32561439588688956</v>
      </c>
      <c r="AS401" s="410">
        <f t="shared" si="358"/>
        <v>0.14999999999999991</v>
      </c>
      <c r="AT401" s="409">
        <f t="shared" si="359"/>
        <v>-0.11734164070612674</v>
      </c>
      <c r="AU401" s="410">
        <f t="shared" si="360"/>
        <v>5.0000000000000044E-2</v>
      </c>
      <c r="AV401" s="64" t="b">
        <f t="shared" si="361"/>
        <v>0</v>
      </c>
      <c r="AW401" s="415">
        <f t="shared" si="362"/>
        <v>1849.930030257186</v>
      </c>
      <c r="AX401" s="415">
        <f t="shared" si="363"/>
        <v>1849.9075</v>
      </c>
      <c r="AY401" s="415">
        <f t="shared" si="364"/>
        <v>1925.0473358116481</v>
      </c>
      <c r="AZ401" s="415">
        <f t="shared" si="365"/>
        <v>1945</v>
      </c>
      <c r="BA401" s="415">
        <f t="shared" si="366"/>
        <v>2236.75</v>
      </c>
      <c r="BB401" s="416">
        <f t="shared" si="372"/>
        <v>-1.2178978024857123E-5</v>
      </c>
      <c r="BC401" s="416">
        <f t="shared" si="372"/>
        <v>4.061815837367444E-2</v>
      </c>
      <c r="BD401" s="416">
        <f t="shared" si="372"/>
        <v>1.036476548767018E-2</v>
      </c>
      <c r="BE401" s="416">
        <f t="shared" si="367"/>
        <v>0.14999999999999991</v>
      </c>
      <c r="BF401" s="417">
        <f t="shared" si="345"/>
        <v>5288</v>
      </c>
      <c r="BG401" s="417">
        <f t="shared" si="343"/>
        <v>4000</v>
      </c>
      <c r="BH401" s="417">
        <f t="shared" si="344"/>
        <v>4035</v>
      </c>
      <c r="BI401" s="417">
        <f t="shared" si="346"/>
        <v>3852</v>
      </c>
      <c r="BJ401" s="417">
        <f t="shared" si="347"/>
        <v>4044.6000000000004</v>
      </c>
      <c r="BK401" s="416">
        <f t="shared" si="373"/>
        <v>-0.24357034795763999</v>
      </c>
      <c r="BL401" s="416">
        <f t="shared" si="373"/>
        <v>8.7500000000000355E-3</v>
      </c>
      <c r="BM401" s="416">
        <f t="shared" si="373"/>
        <v>-4.5353159851301061E-2</v>
      </c>
      <c r="BN401" s="416">
        <f t="shared" si="368"/>
        <v>5.0000000000000044E-2</v>
      </c>
      <c r="BO401" s="419"/>
      <c r="BP401" s="420"/>
      <c r="BR401" s="104"/>
      <c r="BS401" s="103"/>
      <c r="BT401" s="161">
        <f t="shared" si="374"/>
        <v>7866747.0000000009</v>
      </c>
      <c r="BU401" s="161">
        <f t="shared" si="375"/>
        <v>6613000</v>
      </c>
    </row>
    <row r="402" spans="1:73" ht="36" hidden="1">
      <c r="A402" s="145" t="s">
        <v>884</v>
      </c>
      <c r="B402" s="145" t="str">
        <f t="shared" si="306"/>
        <v>P250.2</v>
      </c>
      <c r="C402" s="146" t="s">
        <v>897</v>
      </c>
      <c r="D402" s="147" t="s">
        <v>898</v>
      </c>
      <c r="E402" s="147"/>
      <c r="F402" s="147"/>
      <c r="G402" s="147"/>
      <c r="H402" s="129">
        <v>3700</v>
      </c>
      <c r="I402" s="130">
        <v>3700</v>
      </c>
      <c r="J402" s="129">
        <v>3700</v>
      </c>
      <c r="K402" s="130">
        <v>3700</v>
      </c>
      <c r="L402" s="130">
        <v>3700</v>
      </c>
      <c r="M402" s="130">
        <v>3700</v>
      </c>
      <c r="N402" s="130">
        <v>3700</v>
      </c>
      <c r="O402" s="148">
        <v>3720</v>
      </c>
      <c r="P402" s="149">
        <v>1860</v>
      </c>
      <c r="Q402" s="149">
        <v>6882000</v>
      </c>
      <c r="R402" s="150">
        <v>1536</v>
      </c>
      <c r="S402" s="151">
        <v>5683200</v>
      </c>
      <c r="T402" s="150">
        <v>1064</v>
      </c>
      <c r="U402" s="151">
        <v>3943600</v>
      </c>
      <c r="V402" s="152">
        <v>1079</v>
      </c>
      <c r="W402" s="153">
        <f>V402*O402</f>
        <v>4013880</v>
      </c>
      <c r="X402" s="154">
        <v>1079</v>
      </c>
      <c r="Y402" s="155">
        <v>3720</v>
      </c>
      <c r="Z402" s="138">
        <f>X402*Y402</f>
        <v>4013880</v>
      </c>
      <c r="AA402" s="152">
        <v>680</v>
      </c>
      <c r="AB402" s="228">
        <v>2529600</v>
      </c>
      <c r="AC402" s="231">
        <v>918</v>
      </c>
      <c r="AD402" s="458">
        <v>4000</v>
      </c>
      <c r="AE402" s="230">
        <f t="shared" si="376"/>
        <v>3672000</v>
      </c>
      <c r="AF402" s="231">
        <v>918</v>
      </c>
      <c r="AG402" s="269">
        <v>4986.63</v>
      </c>
      <c r="AH402" s="159">
        <f t="shared" si="369"/>
        <v>4577726.34</v>
      </c>
      <c r="AI402" s="437">
        <f t="shared" si="370"/>
        <v>-986.63000000000011</v>
      </c>
      <c r="AJ402" s="23">
        <f>+AF402-X402</f>
        <v>-161</v>
      </c>
      <c r="AK402" s="24">
        <f>+AJ402/X402</f>
        <v>-0.14921223354958293</v>
      </c>
      <c r="AL402" s="23">
        <f>+AF402-AA402</f>
        <v>238</v>
      </c>
      <c r="AM402" s="160">
        <f t="shared" si="371"/>
        <v>-905726.33999999985</v>
      </c>
      <c r="AN402" s="24">
        <f>+AL402/AA402</f>
        <v>0.35</v>
      </c>
      <c r="AO402" s="163">
        <f>+AG402-Y402</f>
        <v>1266.6300000000001</v>
      </c>
      <c r="AP402" s="164">
        <f>+AO402/Y402</f>
        <v>0.34049193548387102</v>
      </c>
      <c r="AQ402" s="487"/>
      <c r="AR402" s="409">
        <f t="shared" si="357"/>
        <v>0.34049193548387091</v>
      </c>
      <c r="AS402" s="410">
        <f t="shared" si="358"/>
        <v>7.5268817204301008E-2</v>
      </c>
      <c r="AT402" s="409">
        <f t="shared" si="359"/>
        <v>0.35000000000000009</v>
      </c>
      <c r="AU402" s="410">
        <f t="shared" si="360"/>
        <v>0.35000000000000009</v>
      </c>
      <c r="AV402" s="64" t="b">
        <f t="shared" si="361"/>
        <v>0</v>
      </c>
      <c r="AW402" s="415">
        <f t="shared" si="362"/>
        <v>3700</v>
      </c>
      <c r="AX402" s="415">
        <f t="shared" si="363"/>
        <v>3700</v>
      </c>
      <c r="AY402" s="415">
        <f t="shared" si="364"/>
        <v>3706.3909774436092</v>
      </c>
      <c r="AZ402" s="415">
        <f t="shared" si="365"/>
        <v>3720</v>
      </c>
      <c r="BA402" s="415">
        <f t="shared" si="366"/>
        <v>4000</v>
      </c>
      <c r="BB402" s="416">
        <f t="shared" si="372"/>
        <v>0</v>
      </c>
      <c r="BC402" s="416">
        <f t="shared" si="372"/>
        <v>1.7272912009753671E-3</v>
      </c>
      <c r="BD402" s="416">
        <f t="shared" si="372"/>
        <v>3.671771984988359E-3</v>
      </c>
      <c r="BE402" s="416">
        <f t="shared" si="367"/>
        <v>7.5268817204301008E-2</v>
      </c>
      <c r="BF402" s="417">
        <f t="shared" si="345"/>
        <v>1860</v>
      </c>
      <c r="BG402" s="417">
        <f t="shared" si="343"/>
        <v>1536</v>
      </c>
      <c r="BH402" s="417">
        <f t="shared" si="344"/>
        <v>1064</v>
      </c>
      <c r="BI402" s="417">
        <f t="shared" si="346"/>
        <v>680</v>
      </c>
      <c r="BJ402" s="417">
        <f t="shared" si="347"/>
        <v>918</v>
      </c>
      <c r="BK402" s="416">
        <f t="shared" si="373"/>
        <v>-0.17419354838709677</v>
      </c>
      <c r="BL402" s="416">
        <f t="shared" si="373"/>
        <v>-0.30729166666666663</v>
      </c>
      <c r="BM402" s="416">
        <f t="shared" si="373"/>
        <v>-0.36090225563909772</v>
      </c>
      <c r="BN402" s="416">
        <f t="shared" si="368"/>
        <v>0.35000000000000009</v>
      </c>
      <c r="BO402" s="419" t="s">
        <v>1069</v>
      </c>
      <c r="BP402" s="420"/>
      <c r="BR402" s="104"/>
      <c r="BS402" s="103"/>
      <c r="BT402" s="161">
        <f t="shared" si="374"/>
        <v>3414960</v>
      </c>
      <c r="BU402" s="161">
        <f t="shared" si="375"/>
        <v>3414960</v>
      </c>
    </row>
    <row r="403" spans="1:73" ht="21" hidden="1" customHeight="1">
      <c r="A403" s="145"/>
      <c r="B403" s="145" t="str">
        <f t="shared" si="306"/>
        <v>P250.3</v>
      </c>
      <c r="C403" s="179" t="s">
        <v>899</v>
      </c>
      <c r="D403" s="180" t="s">
        <v>900</v>
      </c>
      <c r="E403" s="147"/>
      <c r="F403" s="147"/>
      <c r="G403" s="147"/>
      <c r="H403" s="129"/>
      <c r="I403" s="130"/>
      <c r="J403" s="129"/>
      <c r="K403" s="130"/>
      <c r="L403" s="130"/>
      <c r="M403" s="130"/>
      <c r="N403" s="130"/>
      <c r="O403" s="148"/>
      <c r="P403" s="149"/>
      <c r="Q403" s="149"/>
      <c r="R403" s="150"/>
      <c r="S403" s="151"/>
      <c r="T403" s="150"/>
      <c r="U403" s="151"/>
      <c r="V403" s="152"/>
      <c r="W403" s="153"/>
      <c r="X403" s="154"/>
      <c r="Y403" s="155"/>
      <c r="Z403" s="138"/>
      <c r="AA403" s="152"/>
      <c r="AB403" s="228"/>
      <c r="AC403" s="235">
        <v>90</v>
      </c>
      <c r="AD403" s="464">
        <v>5500</v>
      </c>
      <c r="AE403" s="237">
        <f t="shared" si="376"/>
        <v>495000</v>
      </c>
      <c r="AF403" s="231"/>
      <c r="AG403" s="269"/>
      <c r="AH403" s="159">
        <f t="shared" si="369"/>
        <v>0</v>
      </c>
      <c r="AI403" s="438">
        <f t="shared" si="370"/>
        <v>5500</v>
      </c>
      <c r="AJ403" s="23"/>
      <c r="AK403" s="24"/>
      <c r="AL403" s="23"/>
      <c r="AM403" s="160">
        <f t="shared" si="371"/>
        <v>495000</v>
      </c>
      <c r="AN403" s="24"/>
      <c r="AO403" s="163"/>
      <c r="AP403" s="164"/>
      <c r="AQ403" s="487"/>
      <c r="AR403" s="409" t="str">
        <f t="shared" si="357"/>
        <v/>
      </c>
      <c r="AS403" s="410" t="str">
        <f t="shared" si="358"/>
        <v/>
      </c>
      <c r="AT403" s="409" t="str">
        <f t="shared" si="359"/>
        <v/>
      </c>
      <c r="AU403" s="410" t="str">
        <f t="shared" si="360"/>
        <v/>
      </c>
      <c r="AV403" s="64" t="b">
        <f t="shared" si="361"/>
        <v>0</v>
      </c>
      <c r="AW403" s="415"/>
      <c r="AX403" s="415"/>
      <c r="AY403" s="415"/>
      <c r="AZ403" s="415">
        <f t="shared" si="365"/>
        <v>0</v>
      </c>
      <c r="BA403" s="415">
        <f t="shared" si="366"/>
        <v>5500</v>
      </c>
      <c r="BB403" s="416"/>
      <c r="BC403" s="416"/>
      <c r="BD403" s="416"/>
      <c r="BE403" s="416"/>
      <c r="BF403" s="417"/>
      <c r="BG403" s="417"/>
      <c r="BH403" s="417"/>
      <c r="BI403" s="417"/>
      <c r="BJ403" s="417">
        <f t="shared" si="347"/>
        <v>90</v>
      </c>
      <c r="BK403" s="416"/>
      <c r="BL403" s="416"/>
      <c r="BM403" s="416"/>
      <c r="BN403" s="416"/>
      <c r="BO403" s="419"/>
      <c r="BP403" s="420"/>
      <c r="BR403" s="104"/>
      <c r="BS403" s="103"/>
      <c r="BT403" s="161">
        <f t="shared" si="374"/>
        <v>0</v>
      </c>
      <c r="BU403" s="161">
        <f t="shared" si="375"/>
        <v>0</v>
      </c>
    </row>
    <row r="404" spans="1:73" ht="13.2" hidden="1">
      <c r="A404" s="145" t="s">
        <v>884</v>
      </c>
      <c r="B404" s="145" t="str">
        <f t="shared" si="306"/>
        <v>P251</v>
      </c>
      <c r="C404" s="146" t="s">
        <v>901</v>
      </c>
      <c r="D404" s="165" t="s">
        <v>902</v>
      </c>
      <c r="E404" s="165"/>
      <c r="F404" s="165"/>
      <c r="G404" s="165" t="s">
        <v>157</v>
      </c>
      <c r="H404" s="129">
        <v>0</v>
      </c>
      <c r="I404" s="130">
        <v>0</v>
      </c>
      <c r="J404" s="129"/>
      <c r="K404" s="130"/>
      <c r="L404" s="130"/>
      <c r="M404" s="130"/>
      <c r="N404" s="130"/>
      <c r="O404" s="148" t="s">
        <v>88</v>
      </c>
      <c r="P404" s="149">
        <v>0</v>
      </c>
      <c r="Q404" s="149">
        <v>0</v>
      </c>
      <c r="R404" s="150"/>
      <c r="S404" s="151"/>
      <c r="T404" s="150"/>
      <c r="U404" s="151"/>
      <c r="V404" s="152"/>
      <c r="W404" s="153"/>
      <c r="X404" s="166"/>
      <c r="Y404" s="155" t="s">
        <v>88</v>
      </c>
      <c r="Z404" s="167"/>
      <c r="AA404" s="166"/>
      <c r="AB404" s="234"/>
      <c r="AC404" s="235"/>
      <c r="AD404" s="451"/>
      <c r="AE404" s="236"/>
      <c r="AF404" s="235"/>
      <c r="AG404" s="451"/>
      <c r="AH404" s="159">
        <f t="shared" si="369"/>
        <v>0</v>
      </c>
      <c r="AI404" s="437">
        <f t="shared" si="370"/>
        <v>0</v>
      </c>
      <c r="AJ404" s="23"/>
      <c r="AK404" s="24"/>
      <c r="AL404" s="23"/>
      <c r="AM404" s="160">
        <f t="shared" si="371"/>
        <v>0</v>
      </c>
      <c r="AN404" s="24"/>
      <c r="AO404" s="163"/>
      <c r="AP404" s="164"/>
      <c r="AQ404" s="487"/>
      <c r="AR404" s="409" t="str">
        <f t="shared" si="357"/>
        <v/>
      </c>
      <c r="AS404" s="410" t="str">
        <f t="shared" si="358"/>
        <v/>
      </c>
      <c r="AT404" s="409" t="str">
        <f t="shared" si="359"/>
        <v/>
      </c>
      <c r="AU404" s="410" t="str">
        <f t="shared" si="360"/>
        <v/>
      </c>
      <c r="AV404" s="64" t="b">
        <f t="shared" si="361"/>
        <v>1</v>
      </c>
      <c r="AW404" s="415" t="str">
        <f t="shared" ref="AW404:AW435" si="377">IFERROR(Q404/P404,"")</f>
        <v/>
      </c>
      <c r="AX404" s="415" t="str">
        <f t="shared" ref="AX404:AX435" si="378">IFERROR(S404/R404,"")</f>
        <v/>
      </c>
      <c r="AY404" s="415" t="str">
        <f t="shared" ref="AY404:AY435" si="379">IFERROR(U404/T404,"")</f>
        <v/>
      </c>
      <c r="AZ404" s="415" t="str">
        <f t="shared" si="365"/>
        <v/>
      </c>
      <c r="BA404" s="415">
        <f t="shared" si="366"/>
        <v>0</v>
      </c>
      <c r="BB404" s="416" t="str">
        <f t="shared" si="372"/>
        <v/>
      </c>
      <c r="BC404" s="416" t="str">
        <f t="shared" si="372"/>
        <v/>
      </c>
      <c r="BD404" s="416" t="str">
        <f t="shared" si="372"/>
        <v/>
      </c>
      <c r="BE404" s="416" t="str">
        <f t="shared" si="367"/>
        <v/>
      </c>
      <c r="BF404" s="417">
        <f t="shared" ref="BF404:BF435" si="380">P404</f>
        <v>0</v>
      </c>
      <c r="BG404" s="417">
        <f t="shared" ref="BG404:BG435" si="381">R404</f>
        <v>0</v>
      </c>
      <c r="BH404" s="417">
        <f t="shared" ref="BH404:BH435" si="382">T404</f>
        <v>0</v>
      </c>
      <c r="BI404" s="417">
        <f t="shared" ref="BI404:BI435" si="383">AA404</f>
        <v>0</v>
      </c>
      <c r="BJ404" s="417">
        <f t="shared" si="347"/>
        <v>0</v>
      </c>
      <c r="BK404" s="416" t="str">
        <f t="shared" si="373"/>
        <v/>
      </c>
      <c r="BL404" s="416" t="str">
        <f t="shared" si="373"/>
        <v/>
      </c>
      <c r="BM404" s="416" t="str">
        <f t="shared" si="373"/>
        <v/>
      </c>
      <c r="BN404" s="416" t="str">
        <f t="shared" si="368"/>
        <v/>
      </c>
      <c r="BO404" s="419"/>
      <c r="BP404" s="420"/>
      <c r="BR404" s="104"/>
      <c r="BS404" s="103"/>
      <c r="BT404" s="161"/>
      <c r="BU404" s="161"/>
    </row>
    <row r="405" spans="1:73" ht="36" hidden="1">
      <c r="A405" s="145" t="s">
        <v>884</v>
      </c>
      <c r="B405" s="145" t="str">
        <f t="shared" si="306"/>
        <v>P251.1</v>
      </c>
      <c r="C405" s="146" t="s">
        <v>903</v>
      </c>
      <c r="D405" s="147" t="s">
        <v>904</v>
      </c>
      <c r="E405" s="147"/>
      <c r="F405" s="147" t="s">
        <v>81</v>
      </c>
      <c r="G405" s="147"/>
      <c r="H405" s="129">
        <v>2700</v>
      </c>
      <c r="I405" s="130">
        <v>2700</v>
      </c>
      <c r="J405" s="129">
        <v>2700</v>
      </c>
      <c r="K405" s="130">
        <v>2700</v>
      </c>
      <c r="L405" s="130">
        <v>2700</v>
      </c>
      <c r="M405" s="130">
        <v>2700</v>
      </c>
      <c r="N405" s="130">
        <v>2700</v>
      </c>
      <c r="O405" s="148">
        <v>2720</v>
      </c>
      <c r="P405" s="149">
        <v>3110</v>
      </c>
      <c r="Q405" s="149">
        <v>8396460</v>
      </c>
      <c r="R405" s="150">
        <v>3056</v>
      </c>
      <c r="S405" s="151">
        <v>8249227</v>
      </c>
      <c r="T405" s="150">
        <v>3671</v>
      </c>
      <c r="U405" s="151">
        <v>9935880</v>
      </c>
      <c r="V405" s="152">
        <v>3728</v>
      </c>
      <c r="W405" s="153">
        <f>V405*O405</f>
        <v>10140160</v>
      </c>
      <c r="X405" s="154">
        <v>3728</v>
      </c>
      <c r="Y405" s="155">
        <v>2720</v>
      </c>
      <c r="Z405" s="138">
        <f>X405*Y405</f>
        <v>10140160</v>
      </c>
      <c r="AA405" s="152">
        <v>3871</v>
      </c>
      <c r="AB405" s="228">
        <v>10528345</v>
      </c>
      <c r="AC405" s="229">
        <f>AA405</f>
        <v>3871</v>
      </c>
      <c r="AD405" s="464">
        <v>3200</v>
      </c>
      <c r="AE405" s="230">
        <f t="shared" ref="AE405:AE406" si="384">AC405*AD405</f>
        <v>12387200</v>
      </c>
      <c r="AF405" s="231">
        <v>3169</v>
      </c>
      <c r="AG405" s="269">
        <v>3644.3</v>
      </c>
      <c r="AH405" s="159">
        <f t="shared" si="369"/>
        <v>11548786.700000001</v>
      </c>
      <c r="AI405" s="437">
        <f t="shared" si="370"/>
        <v>-444.30000000000018</v>
      </c>
      <c r="AJ405" s="23">
        <f>+AF405-X405</f>
        <v>-559</v>
      </c>
      <c r="AK405" s="24">
        <f>+AJ405/X405</f>
        <v>-0.14994635193133046</v>
      </c>
      <c r="AL405" s="23">
        <f>+AF405-AA405</f>
        <v>-702</v>
      </c>
      <c r="AM405" s="160">
        <f t="shared" si="371"/>
        <v>838413.29999999888</v>
      </c>
      <c r="AN405" s="24">
        <f>+AL405/AA405</f>
        <v>-0.18134848876259366</v>
      </c>
      <c r="AO405" s="163">
        <f>+AG405-Y405</f>
        <v>924.30000000000018</v>
      </c>
      <c r="AP405" s="164">
        <f>+AO405/Y405</f>
        <v>0.33981617647058832</v>
      </c>
      <c r="AQ405" s="487"/>
      <c r="AR405" s="409">
        <f t="shared" si="357"/>
        <v>0.33981617647058826</v>
      </c>
      <c r="AS405" s="410">
        <f t="shared" si="358"/>
        <v>0.17647058823529416</v>
      </c>
      <c r="AT405" s="409">
        <f t="shared" si="359"/>
        <v>-0.18134848876259368</v>
      </c>
      <c r="AU405" s="410">
        <f t="shared" si="360"/>
        <v>0</v>
      </c>
      <c r="AV405" s="64" t="b">
        <f t="shared" si="361"/>
        <v>1</v>
      </c>
      <c r="AW405" s="415">
        <f t="shared" si="377"/>
        <v>2699.8263665594855</v>
      </c>
      <c r="AX405" s="415">
        <f t="shared" si="378"/>
        <v>2699.3543848167537</v>
      </c>
      <c r="AY405" s="415">
        <f t="shared" si="379"/>
        <v>2706.5867611005174</v>
      </c>
      <c r="AZ405" s="415">
        <f t="shared" si="365"/>
        <v>2720</v>
      </c>
      <c r="BA405" s="415">
        <f t="shared" si="366"/>
        <v>3200</v>
      </c>
      <c r="BB405" s="416">
        <f t="shared" si="372"/>
        <v>-1.7481929526197426E-4</v>
      </c>
      <c r="BC405" s="416">
        <f t="shared" si="372"/>
        <v>2.6792985479950904E-3</v>
      </c>
      <c r="BD405" s="416">
        <f t="shared" si="372"/>
        <v>4.9557764385239622E-3</v>
      </c>
      <c r="BE405" s="416">
        <f t="shared" si="367"/>
        <v>0.17647058823529416</v>
      </c>
      <c r="BF405" s="417">
        <f t="shared" si="380"/>
        <v>3110</v>
      </c>
      <c r="BG405" s="417">
        <f t="shared" si="381"/>
        <v>3056</v>
      </c>
      <c r="BH405" s="417">
        <f t="shared" si="382"/>
        <v>3671</v>
      </c>
      <c r="BI405" s="417">
        <f t="shared" si="383"/>
        <v>3871</v>
      </c>
      <c r="BJ405" s="417">
        <f t="shared" si="347"/>
        <v>3871</v>
      </c>
      <c r="BK405" s="416">
        <f t="shared" si="373"/>
        <v>-1.7363344051446905E-2</v>
      </c>
      <c r="BL405" s="416">
        <f t="shared" si="373"/>
        <v>0.2012434554973821</v>
      </c>
      <c r="BM405" s="416">
        <f t="shared" si="373"/>
        <v>5.4481067828929364E-2</v>
      </c>
      <c r="BN405" s="416">
        <f t="shared" si="368"/>
        <v>0</v>
      </c>
      <c r="BO405" s="419"/>
      <c r="BP405" s="420"/>
      <c r="BR405" s="104"/>
      <c r="BS405" s="103"/>
      <c r="BT405" s="161">
        <f t="shared" si="374"/>
        <v>10529120</v>
      </c>
      <c r="BU405" s="161">
        <f t="shared" si="375"/>
        <v>8619680</v>
      </c>
    </row>
    <row r="406" spans="1:73" ht="36" hidden="1">
      <c r="A406" s="145" t="s">
        <v>884</v>
      </c>
      <c r="B406" s="145" t="str">
        <f t="shared" si="306"/>
        <v>P251.2</v>
      </c>
      <c r="C406" s="146" t="s">
        <v>905</v>
      </c>
      <c r="D406" s="147" t="s">
        <v>906</v>
      </c>
      <c r="E406" s="147"/>
      <c r="F406" s="147" t="s">
        <v>81</v>
      </c>
      <c r="G406" s="147"/>
      <c r="H406" s="129">
        <v>5400</v>
      </c>
      <c r="I406" s="130">
        <v>5400</v>
      </c>
      <c r="J406" s="129">
        <v>5400</v>
      </c>
      <c r="K406" s="130">
        <v>5400</v>
      </c>
      <c r="L406" s="130">
        <v>5400</v>
      </c>
      <c r="M406" s="130">
        <v>5400</v>
      </c>
      <c r="N406" s="130">
        <v>5400</v>
      </c>
      <c r="O406" s="148">
        <v>5420</v>
      </c>
      <c r="P406" s="149">
        <v>5283</v>
      </c>
      <c r="Q406" s="149">
        <v>28528200</v>
      </c>
      <c r="R406" s="150">
        <v>5848</v>
      </c>
      <c r="S406" s="151">
        <v>31579200</v>
      </c>
      <c r="T406" s="150">
        <v>6380</v>
      </c>
      <c r="U406" s="151">
        <v>34496140</v>
      </c>
      <c r="V406" s="152">
        <v>6362</v>
      </c>
      <c r="W406" s="153">
        <f>V406*O406</f>
        <v>34482040</v>
      </c>
      <c r="X406" s="154">
        <v>6362</v>
      </c>
      <c r="Y406" s="155">
        <v>5420</v>
      </c>
      <c r="Z406" s="138">
        <f>X406*Y406</f>
        <v>34482040</v>
      </c>
      <c r="AA406" s="152">
        <v>6441</v>
      </c>
      <c r="AB406" s="228">
        <v>34894020</v>
      </c>
      <c r="AC406" s="162">
        <f>AA406*1.05</f>
        <v>6763.05</v>
      </c>
      <c r="AD406" s="464">
        <v>6300</v>
      </c>
      <c r="AE406" s="230">
        <f t="shared" si="384"/>
        <v>42607215</v>
      </c>
      <c r="AF406" s="231">
        <v>5408</v>
      </c>
      <c r="AG406" s="269">
        <v>7268.6</v>
      </c>
      <c r="AH406" s="159">
        <f t="shared" si="369"/>
        <v>39308588.800000004</v>
      </c>
      <c r="AI406" s="437">
        <f t="shared" si="370"/>
        <v>-968.60000000000036</v>
      </c>
      <c r="AJ406" s="23">
        <f>+AF406-X406</f>
        <v>-954</v>
      </c>
      <c r="AK406" s="24">
        <f>+AJ406/X406</f>
        <v>-0.14995284501729017</v>
      </c>
      <c r="AL406" s="23">
        <f>+AF406-AA406</f>
        <v>-1033</v>
      </c>
      <c r="AM406" s="160">
        <f t="shared" si="371"/>
        <v>3298626.1999999955</v>
      </c>
      <c r="AN406" s="24">
        <f>+AL406/AA406</f>
        <v>-0.16037882316410496</v>
      </c>
      <c r="AO406" s="163">
        <f>+AG406-Y406</f>
        <v>1848.6000000000004</v>
      </c>
      <c r="AP406" s="164">
        <f>+AO406/Y406</f>
        <v>0.3410701107011071</v>
      </c>
      <c r="AQ406" s="487"/>
      <c r="AR406" s="409">
        <f t="shared" si="357"/>
        <v>0.34107011070110715</v>
      </c>
      <c r="AS406" s="410">
        <f t="shared" si="358"/>
        <v>0.16236162361623618</v>
      </c>
      <c r="AT406" s="409">
        <f t="shared" si="359"/>
        <v>-0.1603788231641049</v>
      </c>
      <c r="AU406" s="410">
        <f t="shared" si="360"/>
        <v>5.0000000000000044E-2</v>
      </c>
      <c r="AV406" s="64" t="b">
        <f t="shared" si="361"/>
        <v>0</v>
      </c>
      <c r="AW406" s="415">
        <f t="shared" si="377"/>
        <v>5400</v>
      </c>
      <c r="AX406" s="415">
        <f t="shared" si="378"/>
        <v>5400</v>
      </c>
      <c r="AY406" s="415">
        <f t="shared" si="379"/>
        <v>5406.9184952978057</v>
      </c>
      <c r="AZ406" s="415">
        <f t="shared" si="365"/>
        <v>5420</v>
      </c>
      <c r="BA406" s="415">
        <f t="shared" si="366"/>
        <v>6300</v>
      </c>
      <c r="BB406" s="416">
        <f t="shared" si="372"/>
        <v>0</v>
      </c>
      <c r="BC406" s="416">
        <f t="shared" si="372"/>
        <v>1.2812028329269864E-3</v>
      </c>
      <c r="BD406" s="416">
        <f t="shared" si="372"/>
        <v>2.4194011271985172E-3</v>
      </c>
      <c r="BE406" s="416">
        <f t="shared" si="367"/>
        <v>0.16236162361623618</v>
      </c>
      <c r="BF406" s="417">
        <f t="shared" si="380"/>
        <v>5283</v>
      </c>
      <c r="BG406" s="417">
        <f t="shared" si="381"/>
        <v>5848</v>
      </c>
      <c r="BH406" s="417">
        <f t="shared" si="382"/>
        <v>6380</v>
      </c>
      <c r="BI406" s="417">
        <f t="shared" si="383"/>
        <v>6441</v>
      </c>
      <c r="BJ406" s="417">
        <f t="shared" si="347"/>
        <v>6763.05</v>
      </c>
      <c r="BK406" s="416">
        <f t="shared" si="373"/>
        <v>0.1069468105243232</v>
      </c>
      <c r="BL406" s="416">
        <f t="shared" si="373"/>
        <v>9.0971272229822153E-2</v>
      </c>
      <c r="BM406" s="416">
        <f t="shared" si="373"/>
        <v>9.5611285266457013E-3</v>
      </c>
      <c r="BN406" s="416">
        <f t="shared" si="368"/>
        <v>5.0000000000000044E-2</v>
      </c>
      <c r="BO406" s="419"/>
      <c r="BP406" s="420"/>
      <c r="BR406" s="104"/>
      <c r="BS406" s="103"/>
      <c r="BT406" s="161">
        <f t="shared" si="374"/>
        <v>36655731</v>
      </c>
      <c r="BU406" s="161">
        <f t="shared" si="375"/>
        <v>29311360</v>
      </c>
    </row>
    <row r="407" spans="1:73" ht="13.2" hidden="1">
      <c r="A407" s="145" t="s">
        <v>884</v>
      </c>
      <c r="B407" s="145" t="str">
        <f t="shared" ref="B407:B425" si="385">+"P"&amp;C407</f>
        <v>P252</v>
      </c>
      <c r="C407" s="146" t="s">
        <v>907</v>
      </c>
      <c r="D407" s="165" t="s">
        <v>908</v>
      </c>
      <c r="E407" s="165"/>
      <c r="F407" s="165"/>
      <c r="G407" s="165" t="s">
        <v>157</v>
      </c>
      <c r="H407" s="129">
        <v>0</v>
      </c>
      <c r="I407" s="130">
        <v>0</v>
      </c>
      <c r="J407" s="129"/>
      <c r="K407" s="130"/>
      <c r="L407" s="130"/>
      <c r="M407" s="130"/>
      <c r="N407" s="130"/>
      <c r="O407" s="148" t="s">
        <v>88</v>
      </c>
      <c r="P407" s="149">
        <v>0</v>
      </c>
      <c r="Q407" s="149">
        <v>0</v>
      </c>
      <c r="R407" s="150"/>
      <c r="S407" s="151"/>
      <c r="T407" s="150"/>
      <c r="U407" s="151"/>
      <c r="V407" s="152"/>
      <c r="W407" s="153"/>
      <c r="X407" s="166"/>
      <c r="Y407" s="155" t="s">
        <v>88</v>
      </c>
      <c r="Z407" s="167"/>
      <c r="AA407" s="166"/>
      <c r="AB407" s="234"/>
      <c r="AC407" s="235"/>
      <c r="AD407" s="451"/>
      <c r="AE407" s="236"/>
      <c r="AF407" s="235"/>
      <c r="AG407" s="451"/>
      <c r="AH407" s="159">
        <f t="shared" si="369"/>
        <v>0</v>
      </c>
      <c r="AI407" s="437">
        <f t="shared" si="370"/>
        <v>0</v>
      </c>
      <c r="AJ407" s="23"/>
      <c r="AK407" s="24"/>
      <c r="AL407" s="23"/>
      <c r="AM407" s="160">
        <f t="shared" si="371"/>
        <v>0</v>
      </c>
      <c r="AN407" s="24"/>
      <c r="AO407" s="163"/>
      <c r="AP407" s="164"/>
      <c r="AQ407" s="487"/>
      <c r="AR407" s="409" t="str">
        <f t="shared" si="357"/>
        <v/>
      </c>
      <c r="AS407" s="410" t="str">
        <f t="shared" si="358"/>
        <v/>
      </c>
      <c r="AT407" s="409" t="str">
        <f t="shared" si="359"/>
        <v/>
      </c>
      <c r="AU407" s="410" t="str">
        <f t="shared" si="360"/>
        <v/>
      </c>
      <c r="AV407" s="64" t="b">
        <f t="shared" si="361"/>
        <v>1</v>
      </c>
      <c r="AW407" s="415" t="str">
        <f t="shared" si="377"/>
        <v/>
      </c>
      <c r="AX407" s="415" t="str">
        <f t="shared" si="378"/>
        <v/>
      </c>
      <c r="AY407" s="415" t="str">
        <f t="shared" si="379"/>
        <v/>
      </c>
      <c r="AZ407" s="415" t="str">
        <f t="shared" si="365"/>
        <v/>
      </c>
      <c r="BA407" s="415">
        <f t="shared" si="366"/>
        <v>0</v>
      </c>
      <c r="BB407" s="416" t="str">
        <f t="shared" si="372"/>
        <v/>
      </c>
      <c r="BC407" s="416" t="str">
        <f t="shared" si="372"/>
        <v/>
      </c>
      <c r="BD407" s="416" t="str">
        <f t="shared" si="372"/>
        <v/>
      </c>
      <c r="BE407" s="416" t="str">
        <f t="shared" si="367"/>
        <v/>
      </c>
      <c r="BF407" s="417">
        <f t="shared" si="380"/>
        <v>0</v>
      </c>
      <c r="BG407" s="417">
        <f t="shared" si="381"/>
        <v>0</v>
      </c>
      <c r="BH407" s="417">
        <f t="shared" si="382"/>
        <v>0</v>
      </c>
      <c r="BI407" s="417">
        <f t="shared" si="383"/>
        <v>0</v>
      </c>
      <c r="BJ407" s="417">
        <f t="shared" si="347"/>
        <v>0</v>
      </c>
      <c r="BK407" s="416" t="str">
        <f t="shared" si="373"/>
        <v/>
      </c>
      <c r="BL407" s="416" t="str">
        <f t="shared" si="373"/>
        <v/>
      </c>
      <c r="BM407" s="416" t="str">
        <f t="shared" si="373"/>
        <v/>
      </c>
      <c r="BN407" s="416" t="str">
        <f t="shared" si="368"/>
        <v/>
      </c>
      <c r="BO407" s="419"/>
      <c r="BP407" s="420"/>
      <c r="BR407" s="104"/>
      <c r="BS407" s="103"/>
      <c r="BT407" s="161"/>
      <c r="BU407" s="161"/>
    </row>
    <row r="408" spans="1:73" ht="13.2" hidden="1">
      <c r="A408" s="145" t="s">
        <v>884</v>
      </c>
      <c r="B408" s="145" t="str">
        <f t="shared" si="385"/>
        <v>P252.1</v>
      </c>
      <c r="C408" s="146" t="s">
        <v>909</v>
      </c>
      <c r="D408" s="147" t="s">
        <v>908</v>
      </c>
      <c r="E408" s="147"/>
      <c r="F408" s="147"/>
      <c r="G408" s="147"/>
      <c r="H408" s="129">
        <v>0</v>
      </c>
      <c r="I408" s="130">
        <v>0</v>
      </c>
      <c r="J408" s="129">
        <v>4500</v>
      </c>
      <c r="K408" s="130">
        <v>4500</v>
      </c>
      <c r="L408" s="130">
        <v>4500</v>
      </c>
      <c r="M408" s="130">
        <v>4500</v>
      </c>
      <c r="N408" s="130">
        <v>4500</v>
      </c>
      <c r="O408" s="148">
        <v>4520</v>
      </c>
      <c r="P408" s="149">
        <v>0</v>
      </c>
      <c r="Q408" s="149">
        <v>0</v>
      </c>
      <c r="R408" s="150">
        <v>766</v>
      </c>
      <c r="S408" s="151">
        <v>3447000</v>
      </c>
      <c r="T408" s="150">
        <v>989</v>
      </c>
      <c r="U408" s="151">
        <v>4457160</v>
      </c>
      <c r="V408" s="152">
        <v>1008</v>
      </c>
      <c r="W408" s="153">
        <f t="shared" ref="W408:W425" si="386">V408*O408</f>
        <v>4556160</v>
      </c>
      <c r="X408" s="154">
        <v>1008</v>
      </c>
      <c r="Y408" s="155">
        <v>4520</v>
      </c>
      <c r="Z408" s="138">
        <f t="shared" ref="Z408:Z423" si="387">X408*Y408</f>
        <v>4556160</v>
      </c>
      <c r="AA408" s="152">
        <v>1316</v>
      </c>
      <c r="AB408" s="228">
        <v>5959120</v>
      </c>
      <c r="AC408" s="162">
        <f>AA408</f>
        <v>1316</v>
      </c>
      <c r="AD408" s="464">
        <f>Y408*1.07</f>
        <v>4836.4000000000005</v>
      </c>
      <c r="AE408" s="230">
        <f t="shared" ref="AE408:AE425" si="388">AC408*AD408</f>
        <v>6364702.4000000004</v>
      </c>
      <c r="AF408" s="231">
        <v>857</v>
      </c>
      <c r="AG408" s="269">
        <v>6060.5</v>
      </c>
      <c r="AH408" s="159">
        <f t="shared" si="369"/>
        <v>5193848.5</v>
      </c>
      <c r="AI408" s="437">
        <f t="shared" si="370"/>
        <v>-1224.0999999999995</v>
      </c>
      <c r="AJ408" s="23">
        <f t="shared" ref="AJ408:AJ423" si="389">+AF408-X408</f>
        <v>-151</v>
      </c>
      <c r="AK408" s="24">
        <f t="shared" ref="AK408:AK423" si="390">+AJ408/X408</f>
        <v>-0.1498015873015873</v>
      </c>
      <c r="AL408" s="23">
        <f t="shared" ref="AL408:AL423" si="391">+AF408-AA408</f>
        <v>-459</v>
      </c>
      <c r="AM408" s="160">
        <f t="shared" si="371"/>
        <v>1170853.9000000004</v>
      </c>
      <c r="AN408" s="24">
        <f t="shared" ref="AN408:AN423" si="392">+AL408/AA408</f>
        <v>-0.34878419452887538</v>
      </c>
      <c r="AO408" s="163">
        <f t="shared" ref="AO408:AO423" si="393">+AG408-Y408</f>
        <v>1540.5</v>
      </c>
      <c r="AP408" s="164">
        <f t="shared" ref="AP408:AP423" si="394">+AO408/Y408</f>
        <v>0.34081858407079646</v>
      </c>
      <c r="AQ408" s="487"/>
      <c r="AR408" s="409">
        <f t="shared" si="357"/>
        <v>0.34081858407079646</v>
      </c>
      <c r="AS408" s="410">
        <f t="shared" si="358"/>
        <v>7.0000000000000062E-2</v>
      </c>
      <c r="AT408" s="409">
        <f t="shared" si="359"/>
        <v>-0.34878419452887544</v>
      </c>
      <c r="AU408" s="410">
        <f t="shared" si="360"/>
        <v>0</v>
      </c>
      <c r="AV408" s="64" t="b">
        <f t="shared" si="361"/>
        <v>1</v>
      </c>
      <c r="AW408" s="415" t="str">
        <f t="shared" si="377"/>
        <v/>
      </c>
      <c r="AX408" s="415">
        <f t="shared" si="378"/>
        <v>4500</v>
      </c>
      <c r="AY408" s="415">
        <f t="shared" si="379"/>
        <v>4506.7340748230536</v>
      </c>
      <c r="AZ408" s="415">
        <f t="shared" si="365"/>
        <v>4520</v>
      </c>
      <c r="BA408" s="415">
        <f t="shared" si="366"/>
        <v>4836.4000000000005</v>
      </c>
      <c r="BB408" s="416" t="str">
        <f t="shared" si="372"/>
        <v/>
      </c>
      <c r="BC408" s="416">
        <f t="shared" si="372"/>
        <v>1.4964610717895788E-3</v>
      </c>
      <c r="BD408" s="416">
        <f t="shared" si="372"/>
        <v>2.9435784221343297E-3</v>
      </c>
      <c r="BE408" s="416">
        <f t="shared" si="367"/>
        <v>7.0000000000000062E-2</v>
      </c>
      <c r="BF408" s="417">
        <f t="shared" si="380"/>
        <v>0</v>
      </c>
      <c r="BG408" s="417">
        <f t="shared" si="381"/>
        <v>766</v>
      </c>
      <c r="BH408" s="417">
        <f t="shared" si="382"/>
        <v>989</v>
      </c>
      <c r="BI408" s="417">
        <f t="shared" si="383"/>
        <v>1316</v>
      </c>
      <c r="BJ408" s="417">
        <f t="shared" si="347"/>
        <v>1316</v>
      </c>
      <c r="BK408" s="416" t="str">
        <f t="shared" si="373"/>
        <v/>
      </c>
      <c r="BL408" s="416">
        <f t="shared" si="373"/>
        <v>0.29112271540469981</v>
      </c>
      <c r="BM408" s="416">
        <f t="shared" si="373"/>
        <v>0.33063700707785637</v>
      </c>
      <c r="BN408" s="416">
        <f t="shared" si="368"/>
        <v>0</v>
      </c>
      <c r="BO408" s="419"/>
      <c r="BP408" s="420"/>
      <c r="BR408" s="104"/>
      <c r="BS408" s="103"/>
      <c r="BT408" s="161">
        <f t="shared" si="374"/>
        <v>5948320</v>
      </c>
      <c r="BU408" s="161">
        <f t="shared" si="375"/>
        <v>3873640</v>
      </c>
    </row>
    <row r="409" spans="1:73" ht="24" hidden="1">
      <c r="A409" s="145" t="s">
        <v>884</v>
      </c>
      <c r="B409" s="145" t="str">
        <f t="shared" si="385"/>
        <v>P252.2</v>
      </c>
      <c r="C409" s="146" t="s">
        <v>910</v>
      </c>
      <c r="D409" s="147" t="s">
        <v>911</v>
      </c>
      <c r="E409" s="147"/>
      <c r="F409" s="147"/>
      <c r="G409" s="147"/>
      <c r="H409" s="129">
        <v>9000</v>
      </c>
      <c r="I409" s="130">
        <v>9000</v>
      </c>
      <c r="J409" s="129">
        <v>9000</v>
      </c>
      <c r="K409" s="130">
        <v>9000</v>
      </c>
      <c r="L409" s="130">
        <v>9000</v>
      </c>
      <c r="M409" s="130">
        <v>9000</v>
      </c>
      <c r="N409" s="130">
        <v>9000</v>
      </c>
      <c r="O409" s="148">
        <v>9020</v>
      </c>
      <c r="P409" s="149">
        <v>56</v>
      </c>
      <c r="Q409" s="149">
        <v>504000</v>
      </c>
      <c r="R409" s="150">
        <v>120</v>
      </c>
      <c r="S409" s="151">
        <v>1080000</v>
      </c>
      <c r="T409" s="150">
        <v>129</v>
      </c>
      <c r="U409" s="151">
        <v>1161780</v>
      </c>
      <c r="V409" s="152">
        <v>134</v>
      </c>
      <c r="W409" s="153">
        <f t="shared" si="386"/>
        <v>1208680</v>
      </c>
      <c r="X409" s="154">
        <v>134</v>
      </c>
      <c r="Y409" s="155">
        <v>9020</v>
      </c>
      <c r="Z409" s="138">
        <f t="shared" si="387"/>
        <v>1208680</v>
      </c>
      <c r="AA409" s="152">
        <v>200</v>
      </c>
      <c r="AB409" s="228">
        <v>1800080</v>
      </c>
      <c r="AC409" s="162">
        <v>250</v>
      </c>
      <c r="AD409" s="461">
        <v>9020</v>
      </c>
      <c r="AE409" s="230">
        <f t="shared" si="388"/>
        <v>2255000</v>
      </c>
      <c r="AF409" s="231">
        <v>114</v>
      </c>
      <c r="AG409" s="269">
        <v>12101</v>
      </c>
      <c r="AH409" s="159">
        <f t="shared" si="369"/>
        <v>1379514</v>
      </c>
      <c r="AI409" s="437">
        <f t="shared" si="370"/>
        <v>-3081</v>
      </c>
      <c r="AJ409" s="23">
        <f t="shared" si="389"/>
        <v>-20</v>
      </c>
      <c r="AK409" s="24">
        <f t="shared" si="390"/>
        <v>-0.14925373134328357</v>
      </c>
      <c r="AL409" s="23">
        <f t="shared" si="391"/>
        <v>-86</v>
      </c>
      <c r="AM409" s="160">
        <f t="shared" si="371"/>
        <v>875486</v>
      </c>
      <c r="AN409" s="24">
        <f t="shared" si="392"/>
        <v>-0.43</v>
      </c>
      <c r="AO409" s="163">
        <f t="shared" si="393"/>
        <v>3081</v>
      </c>
      <c r="AP409" s="164">
        <f t="shared" si="394"/>
        <v>0.34157427937915741</v>
      </c>
      <c r="AQ409" s="487"/>
      <c r="AR409" s="409">
        <f t="shared" si="357"/>
        <v>0.34157427937915741</v>
      </c>
      <c r="AS409" s="410">
        <f t="shared" si="358"/>
        <v>0</v>
      </c>
      <c r="AT409" s="409">
        <f t="shared" si="359"/>
        <v>-0.43000000000000005</v>
      </c>
      <c r="AU409" s="410">
        <f t="shared" si="360"/>
        <v>0.25</v>
      </c>
      <c r="AV409" s="64" t="b">
        <f t="shared" si="361"/>
        <v>0</v>
      </c>
      <c r="AW409" s="415">
        <f t="shared" si="377"/>
        <v>9000</v>
      </c>
      <c r="AX409" s="415">
        <f t="shared" si="378"/>
        <v>9000</v>
      </c>
      <c r="AY409" s="415">
        <f t="shared" si="379"/>
        <v>9006.0465116279065</v>
      </c>
      <c r="AZ409" s="415">
        <f t="shared" si="365"/>
        <v>9020</v>
      </c>
      <c r="BA409" s="415">
        <f t="shared" si="366"/>
        <v>9020</v>
      </c>
      <c r="BB409" s="416">
        <f t="shared" si="372"/>
        <v>0</v>
      </c>
      <c r="BC409" s="416">
        <f t="shared" si="372"/>
        <v>6.7183462532294236E-4</v>
      </c>
      <c r="BD409" s="416">
        <f t="shared" si="372"/>
        <v>1.5493466921447929E-3</v>
      </c>
      <c r="BE409" s="416">
        <f t="shared" si="367"/>
        <v>0</v>
      </c>
      <c r="BF409" s="417">
        <f t="shared" si="380"/>
        <v>56</v>
      </c>
      <c r="BG409" s="417">
        <f t="shared" si="381"/>
        <v>120</v>
      </c>
      <c r="BH409" s="417">
        <f t="shared" si="382"/>
        <v>129</v>
      </c>
      <c r="BI409" s="417">
        <f t="shared" si="383"/>
        <v>200</v>
      </c>
      <c r="BJ409" s="417">
        <f t="shared" si="347"/>
        <v>250</v>
      </c>
      <c r="BK409" s="416">
        <f t="shared" si="373"/>
        <v>1.1428571428571428</v>
      </c>
      <c r="BL409" s="416">
        <f t="shared" si="373"/>
        <v>7.4999999999999956E-2</v>
      </c>
      <c r="BM409" s="416">
        <f t="shared" si="373"/>
        <v>0.5503875968992249</v>
      </c>
      <c r="BN409" s="416">
        <f t="shared" si="368"/>
        <v>0.25</v>
      </c>
      <c r="BO409" s="419" t="s">
        <v>1069</v>
      </c>
      <c r="BP409" s="420"/>
      <c r="BR409" s="104"/>
      <c r="BS409" s="103"/>
      <c r="BT409" s="161">
        <f t="shared" si="374"/>
        <v>2255000</v>
      </c>
      <c r="BU409" s="161">
        <f t="shared" si="375"/>
        <v>1028280</v>
      </c>
    </row>
    <row r="410" spans="1:73" ht="13.2" hidden="1">
      <c r="A410" s="145"/>
      <c r="B410" s="145" t="str">
        <f t="shared" si="385"/>
        <v>P253</v>
      </c>
      <c r="C410" s="146" t="s">
        <v>912</v>
      </c>
      <c r="D410" s="147" t="s">
        <v>913</v>
      </c>
      <c r="E410" s="147"/>
      <c r="F410" s="147"/>
      <c r="G410" s="147"/>
      <c r="H410" s="129">
        <v>51</v>
      </c>
      <c r="I410" s="130">
        <v>65</v>
      </c>
      <c r="J410" s="129">
        <v>90</v>
      </c>
      <c r="K410" s="130">
        <v>90</v>
      </c>
      <c r="L410" s="130">
        <v>90</v>
      </c>
      <c r="M410" s="130">
        <v>97</v>
      </c>
      <c r="N410" s="130">
        <v>97</v>
      </c>
      <c r="O410" s="148">
        <v>106.7</v>
      </c>
      <c r="P410" s="149">
        <v>17987</v>
      </c>
      <c r="Q410" s="149">
        <v>1078785</v>
      </c>
      <c r="R410" s="150">
        <v>20663</v>
      </c>
      <c r="S410" s="151">
        <v>1825227</v>
      </c>
      <c r="T410" s="150">
        <v>17605</v>
      </c>
      <c r="U410" s="151">
        <v>1745696.2000000002</v>
      </c>
      <c r="V410" s="152">
        <v>20663</v>
      </c>
      <c r="W410" s="153">
        <f t="shared" si="386"/>
        <v>2204742.1</v>
      </c>
      <c r="X410" s="154">
        <v>20663</v>
      </c>
      <c r="Y410" s="155">
        <v>106.7</v>
      </c>
      <c r="Z410" s="138">
        <f t="shared" si="387"/>
        <v>2204742.1</v>
      </c>
      <c r="AA410" s="152">
        <v>14489</v>
      </c>
      <c r="AB410" s="228">
        <v>1546136.3</v>
      </c>
      <c r="AC410" s="231">
        <v>20500</v>
      </c>
      <c r="AD410" s="269">
        <v>150</v>
      </c>
      <c r="AE410" s="230">
        <f t="shared" si="388"/>
        <v>3075000</v>
      </c>
      <c r="AF410" s="231">
        <v>20500</v>
      </c>
      <c r="AG410" s="269">
        <v>150</v>
      </c>
      <c r="AH410" s="159">
        <f t="shared" si="369"/>
        <v>3075000</v>
      </c>
      <c r="AI410" s="437">
        <f t="shared" si="370"/>
        <v>0</v>
      </c>
      <c r="AJ410" s="23">
        <f t="shared" si="389"/>
        <v>-163</v>
      </c>
      <c r="AK410" s="24">
        <f t="shared" si="390"/>
        <v>-7.8884963461259248E-3</v>
      </c>
      <c r="AL410" s="23">
        <f t="shared" si="391"/>
        <v>6011</v>
      </c>
      <c r="AM410" s="160">
        <f t="shared" si="371"/>
        <v>0</v>
      </c>
      <c r="AN410" s="24">
        <f t="shared" si="392"/>
        <v>0.41486645041065634</v>
      </c>
      <c r="AO410" s="163">
        <f t="shared" si="393"/>
        <v>43.3</v>
      </c>
      <c r="AP410" s="164">
        <f t="shared" si="394"/>
        <v>0.40581068416119959</v>
      </c>
      <c r="AQ410" s="487"/>
      <c r="AR410" s="409">
        <f t="shared" si="357"/>
        <v>0.4058106841611997</v>
      </c>
      <c r="AS410" s="410">
        <f t="shared" si="358"/>
        <v>0.4058106841611997</v>
      </c>
      <c r="AT410" s="409">
        <f t="shared" si="359"/>
        <v>0.41486645041065628</v>
      </c>
      <c r="AU410" s="410">
        <f t="shared" si="360"/>
        <v>0.41486645041065628</v>
      </c>
      <c r="AV410" s="64" t="b">
        <f t="shared" si="361"/>
        <v>0</v>
      </c>
      <c r="AW410" s="415">
        <f t="shared" si="377"/>
        <v>59.975815867015065</v>
      </c>
      <c r="AX410" s="415">
        <f t="shared" si="378"/>
        <v>88.333107486812182</v>
      </c>
      <c r="AY410" s="415">
        <f t="shared" si="379"/>
        <v>99.159113888099981</v>
      </c>
      <c r="AZ410" s="415">
        <f t="shared" si="365"/>
        <v>106.7</v>
      </c>
      <c r="BA410" s="415">
        <f t="shared" si="366"/>
        <v>150</v>
      </c>
      <c r="BB410" s="416">
        <f t="shared" si="372"/>
        <v>0.47281210284281916</v>
      </c>
      <c r="BC410" s="416">
        <f t="shared" si="372"/>
        <v>0.1225588763862302</v>
      </c>
      <c r="BD410" s="416">
        <f t="shared" si="372"/>
        <v>7.6048341057281199E-2</v>
      </c>
      <c r="BE410" s="416">
        <f t="shared" si="367"/>
        <v>0.4058106841611997</v>
      </c>
      <c r="BF410" s="417">
        <f t="shared" si="380"/>
        <v>17987</v>
      </c>
      <c r="BG410" s="417">
        <f t="shared" si="381"/>
        <v>20663</v>
      </c>
      <c r="BH410" s="417">
        <f t="shared" si="382"/>
        <v>17605</v>
      </c>
      <c r="BI410" s="417">
        <f t="shared" si="383"/>
        <v>14489</v>
      </c>
      <c r="BJ410" s="417">
        <f t="shared" si="347"/>
        <v>20500</v>
      </c>
      <c r="BK410" s="416">
        <f t="shared" si="373"/>
        <v>0.14877411463834989</v>
      </c>
      <c r="BL410" s="416">
        <f t="shared" si="373"/>
        <v>-0.14799399893529497</v>
      </c>
      <c r="BM410" s="416">
        <f t="shared" si="373"/>
        <v>-0.17699517182618574</v>
      </c>
      <c r="BN410" s="416">
        <f t="shared" si="368"/>
        <v>0.41486645041065628</v>
      </c>
      <c r="BO410" s="419"/>
      <c r="BP410" s="420" t="s">
        <v>1070</v>
      </c>
      <c r="BR410" s="104"/>
      <c r="BS410" s="103"/>
      <c r="BT410" s="161">
        <f t="shared" si="374"/>
        <v>2187350</v>
      </c>
      <c r="BU410" s="161">
        <f t="shared" si="375"/>
        <v>2187350</v>
      </c>
    </row>
    <row r="411" spans="1:73" ht="36" hidden="1">
      <c r="A411" s="145" t="s">
        <v>257</v>
      </c>
      <c r="B411" s="145" t="str">
        <f t="shared" si="385"/>
        <v>P254</v>
      </c>
      <c r="C411" s="197" t="s">
        <v>914</v>
      </c>
      <c r="D411" s="199" t="s">
        <v>915</v>
      </c>
      <c r="E411" s="199"/>
      <c r="F411" s="199"/>
      <c r="G411" s="199"/>
      <c r="H411" s="129">
        <v>360</v>
      </c>
      <c r="I411" s="130">
        <v>50</v>
      </c>
      <c r="J411" s="129">
        <v>50</v>
      </c>
      <c r="K411" s="130">
        <v>50</v>
      </c>
      <c r="L411" s="130">
        <v>50</v>
      </c>
      <c r="M411" s="130">
        <v>56</v>
      </c>
      <c r="N411" s="130">
        <v>56</v>
      </c>
      <c r="O411" s="148">
        <v>61.6</v>
      </c>
      <c r="P411" s="149">
        <v>11973</v>
      </c>
      <c r="Q411" s="149">
        <v>548292</v>
      </c>
      <c r="R411" s="150">
        <v>15429</v>
      </c>
      <c r="S411" s="151">
        <v>771450</v>
      </c>
      <c r="T411" s="150">
        <v>14277</v>
      </c>
      <c r="U411" s="151">
        <v>813956.39999999991</v>
      </c>
      <c r="V411" s="152">
        <v>15429</v>
      </c>
      <c r="W411" s="153">
        <f t="shared" si="386"/>
        <v>950426.4</v>
      </c>
      <c r="X411" s="154">
        <v>15429</v>
      </c>
      <c r="Y411" s="155">
        <v>61.6</v>
      </c>
      <c r="Z411" s="138">
        <f t="shared" si="387"/>
        <v>950426.4</v>
      </c>
      <c r="AA411" s="152">
        <v>13788</v>
      </c>
      <c r="AB411" s="228">
        <v>849094.39999999991</v>
      </c>
      <c r="AC411" s="162">
        <f>AA411*1.05</f>
        <v>14477.400000000001</v>
      </c>
      <c r="AD411" s="464">
        <v>70</v>
      </c>
      <c r="AE411" s="230">
        <f t="shared" si="388"/>
        <v>1013418.0000000001</v>
      </c>
      <c r="AF411" s="231">
        <v>13115</v>
      </c>
      <c r="AG411" s="269">
        <v>80</v>
      </c>
      <c r="AH411" s="159">
        <f t="shared" si="369"/>
        <v>1049200</v>
      </c>
      <c r="AI411" s="437">
        <f t="shared" si="370"/>
        <v>-10</v>
      </c>
      <c r="AJ411" s="23">
        <f t="shared" si="389"/>
        <v>-2314</v>
      </c>
      <c r="AK411" s="24">
        <f t="shared" si="390"/>
        <v>-0.14997731544494133</v>
      </c>
      <c r="AL411" s="23">
        <f t="shared" si="391"/>
        <v>-673</v>
      </c>
      <c r="AM411" s="160">
        <f t="shared" si="371"/>
        <v>-35781.999999999884</v>
      </c>
      <c r="AN411" s="24">
        <f t="shared" si="392"/>
        <v>-4.8810559907165652E-2</v>
      </c>
      <c r="AO411" s="163">
        <f t="shared" si="393"/>
        <v>18.399999999999999</v>
      </c>
      <c r="AP411" s="164">
        <f t="shared" si="394"/>
        <v>0.29870129870129869</v>
      </c>
      <c r="AQ411" s="487"/>
      <c r="AR411" s="409">
        <f t="shared" si="357"/>
        <v>0.29870129870129869</v>
      </c>
      <c r="AS411" s="410">
        <f t="shared" si="358"/>
        <v>0.13636363636363624</v>
      </c>
      <c r="AT411" s="409">
        <f t="shared" si="359"/>
        <v>-4.8810559907165652E-2</v>
      </c>
      <c r="AU411" s="410">
        <f t="shared" si="360"/>
        <v>5.0000000000000044E-2</v>
      </c>
      <c r="AV411" s="64" t="b">
        <f t="shared" si="361"/>
        <v>0</v>
      </c>
      <c r="AW411" s="415">
        <f t="shared" si="377"/>
        <v>45.794036582310198</v>
      </c>
      <c r="AX411" s="415">
        <f t="shared" si="378"/>
        <v>50</v>
      </c>
      <c r="AY411" s="415">
        <f t="shared" si="379"/>
        <v>57.011725152342926</v>
      </c>
      <c r="AZ411" s="415">
        <f t="shared" si="365"/>
        <v>61.6</v>
      </c>
      <c r="BA411" s="415">
        <f t="shared" si="366"/>
        <v>70</v>
      </c>
      <c r="BB411" s="416">
        <f t="shared" si="372"/>
        <v>9.1845221159528201E-2</v>
      </c>
      <c r="BC411" s="416">
        <f t="shared" si="372"/>
        <v>0.14023450304685858</v>
      </c>
      <c r="BD411" s="416">
        <f t="shared" si="372"/>
        <v>8.0479494970492338E-2</v>
      </c>
      <c r="BE411" s="416">
        <f t="shared" si="367"/>
        <v>0.13636363636363624</v>
      </c>
      <c r="BF411" s="417">
        <f t="shared" si="380"/>
        <v>11973</v>
      </c>
      <c r="BG411" s="417">
        <f t="shared" si="381"/>
        <v>15429</v>
      </c>
      <c r="BH411" s="417">
        <f t="shared" si="382"/>
        <v>14277</v>
      </c>
      <c r="BI411" s="417">
        <f t="shared" si="383"/>
        <v>13788</v>
      </c>
      <c r="BJ411" s="417">
        <f t="shared" si="347"/>
        <v>14477.400000000001</v>
      </c>
      <c r="BK411" s="416">
        <f t="shared" si="373"/>
        <v>0.28864946128789781</v>
      </c>
      <c r="BL411" s="416">
        <f t="shared" si="373"/>
        <v>-7.4664592650204198E-2</v>
      </c>
      <c r="BM411" s="416">
        <f t="shared" si="373"/>
        <v>-3.4250893044757258E-2</v>
      </c>
      <c r="BN411" s="416">
        <f t="shared" si="368"/>
        <v>5.0000000000000044E-2</v>
      </c>
      <c r="BO411" s="419"/>
      <c r="BP411" s="420"/>
      <c r="BR411" s="104"/>
      <c r="BS411" s="103"/>
      <c r="BT411" s="161">
        <f t="shared" si="374"/>
        <v>891807.84000000008</v>
      </c>
      <c r="BU411" s="161">
        <f t="shared" si="375"/>
        <v>807884</v>
      </c>
    </row>
    <row r="412" spans="1:73" ht="24" hidden="1">
      <c r="A412" s="145" t="s">
        <v>125</v>
      </c>
      <c r="B412" s="145" t="str">
        <f t="shared" si="385"/>
        <v>P255</v>
      </c>
      <c r="C412" s="197" t="s">
        <v>916</v>
      </c>
      <c r="D412" s="199" t="s">
        <v>917</v>
      </c>
      <c r="E412" s="199"/>
      <c r="F412" s="199"/>
      <c r="G412" s="199"/>
      <c r="H412" s="129">
        <v>360</v>
      </c>
      <c r="I412" s="130">
        <v>50</v>
      </c>
      <c r="J412" s="129">
        <v>50</v>
      </c>
      <c r="K412" s="130">
        <v>50</v>
      </c>
      <c r="L412" s="130">
        <v>50</v>
      </c>
      <c r="M412" s="130">
        <v>56</v>
      </c>
      <c r="N412" s="130">
        <v>56</v>
      </c>
      <c r="O412" s="148">
        <v>61.6</v>
      </c>
      <c r="P412" s="149">
        <v>778</v>
      </c>
      <c r="Q412" s="149">
        <v>37752</v>
      </c>
      <c r="R412" s="150">
        <v>1685</v>
      </c>
      <c r="S412" s="151">
        <v>84200</v>
      </c>
      <c r="T412" s="150">
        <v>2124</v>
      </c>
      <c r="U412" s="151">
        <v>121772.79999999999</v>
      </c>
      <c r="V412" s="152">
        <v>2369</v>
      </c>
      <c r="W412" s="153">
        <f t="shared" si="386"/>
        <v>145930.4</v>
      </c>
      <c r="X412" s="154">
        <v>2369</v>
      </c>
      <c r="Y412" s="155">
        <v>61.6</v>
      </c>
      <c r="Z412" s="138">
        <f t="shared" si="387"/>
        <v>145930.4</v>
      </c>
      <c r="AA412" s="152">
        <v>288</v>
      </c>
      <c r="AB412" s="228">
        <v>17740.800000000003</v>
      </c>
      <c r="AC412" s="231">
        <v>2014</v>
      </c>
      <c r="AD412" s="269">
        <v>78.72</v>
      </c>
      <c r="AE412" s="230">
        <f t="shared" si="388"/>
        <v>158542.07999999999</v>
      </c>
      <c r="AF412" s="231">
        <v>2014</v>
      </c>
      <c r="AG412" s="269">
        <v>78.72</v>
      </c>
      <c r="AH412" s="159">
        <f t="shared" si="369"/>
        <v>158542.07999999999</v>
      </c>
      <c r="AI412" s="437">
        <f t="shared" si="370"/>
        <v>0</v>
      </c>
      <c r="AJ412" s="23">
        <f t="shared" si="389"/>
        <v>-355</v>
      </c>
      <c r="AK412" s="24">
        <f t="shared" si="390"/>
        <v>-0.14985225833685098</v>
      </c>
      <c r="AL412" s="23">
        <f t="shared" si="391"/>
        <v>1726</v>
      </c>
      <c r="AM412" s="160">
        <f t="shared" si="371"/>
        <v>0</v>
      </c>
      <c r="AN412" s="24">
        <f t="shared" si="392"/>
        <v>5.9930555555555554</v>
      </c>
      <c r="AO412" s="163">
        <f t="shared" si="393"/>
        <v>17.119999999999997</v>
      </c>
      <c r="AP412" s="164">
        <f t="shared" si="394"/>
        <v>0.27792207792207785</v>
      </c>
      <c r="AQ412" s="487"/>
      <c r="AR412" s="409">
        <f t="shared" si="357"/>
        <v>0.2779220779220779</v>
      </c>
      <c r="AS412" s="410">
        <f t="shared" si="358"/>
        <v>0.2779220779220779</v>
      </c>
      <c r="AT412" s="409">
        <f t="shared" si="359"/>
        <v>5.9930555555555554</v>
      </c>
      <c r="AU412" s="410">
        <f t="shared" si="360"/>
        <v>5.9930555555555554</v>
      </c>
      <c r="AV412" s="64" t="b">
        <f t="shared" si="361"/>
        <v>0</v>
      </c>
      <c r="AW412" s="415">
        <f t="shared" si="377"/>
        <v>48.524421593830333</v>
      </c>
      <c r="AX412" s="415">
        <f t="shared" si="378"/>
        <v>49.970326409495549</v>
      </c>
      <c r="AY412" s="415">
        <f t="shared" si="379"/>
        <v>57.331826741996231</v>
      </c>
      <c r="AZ412" s="415">
        <f t="shared" si="365"/>
        <v>61.6</v>
      </c>
      <c r="BA412" s="415">
        <f t="shared" si="366"/>
        <v>78.72</v>
      </c>
      <c r="BB412" s="416">
        <f t="shared" si="372"/>
        <v>2.9797466269006589E-2</v>
      </c>
      <c r="BC412" s="416">
        <f t="shared" si="372"/>
        <v>0.14731743539505526</v>
      </c>
      <c r="BD412" s="416">
        <f t="shared" si="372"/>
        <v>7.4446838702896034E-2</v>
      </c>
      <c r="BE412" s="416">
        <f t="shared" si="367"/>
        <v>0.2779220779220779</v>
      </c>
      <c r="BF412" s="417">
        <f t="shared" si="380"/>
        <v>778</v>
      </c>
      <c r="BG412" s="417">
        <f t="shared" si="381"/>
        <v>1685</v>
      </c>
      <c r="BH412" s="417">
        <f t="shared" si="382"/>
        <v>2124</v>
      </c>
      <c r="BI412" s="417">
        <f t="shared" si="383"/>
        <v>288</v>
      </c>
      <c r="BJ412" s="417">
        <f t="shared" si="347"/>
        <v>2014</v>
      </c>
      <c r="BK412" s="416">
        <f t="shared" si="373"/>
        <v>1.1658097686375322</v>
      </c>
      <c r="BL412" s="416">
        <f t="shared" si="373"/>
        <v>0.26053412462908021</v>
      </c>
      <c r="BM412" s="416">
        <f t="shared" si="373"/>
        <v>-0.86440677966101698</v>
      </c>
      <c r="BN412" s="416">
        <f t="shared" si="368"/>
        <v>5.9930555555555554</v>
      </c>
      <c r="BO412" s="419"/>
      <c r="BP412" s="420" t="s">
        <v>1070</v>
      </c>
      <c r="BR412" s="104"/>
      <c r="BS412" s="103"/>
      <c r="BT412" s="161">
        <f t="shared" si="374"/>
        <v>124062.40000000001</v>
      </c>
      <c r="BU412" s="161">
        <f t="shared" si="375"/>
        <v>124062.40000000001</v>
      </c>
    </row>
    <row r="413" spans="1:73" ht="36" hidden="1">
      <c r="A413" s="145" t="s">
        <v>652</v>
      </c>
      <c r="B413" s="145" t="str">
        <f t="shared" si="385"/>
        <v>P256</v>
      </c>
      <c r="C413" s="197" t="s">
        <v>918</v>
      </c>
      <c r="D413" s="199" t="s">
        <v>919</v>
      </c>
      <c r="E413" s="199"/>
      <c r="F413" s="199"/>
      <c r="G413" s="199"/>
      <c r="H413" s="129">
        <v>400</v>
      </c>
      <c r="I413" s="130">
        <v>54</v>
      </c>
      <c r="J413" s="129">
        <v>80</v>
      </c>
      <c r="K413" s="130">
        <v>80</v>
      </c>
      <c r="L413" s="130">
        <v>80</v>
      </c>
      <c r="M413" s="130">
        <v>84</v>
      </c>
      <c r="N413" s="130">
        <v>84</v>
      </c>
      <c r="O413" s="148">
        <v>92.4</v>
      </c>
      <c r="P413" s="149">
        <v>11841</v>
      </c>
      <c r="Q413" s="149">
        <v>580810</v>
      </c>
      <c r="R413" s="150">
        <v>21820</v>
      </c>
      <c r="S413" s="151">
        <v>1708254</v>
      </c>
      <c r="T413" s="150">
        <v>25644</v>
      </c>
      <c r="U413" s="151">
        <v>2215505.2000000002</v>
      </c>
      <c r="V413" s="152">
        <v>26004</v>
      </c>
      <c r="W413" s="153">
        <f t="shared" si="386"/>
        <v>2402769.6</v>
      </c>
      <c r="X413" s="154">
        <v>26004</v>
      </c>
      <c r="Y413" s="155">
        <v>92.4</v>
      </c>
      <c r="Z413" s="138">
        <f t="shared" si="387"/>
        <v>2402769.6</v>
      </c>
      <c r="AA413" s="152">
        <v>27111</v>
      </c>
      <c r="AB413" s="228">
        <v>2505056.3999999994</v>
      </c>
      <c r="AC413" s="229">
        <v>26000</v>
      </c>
      <c r="AD413" s="456">
        <f>Y413*1.15</f>
        <v>106.26</v>
      </c>
      <c r="AE413" s="230">
        <f t="shared" si="388"/>
        <v>2762760</v>
      </c>
      <c r="AF413" s="231">
        <v>22104</v>
      </c>
      <c r="AG413" s="269">
        <v>119.79</v>
      </c>
      <c r="AH413" s="159">
        <f t="shared" si="369"/>
        <v>2647838.16</v>
      </c>
      <c r="AI413" s="437">
        <f t="shared" si="370"/>
        <v>-13.530000000000001</v>
      </c>
      <c r="AJ413" s="23">
        <f t="shared" si="389"/>
        <v>-3900</v>
      </c>
      <c r="AK413" s="24">
        <f t="shared" si="390"/>
        <v>-0.14997692662667281</v>
      </c>
      <c r="AL413" s="23">
        <f t="shared" si="391"/>
        <v>-5007</v>
      </c>
      <c r="AM413" s="160">
        <f t="shared" si="371"/>
        <v>114921.83999999985</v>
      </c>
      <c r="AN413" s="24">
        <f t="shared" si="392"/>
        <v>-0.18468518313599647</v>
      </c>
      <c r="AO413" s="163">
        <f t="shared" si="393"/>
        <v>27.39</v>
      </c>
      <c r="AP413" s="164">
        <f t="shared" si="394"/>
        <v>0.29642857142857143</v>
      </c>
      <c r="AQ413" s="487"/>
      <c r="AR413" s="409">
        <f t="shared" si="357"/>
        <v>0.29642857142857149</v>
      </c>
      <c r="AS413" s="410">
        <f t="shared" si="358"/>
        <v>0.14999999999999991</v>
      </c>
      <c r="AT413" s="409">
        <f t="shared" si="359"/>
        <v>-0.18468518313599647</v>
      </c>
      <c r="AU413" s="410">
        <f t="shared" si="360"/>
        <v>-4.0979676146213673E-2</v>
      </c>
      <c r="AV413" s="64" t="b">
        <f t="shared" si="361"/>
        <v>0</v>
      </c>
      <c r="AW413" s="415">
        <f t="shared" si="377"/>
        <v>49.050755848323618</v>
      </c>
      <c r="AX413" s="415">
        <f t="shared" si="378"/>
        <v>78.288450962419802</v>
      </c>
      <c r="AY413" s="415">
        <f t="shared" si="379"/>
        <v>86.394681017002029</v>
      </c>
      <c r="AZ413" s="415">
        <f t="shared" si="365"/>
        <v>92.4</v>
      </c>
      <c r="BA413" s="415">
        <f t="shared" si="366"/>
        <v>106.26</v>
      </c>
      <c r="BB413" s="416">
        <f t="shared" si="372"/>
        <v>0.59607022579847624</v>
      </c>
      <c r="BC413" s="416">
        <f t="shared" si="372"/>
        <v>0.10354311466033983</v>
      </c>
      <c r="BD413" s="416">
        <f t="shared" si="372"/>
        <v>6.951028596096287E-2</v>
      </c>
      <c r="BE413" s="416">
        <f t="shared" si="367"/>
        <v>0.14999999999999991</v>
      </c>
      <c r="BF413" s="417">
        <f t="shared" si="380"/>
        <v>11841</v>
      </c>
      <c r="BG413" s="417">
        <f t="shared" si="381"/>
        <v>21820</v>
      </c>
      <c r="BH413" s="417">
        <f t="shared" si="382"/>
        <v>25644</v>
      </c>
      <c r="BI413" s="417">
        <f t="shared" si="383"/>
        <v>27111</v>
      </c>
      <c r="BJ413" s="417">
        <f t="shared" si="347"/>
        <v>26000</v>
      </c>
      <c r="BK413" s="416">
        <f t="shared" si="373"/>
        <v>0.84274976775610178</v>
      </c>
      <c r="BL413" s="416">
        <f t="shared" si="373"/>
        <v>0.17525206232813928</v>
      </c>
      <c r="BM413" s="416">
        <f t="shared" si="373"/>
        <v>5.7206364061768822E-2</v>
      </c>
      <c r="BN413" s="416">
        <f t="shared" si="368"/>
        <v>-4.0979676146213673E-2</v>
      </c>
      <c r="BO413" s="419"/>
      <c r="BP413" s="420"/>
      <c r="BR413" s="104"/>
      <c r="BS413" s="103"/>
      <c r="BT413" s="161">
        <f t="shared" si="374"/>
        <v>2402400</v>
      </c>
      <c r="BU413" s="161">
        <f t="shared" si="375"/>
        <v>2042409.6</v>
      </c>
    </row>
    <row r="414" spans="1:73" ht="24" hidden="1">
      <c r="A414" s="145" t="s">
        <v>920</v>
      </c>
      <c r="B414" s="145" t="str">
        <f t="shared" si="385"/>
        <v>P257</v>
      </c>
      <c r="C414" s="146" t="s">
        <v>921</v>
      </c>
      <c r="D414" s="147" t="s">
        <v>922</v>
      </c>
      <c r="E414" s="147"/>
      <c r="F414" s="147"/>
      <c r="G414" s="147"/>
      <c r="H414" s="129">
        <v>100</v>
      </c>
      <c r="I414" s="130">
        <v>100</v>
      </c>
      <c r="J414" s="129">
        <v>100</v>
      </c>
      <c r="K414" s="130">
        <v>100</v>
      </c>
      <c r="L414" s="130">
        <v>100</v>
      </c>
      <c r="M414" s="130">
        <v>106</v>
      </c>
      <c r="N414" s="130">
        <v>106</v>
      </c>
      <c r="O414" s="148">
        <v>116.6</v>
      </c>
      <c r="P414" s="149">
        <v>27</v>
      </c>
      <c r="Q414" s="149">
        <v>2700</v>
      </c>
      <c r="R414" s="150">
        <v>128</v>
      </c>
      <c r="S414" s="151">
        <v>12800</v>
      </c>
      <c r="T414" s="150">
        <v>218</v>
      </c>
      <c r="U414" s="151">
        <v>24361</v>
      </c>
      <c r="V414" s="152">
        <v>285</v>
      </c>
      <c r="W414" s="153">
        <f t="shared" si="386"/>
        <v>33231</v>
      </c>
      <c r="X414" s="154">
        <v>285</v>
      </c>
      <c r="Y414" s="155">
        <v>116.6</v>
      </c>
      <c r="Z414" s="138">
        <f t="shared" si="387"/>
        <v>33231</v>
      </c>
      <c r="AA414" s="152">
        <v>60</v>
      </c>
      <c r="AB414" s="228">
        <v>6996.0000000000009</v>
      </c>
      <c r="AC414" s="231">
        <v>243</v>
      </c>
      <c r="AD414" s="456">
        <f>Y414*1.15</f>
        <v>134.08999999999997</v>
      </c>
      <c r="AE414" s="230">
        <f t="shared" si="388"/>
        <v>32583.869999999995</v>
      </c>
      <c r="AF414" s="231">
        <v>243</v>
      </c>
      <c r="AG414" s="269">
        <v>150.83000000000001</v>
      </c>
      <c r="AH414" s="159">
        <f t="shared" si="369"/>
        <v>36651.69</v>
      </c>
      <c r="AI414" s="437">
        <f t="shared" si="370"/>
        <v>-16.740000000000038</v>
      </c>
      <c r="AJ414" s="23">
        <f t="shared" si="389"/>
        <v>-42</v>
      </c>
      <c r="AK414" s="24">
        <f t="shared" si="390"/>
        <v>-0.14736842105263157</v>
      </c>
      <c r="AL414" s="23">
        <f t="shared" si="391"/>
        <v>183</v>
      </c>
      <c r="AM414" s="160">
        <f t="shared" si="371"/>
        <v>-4067.820000000007</v>
      </c>
      <c r="AN414" s="24">
        <f t="shared" si="392"/>
        <v>3.05</v>
      </c>
      <c r="AO414" s="163">
        <f t="shared" si="393"/>
        <v>34.230000000000018</v>
      </c>
      <c r="AP414" s="164">
        <f t="shared" si="394"/>
        <v>0.29356775300171545</v>
      </c>
      <c r="AQ414" s="487"/>
      <c r="AR414" s="409">
        <f t="shared" si="357"/>
        <v>0.29356775300171534</v>
      </c>
      <c r="AS414" s="410">
        <f t="shared" si="358"/>
        <v>0.14999999999999991</v>
      </c>
      <c r="AT414" s="409">
        <f t="shared" si="359"/>
        <v>3.05</v>
      </c>
      <c r="AU414" s="410">
        <f t="shared" si="360"/>
        <v>3.05</v>
      </c>
      <c r="AV414" s="64" t="b">
        <f t="shared" si="361"/>
        <v>0</v>
      </c>
      <c r="AW414" s="415">
        <f t="shared" si="377"/>
        <v>100</v>
      </c>
      <c r="AX414" s="415">
        <f t="shared" si="378"/>
        <v>100</v>
      </c>
      <c r="AY414" s="415">
        <f t="shared" si="379"/>
        <v>111.74770642201835</v>
      </c>
      <c r="AZ414" s="415">
        <f t="shared" si="365"/>
        <v>116.6</v>
      </c>
      <c r="BA414" s="415">
        <f t="shared" si="366"/>
        <v>134.08999999999997</v>
      </c>
      <c r="BB414" s="416">
        <f t="shared" si="372"/>
        <v>0</v>
      </c>
      <c r="BC414" s="416">
        <f t="shared" si="372"/>
        <v>0.11747706422018345</v>
      </c>
      <c r="BD414" s="416">
        <f t="shared" si="372"/>
        <v>4.3421862813513235E-2</v>
      </c>
      <c r="BE414" s="416">
        <f t="shared" si="367"/>
        <v>0.14999999999999991</v>
      </c>
      <c r="BF414" s="417">
        <f t="shared" si="380"/>
        <v>27</v>
      </c>
      <c r="BG414" s="417">
        <f t="shared" si="381"/>
        <v>128</v>
      </c>
      <c r="BH414" s="417">
        <f t="shared" si="382"/>
        <v>218</v>
      </c>
      <c r="BI414" s="417">
        <f t="shared" si="383"/>
        <v>60</v>
      </c>
      <c r="BJ414" s="417">
        <f t="shared" si="347"/>
        <v>243</v>
      </c>
      <c r="BK414" s="416">
        <f t="shared" si="373"/>
        <v>3.7407407407407405</v>
      </c>
      <c r="BL414" s="416">
        <f t="shared" si="373"/>
        <v>0.703125</v>
      </c>
      <c r="BM414" s="416">
        <f t="shared" si="373"/>
        <v>-0.72477064220183485</v>
      </c>
      <c r="BN414" s="416">
        <f t="shared" si="368"/>
        <v>3.05</v>
      </c>
      <c r="BO414" s="419"/>
      <c r="BP414" s="420"/>
      <c r="BR414" s="104"/>
      <c r="BS414" s="103"/>
      <c r="BT414" s="161">
        <f t="shared" si="374"/>
        <v>28333.8</v>
      </c>
      <c r="BU414" s="161">
        <f t="shared" si="375"/>
        <v>28333.8</v>
      </c>
    </row>
    <row r="415" spans="1:73" ht="24" hidden="1">
      <c r="A415" s="145" t="s">
        <v>920</v>
      </c>
      <c r="B415" s="145" t="str">
        <f t="shared" si="385"/>
        <v>P258</v>
      </c>
      <c r="C415" s="146" t="s">
        <v>923</v>
      </c>
      <c r="D415" s="147" t="s">
        <v>924</v>
      </c>
      <c r="E415" s="147"/>
      <c r="F415" s="147"/>
      <c r="G415" s="147"/>
      <c r="H415" s="129">
        <v>330</v>
      </c>
      <c r="I415" s="130">
        <v>40</v>
      </c>
      <c r="J415" s="129">
        <v>40</v>
      </c>
      <c r="K415" s="130">
        <v>40</v>
      </c>
      <c r="L415" s="130">
        <v>40</v>
      </c>
      <c r="M415" s="130">
        <v>46</v>
      </c>
      <c r="N415" s="130">
        <v>46</v>
      </c>
      <c r="O415" s="148">
        <v>50.6</v>
      </c>
      <c r="P415" s="149">
        <v>5413</v>
      </c>
      <c r="Q415" s="149">
        <v>204970</v>
      </c>
      <c r="R415" s="150">
        <v>5185</v>
      </c>
      <c r="S415" s="151">
        <v>207400</v>
      </c>
      <c r="T415" s="150">
        <v>4135</v>
      </c>
      <c r="U415" s="151">
        <v>194540.19999999998</v>
      </c>
      <c r="V415" s="152">
        <v>5185</v>
      </c>
      <c r="W415" s="153">
        <f t="shared" si="386"/>
        <v>262361</v>
      </c>
      <c r="X415" s="154">
        <v>5185</v>
      </c>
      <c r="Y415" s="155">
        <v>50.6</v>
      </c>
      <c r="Z415" s="138">
        <f t="shared" si="387"/>
        <v>262361</v>
      </c>
      <c r="AA415" s="152">
        <v>4064</v>
      </c>
      <c r="AB415" s="228">
        <v>205638.40000000002</v>
      </c>
      <c r="AC415" s="231">
        <v>4408</v>
      </c>
      <c r="AD415" s="456">
        <f>Y415*1.15</f>
        <v>58.19</v>
      </c>
      <c r="AE415" s="230">
        <f t="shared" si="388"/>
        <v>256501.52</v>
      </c>
      <c r="AF415" s="231">
        <v>4408</v>
      </c>
      <c r="AG415" s="269">
        <v>64.290000000000006</v>
      </c>
      <c r="AH415" s="159">
        <f t="shared" si="369"/>
        <v>283390.32</v>
      </c>
      <c r="AI415" s="437">
        <f t="shared" si="370"/>
        <v>-6.1000000000000085</v>
      </c>
      <c r="AJ415" s="23">
        <f t="shared" si="389"/>
        <v>-777</v>
      </c>
      <c r="AK415" s="24">
        <f t="shared" si="390"/>
        <v>-0.14985535197685632</v>
      </c>
      <c r="AL415" s="23">
        <f t="shared" si="391"/>
        <v>344</v>
      </c>
      <c r="AM415" s="160">
        <f t="shared" si="371"/>
        <v>-26888.800000000017</v>
      </c>
      <c r="AN415" s="24">
        <f t="shared" si="392"/>
        <v>8.4645669291338585E-2</v>
      </c>
      <c r="AO415" s="163">
        <f t="shared" si="393"/>
        <v>13.690000000000005</v>
      </c>
      <c r="AP415" s="164">
        <f t="shared" si="394"/>
        <v>0.27055335968379457</v>
      </c>
      <c r="AQ415" s="487"/>
      <c r="AR415" s="409">
        <f t="shared" si="357"/>
        <v>0.27055335968379457</v>
      </c>
      <c r="AS415" s="410">
        <f t="shared" si="358"/>
        <v>0.14999999999999991</v>
      </c>
      <c r="AT415" s="409">
        <f t="shared" si="359"/>
        <v>8.4645669291338654E-2</v>
      </c>
      <c r="AU415" s="410">
        <f t="shared" si="360"/>
        <v>8.4645669291338654E-2</v>
      </c>
      <c r="AV415" s="64" t="b">
        <f t="shared" si="361"/>
        <v>0</v>
      </c>
      <c r="AW415" s="415">
        <f t="shared" si="377"/>
        <v>37.866247921670052</v>
      </c>
      <c r="AX415" s="415">
        <f t="shared" si="378"/>
        <v>40</v>
      </c>
      <c r="AY415" s="415">
        <f t="shared" si="379"/>
        <v>47.047206771463117</v>
      </c>
      <c r="AZ415" s="415">
        <f t="shared" si="365"/>
        <v>50.6</v>
      </c>
      <c r="BA415" s="415">
        <f t="shared" si="366"/>
        <v>58.19</v>
      </c>
      <c r="BB415" s="416">
        <f t="shared" si="372"/>
        <v>5.6349709713616747E-2</v>
      </c>
      <c r="BC415" s="416">
        <f t="shared" si="372"/>
        <v>0.17618016928657787</v>
      </c>
      <c r="BD415" s="416">
        <f t="shared" si="372"/>
        <v>7.5515497568112044E-2</v>
      </c>
      <c r="BE415" s="416">
        <f t="shared" si="367"/>
        <v>0.14999999999999991</v>
      </c>
      <c r="BF415" s="417">
        <f t="shared" si="380"/>
        <v>5413</v>
      </c>
      <c r="BG415" s="417">
        <f t="shared" si="381"/>
        <v>5185</v>
      </c>
      <c r="BH415" s="417">
        <f t="shared" si="382"/>
        <v>4135</v>
      </c>
      <c r="BI415" s="417">
        <f t="shared" si="383"/>
        <v>4064</v>
      </c>
      <c r="BJ415" s="417">
        <f t="shared" si="347"/>
        <v>4408</v>
      </c>
      <c r="BK415" s="416">
        <f t="shared" si="373"/>
        <v>-4.2120820247552149E-2</v>
      </c>
      <c r="BL415" s="416">
        <f t="shared" si="373"/>
        <v>-0.2025072324011572</v>
      </c>
      <c r="BM415" s="416">
        <f t="shared" si="373"/>
        <v>-1.7170495767835581E-2</v>
      </c>
      <c r="BN415" s="416">
        <f t="shared" si="368"/>
        <v>8.4645669291338654E-2</v>
      </c>
      <c r="BO415" s="419"/>
      <c r="BP415" s="420"/>
      <c r="BR415" s="104"/>
      <c r="BS415" s="103"/>
      <c r="BT415" s="161">
        <f t="shared" si="374"/>
        <v>223044.80000000002</v>
      </c>
      <c r="BU415" s="161">
        <f t="shared" si="375"/>
        <v>223044.80000000002</v>
      </c>
    </row>
    <row r="416" spans="1:73" ht="24" hidden="1">
      <c r="A416" s="145" t="s">
        <v>920</v>
      </c>
      <c r="B416" s="145" t="str">
        <f t="shared" si="385"/>
        <v>P259</v>
      </c>
      <c r="C416" s="146" t="s">
        <v>925</v>
      </c>
      <c r="D416" s="147" t="s">
        <v>926</v>
      </c>
      <c r="E416" s="147"/>
      <c r="F416" s="147"/>
      <c r="G416" s="147"/>
      <c r="H416" s="129">
        <v>353</v>
      </c>
      <c r="I416" s="130">
        <v>40</v>
      </c>
      <c r="J416" s="129">
        <v>40</v>
      </c>
      <c r="K416" s="130">
        <v>40</v>
      </c>
      <c r="L416" s="130">
        <v>40</v>
      </c>
      <c r="M416" s="130">
        <v>46</v>
      </c>
      <c r="N416" s="130">
        <v>46</v>
      </c>
      <c r="O416" s="148">
        <v>50.6</v>
      </c>
      <c r="P416" s="149">
        <v>2401</v>
      </c>
      <c r="Q416" s="149">
        <v>91998</v>
      </c>
      <c r="R416" s="150">
        <v>2412</v>
      </c>
      <c r="S416" s="151">
        <v>96480</v>
      </c>
      <c r="T416" s="150">
        <v>2065</v>
      </c>
      <c r="U416" s="151">
        <v>97806.6</v>
      </c>
      <c r="V416" s="152">
        <v>2412</v>
      </c>
      <c r="W416" s="153">
        <f t="shared" si="386"/>
        <v>122047.2</v>
      </c>
      <c r="X416" s="154">
        <v>2412</v>
      </c>
      <c r="Y416" s="155">
        <v>50.6</v>
      </c>
      <c r="Z416" s="138">
        <f t="shared" si="387"/>
        <v>122047.2</v>
      </c>
      <c r="AA416" s="152">
        <v>2347</v>
      </c>
      <c r="AB416" s="228">
        <v>118758.2</v>
      </c>
      <c r="AC416" s="162">
        <f>AA416</f>
        <v>2347</v>
      </c>
      <c r="AD416" s="456">
        <f>Y416*1.15</f>
        <v>58.19</v>
      </c>
      <c r="AE416" s="230">
        <f t="shared" si="388"/>
        <v>136571.93</v>
      </c>
      <c r="AF416" s="231">
        <v>2051</v>
      </c>
      <c r="AG416" s="269">
        <v>64.290000000000006</v>
      </c>
      <c r="AH416" s="159">
        <f t="shared" si="369"/>
        <v>131858.79</v>
      </c>
      <c r="AI416" s="437">
        <f t="shared" si="370"/>
        <v>-6.1000000000000085</v>
      </c>
      <c r="AJ416" s="23">
        <f t="shared" si="389"/>
        <v>-361</v>
      </c>
      <c r="AK416" s="24">
        <f t="shared" si="390"/>
        <v>-0.14966832504145938</v>
      </c>
      <c r="AL416" s="23">
        <f t="shared" si="391"/>
        <v>-296</v>
      </c>
      <c r="AM416" s="160">
        <f t="shared" si="371"/>
        <v>4713.1399999999849</v>
      </c>
      <c r="AN416" s="24">
        <f t="shared" si="392"/>
        <v>-0.12611844908393693</v>
      </c>
      <c r="AO416" s="163">
        <f t="shared" si="393"/>
        <v>13.690000000000005</v>
      </c>
      <c r="AP416" s="164">
        <f t="shared" si="394"/>
        <v>0.27055335968379457</v>
      </c>
      <c r="AQ416" s="487"/>
      <c r="AR416" s="409">
        <f t="shared" si="357"/>
        <v>0.27055335968379457</v>
      </c>
      <c r="AS416" s="410">
        <f t="shared" si="358"/>
        <v>0.14999999999999991</v>
      </c>
      <c r="AT416" s="409">
        <f t="shared" si="359"/>
        <v>-0.12611844908393699</v>
      </c>
      <c r="AU416" s="410">
        <f t="shared" si="360"/>
        <v>0</v>
      </c>
      <c r="AV416" s="64" t="b">
        <f t="shared" si="361"/>
        <v>1</v>
      </c>
      <c r="AW416" s="415">
        <f t="shared" si="377"/>
        <v>38.316534777176173</v>
      </c>
      <c r="AX416" s="415">
        <f t="shared" si="378"/>
        <v>40</v>
      </c>
      <c r="AY416" s="415">
        <f t="shared" si="379"/>
        <v>47.363970944309933</v>
      </c>
      <c r="AZ416" s="415">
        <f t="shared" si="365"/>
        <v>50.6</v>
      </c>
      <c r="BA416" s="415">
        <f t="shared" si="366"/>
        <v>58.19</v>
      </c>
      <c r="BB416" s="416">
        <f t="shared" si="372"/>
        <v>4.393573773342907E-2</v>
      </c>
      <c r="BC416" s="416">
        <f t="shared" si="372"/>
        <v>0.18409927360774825</v>
      </c>
      <c r="BD416" s="416">
        <f t="shared" si="372"/>
        <v>6.8322587637235088E-2</v>
      </c>
      <c r="BE416" s="416">
        <f t="shared" si="367"/>
        <v>0.14999999999999991</v>
      </c>
      <c r="BF416" s="417">
        <f t="shared" si="380"/>
        <v>2401</v>
      </c>
      <c r="BG416" s="417">
        <f t="shared" si="381"/>
        <v>2412</v>
      </c>
      <c r="BH416" s="417">
        <f t="shared" si="382"/>
        <v>2065</v>
      </c>
      <c r="BI416" s="417">
        <f t="shared" si="383"/>
        <v>2347</v>
      </c>
      <c r="BJ416" s="417">
        <f t="shared" si="347"/>
        <v>2347</v>
      </c>
      <c r="BK416" s="416">
        <f t="shared" si="373"/>
        <v>4.5814244064972254E-3</v>
      </c>
      <c r="BL416" s="416">
        <f t="shared" si="373"/>
        <v>-0.14386401326699838</v>
      </c>
      <c r="BM416" s="416">
        <f t="shared" si="373"/>
        <v>0.13656174334140436</v>
      </c>
      <c r="BN416" s="416">
        <f t="shared" si="368"/>
        <v>0</v>
      </c>
      <c r="BO416" s="419"/>
      <c r="BP416" s="420"/>
      <c r="BR416" s="104"/>
      <c r="BS416" s="103"/>
      <c r="BT416" s="161">
        <f t="shared" si="374"/>
        <v>118758.2</v>
      </c>
      <c r="BU416" s="161">
        <f t="shared" si="375"/>
        <v>103780.6</v>
      </c>
    </row>
    <row r="417" spans="1:73" ht="24" hidden="1">
      <c r="A417" s="145" t="s">
        <v>920</v>
      </c>
      <c r="B417" s="145" t="str">
        <f t="shared" si="385"/>
        <v>P260</v>
      </c>
      <c r="C417" s="146" t="s">
        <v>927</v>
      </c>
      <c r="D417" s="238" t="s">
        <v>928</v>
      </c>
      <c r="E417" s="238"/>
      <c r="F417" s="238"/>
      <c r="G417" s="238"/>
      <c r="H417" s="129">
        <v>595</v>
      </c>
      <c r="I417" s="130">
        <v>60</v>
      </c>
      <c r="J417" s="129">
        <v>60</v>
      </c>
      <c r="K417" s="130">
        <v>60</v>
      </c>
      <c r="L417" s="130">
        <v>60</v>
      </c>
      <c r="M417" s="130">
        <v>72</v>
      </c>
      <c r="N417" s="130">
        <v>72</v>
      </c>
      <c r="O417" s="148">
        <v>79.2</v>
      </c>
      <c r="P417" s="149">
        <v>43248</v>
      </c>
      <c r="Q417" s="149">
        <v>2588221</v>
      </c>
      <c r="R417" s="150">
        <v>39490</v>
      </c>
      <c r="S417" s="151">
        <v>2373180</v>
      </c>
      <c r="T417" s="150">
        <v>29225</v>
      </c>
      <c r="U417" s="151">
        <v>2158516.7999999998</v>
      </c>
      <c r="V417" s="152">
        <v>39490</v>
      </c>
      <c r="W417" s="153">
        <f t="shared" si="386"/>
        <v>3127608</v>
      </c>
      <c r="X417" s="154">
        <v>39490</v>
      </c>
      <c r="Y417" s="155">
        <v>79.2</v>
      </c>
      <c r="Z417" s="138">
        <f t="shared" si="387"/>
        <v>3127608</v>
      </c>
      <c r="AA417" s="152">
        <v>31279</v>
      </c>
      <c r="AB417" s="228">
        <v>2477296.8000000003</v>
      </c>
      <c r="AC417" s="239">
        <v>33567</v>
      </c>
      <c r="AD417" s="465">
        <v>100</v>
      </c>
      <c r="AE417" s="230">
        <f t="shared" si="388"/>
        <v>3356700</v>
      </c>
      <c r="AF417" s="231">
        <v>33567</v>
      </c>
      <c r="AG417" s="269">
        <v>100</v>
      </c>
      <c r="AH417" s="159">
        <f t="shared" si="369"/>
        <v>3356700</v>
      </c>
      <c r="AI417" s="437">
        <f t="shared" si="370"/>
        <v>0</v>
      </c>
      <c r="AJ417" s="23">
        <f t="shared" si="389"/>
        <v>-5923</v>
      </c>
      <c r="AK417" s="24">
        <f t="shared" si="390"/>
        <v>-0.14998733856672575</v>
      </c>
      <c r="AL417" s="23">
        <f t="shared" si="391"/>
        <v>2288</v>
      </c>
      <c r="AM417" s="160">
        <f t="shared" si="371"/>
        <v>0</v>
      </c>
      <c r="AN417" s="24">
        <f t="shared" si="392"/>
        <v>7.3148118545989321E-2</v>
      </c>
      <c r="AO417" s="163">
        <f t="shared" si="393"/>
        <v>20.799999999999997</v>
      </c>
      <c r="AP417" s="164">
        <f t="shared" si="394"/>
        <v>0.2626262626262626</v>
      </c>
      <c r="AQ417" s="487"/>
      <c r="AR417" s="409">
        <f t="shared" si="357"/>
        <v>0.26262626262626254</v>
      </c>
      <c r="AS417" s="410">
        <f t="shared" si="358"/>
        <v>0.26262626262626254</v>
      </c>
      <c r="AT417" s="409">
        <f t="shared" si="359"/>
        <v>7.3148118545989238E-2</v>
      </c>
      <c r="AU417" s="410">
        <f t="shared" si="360"/>
        <v>7.3148118545989238E-2</v>
      </c>
      <c r="AV417" s="64" t="b">
        <f t="shared" si="361"/>
        <v>0</v>
      </c>
      <c r="AW417" s="415">
        <f t="shared" si="377"/>
        <v>59.846027561968185</v>
      </c>
      <c r="AX417" s="415">
        <f t="shared" si="378"/>
        <v>60.095720435553304</v>
      </c>
      <c r="AY417" s="415">
        <f t="shared" si="379"/>
        <v>73.858573139435407</v>
      </c>
      <c r="AZ417" s="415">
        <f t="shared" si="365"/>
        <v>79.2</v>
      </c>
      <c r="BA417" s="415">
        <f t="shared" si="366"/>
        <v>100</v>
      </c>
      <c r="BB417" s="416">
        <f t="shared" si="372"/>
        <v>4.1722547637197405E-3</v>
      </c>
      <c r="BC417" s="416">
        <f t="shared" si="372"/>
        <v>0.22901552064163022</v>
      </c>
      <c r="BD417" s="416">
        <f t="shared" si="372"/>
        <v>7.2319659499523237E-2</v>
      </c>
      <c r="BE417" s="416">
        <f t="shared" si="367"/>
        <v>0.26262626262626254</v>
      </c>
      <c r="BF417" s="417">
        <f t="shared" si="380"/>
        <v>43248</v>
      </c>
      <c r="BG417" s="417">
        <f t="shared" si="381"/>
        <v>39490</v>
      </c>
      <c r="BH417" s="417">
        <f t="shared" si="382"/>
        <v>29225</v>
      </c>
      <c r="BI417" s="417">
        <f t="shared" si="383"/>
        <v>31279</v>
      </c>
      <c r="BJ417" s="417">
        <f t="shared" si="347"/>
        <v>33567</v>
      </c>
      <c r="BK417" s="416">
        <f t="shared" si="373"/>
        <v>-8.689419163891976E-2</v>
      </c>
      <c r="BL417" s="416">
        <f t="shared" si="373"/>
        <v>-0.25993922512028367</v>
      </c>
      <c r="BM417" s="416">
        <f t="shared" si="373"/>
        <v>7.0282292557741766E-2</v>
      </c>
      <c r="BN417" s="416">
        <f t="shared" si="368"/>
        <v>7.3148118545989238E-2</v>
      </c>
      <c r="BO417" s="419"/>
      <c r="BP417" s="420"/>
      <c r="BR417" s="104"/>
      <c r="BS417" s="103"/>
      <c r="BT417" s="161">
        <f t="shared" si="374"/>
        <v>2658506.4</v>
      </c>
      <c r="BU417" s="161">
        <f t="shared" si="375"/>
        <v>2658506.4</v>
      </c>
    </row>
    <row r="418" spans="1:73" ht="24" hidden="1">
      <c r="A418" s="145" t="s">
        <v>920</v>
      </c>
      <c r="B418" s="145" t="str">
        <f t="shared" si="385"/>
        <v>P261</v>
      </c>
      <c r="C418" s="146" t="s">
        <v>929</v>
      </c>
      <c r="D418" s="147" t="s">
        <v>930</v>
      </c>
      <c r="E418" s="147"/>
      <c r="F418" s="147"/>
      <c r="G418" s="147"/>
      <c r="H418" s="129">
        <v>353</v>
      </c>
      <c r="I418" s="130">
        <v>400</v>
      </c>
      <c r="J418" s="129">
        <v>400</v>
      </c>
      <c r="K418" s="130">
        <v>400</v>
      </c>
      <c r="L418" s="130">
        <v>400</v>
      </c>
      <c r="M418" s="130">
        <v>430</v>
      </c>
      <c r="N418" s="130">
        <v>430</v>
      </c>
      <c r="O418" s="148">
        <v>495</v>
      </c>
      <c r="P418" s="149">
        <v>87</v>
      </c>
      <c r="Q418" s="149">
        <v>33860</v>
      </c>
      <c r="R418" s="150">
        <v>79</v>
      </c>
      <c r="S418" s="151">
        <v>31600</v>
      </c>
      <c r="T418" s="150">
        <v>65</v>
      </c>
      <c r="U418" s="151">
        <v>29460</v>
      </c>
      <c r="V418" s="152">
        <v>79</v>
      </c>
      <c r="W418" s="153">
        <f t="shared" si="386"/>
        <v>39105</v>
      </c>
      <c r="X418" s="154">
        <v>79</v>
      </c>
      <c r="Y418" s="155">
        <v>495</v>
      </c>
      <c r="Z418" s="138">
        <f t="shared" si="387"/>
        <v>39105</v>
      </c>
      <c r="AA418" s="152">
        <v>48</v>
      </c>
      <c r="AB418" s="228">
        <v>23760</v>
      </c>
      <c r="AC418" s="231">
        <v>68</v>
      </c>
      <c r="AD418" s="456">
        <f>Y418*1.15</f>
        <v>569.25</v>
      </c>
      <c r="AE418" s="230">
        <f t="shared" si="388"/>
        <v>38709</v>
      </c>
      <c r="AF418" s="231">
        <v>68</v>
      </c>
      <c r="AG418" s="269">
        <v>631.92999999999995</v>
      </c>
      <c r="AH418" s="159">
        <f t="shared" si="369"/>
        <v>42971.24</v>
      </c>
      <c r="AI418" s="437">
        <f t="shared" si="370"/>
        <v>-62.67999999999995</v>
      </c>
      <c r="AJ418" s="23">
        <f t="shared" si="389"/>
        <v>-11</v>
      </c>
      <c r="AK418" s="24">
        <f t="shared" si="390"/>
        <v>-0.13924050632911392</v>
      </c>
      <c r="AL418" s="23">
        <f t="shared" si="391"/>
        <v>20</v>
      </c>
      <c r="AM418" s="160">
        <f t="shared" si="371"/>
        <v>-4262.239999999998</v>
      </c>
      <c r="AN418" s="24">
        <f t="shared" si="392"/>
        <v>0.41666666666666669</v>
      </c>
      <c r="AO418" s="163">
        <f t="shared" si="393"/>
        <v>136.92999999999995</v>
      </c>
      <c r="AP418" s="164">
        <f t="shared" si="394"/>
        <v>0.2766262626262625</v>
      </c>
      <c r="AQ418" s="487"/>
      <c r="AR418" s="409">
        <f t="shared" si="357"/>
        <v>0.27662626262626255</v>
      </c>
      <c r="AS418" s="410">
        <f t="shared" si="358"/>
        <v>0.14999999999999991</v>
      </c>
      <c r="AT418" s="409">
        <f t="shared" si="359"/>
        <v>0.41666666666666674</v>
      </c>
      <c r="AU418" s="410">
        <f t="shared" si="360"/>
        <v>0.41666666666666674</v>
      </c>
      <c r="AV418" s="64" t="b">
        <f t="shared" si="361"/>
        <v>0</v>
      </c>
      <c r="AW418" s="415">
        <f t="shared" si="377"/>
        <v>389.19540229885058</v>
      </c>
      <c r="AX418" s="415">
        <f t="shared" si="378"/>
        <v>400</v>
      </c>
      <c r="AY418" s="415">
        <f t="shared" si="379"/>
        <v>453.23076923076923</v>
      </c>
      <c r="AZ418" s="415">
        <f t="shared" si="365"/>
        <v>495</v>
      </c>
      <c r="BA418" s="415">
        <f t="shared" si="366"/>
        <v>569.25</v>
      </c>
      <c r="BB418" s="416">
        <f t="shared" si="372"/>
        <v>2.7761370348493797E-2</v>
      </c>
      <c r="BC418" s="416">
        <f t="shared" si="372"/>
        <v>0.13307692307692309</v>
      </c>
      <c r="BD418" s="416">
        <f t="shared" si="372"/>
        <v>9.2158859470468535E-2</v>
      </c>
      <c r="BE418" s="416">
        <f t="shared" si="367"/>
        <v>0.14999999999999991</v>
      </c>
      <c r="BF418" s="417">
        <f t="shared" si="380"/>
        <v>87</v>
      </c>
      <c r="BG418" s="417">
        <f t="shared" si="381"/>
        <v>79</v>
      </c>
      <c r="BH418" s="417">
        <f t="shared" si="382"/>
        <v>65</v>
      </c>
      <c r="BI418" s="417">
        <f t="shared" si="383"/>
        <v>48</v>
      </c>
      <c r="BJ418" s="417">
        <f t="shared" si="347"/>
        <v>68</v>
      </c>
      <c r="BK418" s="416">
        <f t="shared" si="373"/>
        <v>-9.1954022988505746E-2</v>
      </c>
      <c r="BL418" s="416">
        <f t="shared" si="373"/>
        <v>-0.17721518987341767</v>
      </c>
      <c r="BM418" s="416">
        <f t="shared" si="373"/>
        <v>-0.2615384615384615</v>
      </c>
      <c r="BN418" s="416">
        <f t="shared" si="368"/>
        <v>0.41666666666666674</v>
      </c>
      <c r="BO418" s="419"/>
      <c r="BP418" s="420"/>
      <c r="BR418" s="104"/>
      <c r="BS418" s="103"/>
      <c r="BT418" s="161">
        <f t="shared" si="374"/>
        <v>33660</v>
      </c>
      <c r="BU418" s="161">
        <f t="shared" si="375"/>
        <v>33660</v>
      </c>
    </row>
    <row r="419" spans="1:73" ht="24" hidden="1">
      <c r="A419" s="145" t="s">
        <v>920</v>
      </c>
      <c r="B419" s="145" t="str">
        <f t="shared" si="385"/>
        <v>P262</v>
      </c>
      <c r="C419" s="146" t="s">
        <v>931</v>
      </c>
      <c r="D419" s="147" t="s">
        <v>932</v>
      </c>
      <c r="E419" s="147"/>
      <c r="F419" s="147"/>
      <c r="G419" s="147"/>
      <c r="H419" s="129">
        <v>482</v>
      </c>
      <c r="I419" s="130">
        <v>482</v>
      </c>
      <c r="J419" s="129">
        <v>482</v>
      </c>
      <c r="K419" s="130">
        <v>482</v>
      </c>
      <c r="L419" s="130">
        <v>482</v>
      </c>
      <c r="M419" s="130">
        <v>523</v>
      </c>
      <c r="N419" s="130">
        <v>523</v>
      </c>
      <c r="O419" s="148">
        <v>597.29999999999995</v>
      </c>
      <c r="P419" s="149">
        <v>12812</v>
      </c>
      <c r="Q419" s="149">
        <v>6175384</v>
      </c>
      <c r="R419" s="150">
        <v>11354</v>
      </c>
      <c r="S419" s="151">
        <v>5471664</v>
      </c>
      <c r="T419" s="150">
        <v>8202</v>
      </c>
      <c r="U419" s="151">
        <v>4458342.75</v>
      </c>
      <c r="V419" s="152">
        <v>11354</v>
      </c>
      <c r="W419" s="153">
        <f t="shared" si="386"/>
        <v>6781744.1999999993</v>
      </c>
      <c r="X419" s="154">
        <v>11354</v>
      </c>
      <c r="Y419" s="155">
        <v>597.29999999999995</v>
      </c>
      <c r="Z419" s="138">
        <f t="shared" si="387"/>
        <v>6781744.1999999993</v>
      </c>
      <c r="AA419" s="152">
        <v>6534</v>
      </c>
      <c r="AB419" s="228">
        <v>3901495.5499999989</v>
      </c>
      <c r="AC419" s="229">
        <v>7000</v>
      </c>
      <c r="AD419" s="456">
        <f>Y419*1.15</f>
        <v>686.89499999999987</v>
      </c>
      <c r="AE419" s="230">
        <f t="shared" si="388"/>
        <v>4808264.9999999991</v>
      </c>
      <c r="AF419" s="231">
        <v>9651</v>
      </c>
      <c r="AG419" s="269">
        <v>762.3</v>
      </c>
      <c r="AH419" s="159">
        <f t="shared" si="369"/>
        <v>7356957.2999999998</v>
      </c>
      <c r="AI419" s="437">
        <f t="shared" si="370"/>
        <v>-75.405000000000086</v>
      </c>
      <c r="AJ419" s="23">
        <f t="shared" si="389"/>
        <v>-1703</v>
      </c>
      <c r="AK419" s="24">
        <f t="shared" si="390"/>
        <v>-0.14999119253126653</v>
      </c>
      <c r="AL419" s="23">
        <f t="shared" si="391"/>
        <v>3117</v>
      </c>
      <c r="AM419" s="160">
        <f t="shared" si="371"/>
        <v>-2548692.3000000007</v>
      </c>
      <c r="AN419" s="24">
        <f t="shared" si="392"/>
        <v>0.47704315886134069</v>
      </c>
      <c r="AO419" s="163">
        <f t="shared" si="393"/>
        <v>165</v>
      </c>
      <c r="AP419" s="164">
        <f t="shared" si="394"/>
        <v>0.27624309392265195</v>
      </c>
      <c r="AQ419" s="487"/>
      <c r="AR419" s="409">
        <f t="shared" si="357"/>
        <v>0.27624309392265189</v>
      </c>
      <c r="AS419" s="410">
        <f t="shared" si="358"/>
        <v>0.14999999999999991</v>
      </c>
      <c r="AT419" s="409">
        <f t="shared" si="359"/>
        <v>0.47704315886134063</v>
      </c>
      <c r="AU419" s="410">
        <f t="shared" si="360"/>
        <v>7.1319253137434924E-2</v>
      </c>
      <c r="AV419" s="64" t="b">
        <f t="shared" si="361"/>
        <v>0</v>
      </c>
      <c r="AW419" s="415">
        <f t="shared" si="377"/>
        <v>482</v>
      </c>
      <c r="AX419" s="415">
        <f t="shared" si="378"/>
        <v>481.91509600140921</v>
      </c>
      <c r="AY419" s="415">
        <f t="shared" si="379"/>
        <v>543.56775786393564</v>
      </c>
      <c r="AZ419" s="415">
        <f t="shared" si="365"/>
        <v>597.29999999999995</v>
      </c>
      <c r="BA419" s="415">
        <f t="shared" si="366"/>
        <v>686.89499999999987</v>
      </c>
      <c r="BB419" s="416">
        <f t="shared" si="372"/>
        <v>-1.7614937466969849E-4</v>
      </c>
      <c r="BC419" s="416">
        <f t="shared" si="372"/>
        <v>0.12793262210309786</v>
      </c>
      <c r="BD419" s="416">
        <f t="shared" si="372"/>
        <v>9.8851047286572902E-2</v>
      </c>
      <c r="BE419" s="416">
        <f t="shared" si="367"/>
        <v>0.14999999999999991</v>
      </c>
      <c r="BF419" s="417">
        <f t="shared" si="380"/>
        <v>12812</v>
      </c>
      <c r="BG419" s="417">
        <f t="shared" si="381"/>
        <v>11354</v>
      </c>
      <c r="BH419" s="417">
        <f t="shared" si="382"/>
        <v>8202</v>
      </c>
      <c r="BI419" s="417">
        <f t="shared" si="383"/>
        <v>6534</v>
      </c>
      <c r="BJ419" s="417">
        <f t="shared" si="347"/>
        <v>7000</v>
      </c>
      <c r="BK419" s="416">
        <f t="shared" si="373"/>
        <v>-0.11379956290977211</v>
      </c>
      <c r="BL419" s="416">
        <f t="shared" si="373"/>
        <v>-0.27761141447947857</v>
      </c>
      <c r="BM419" s="416">
        <f t="shared" si="373"/>
        <v>-0.20336503291880026</v>
      </c>
      <c r="BN419" s="416">
        <f t="shared" si="368"/>
        <v>7.1319253137434924E-2</v>
      </c>
      <c r="BO419" s="419"/>
      <c r="BP419" s="420"/>
      <c r="BR419" s="104"/>
      <c r="BS419" s="103"/>
      <c r="BT419" s="161">
        <f t="shared" si="374"/>
        <v>4181099.9999999995</v>
      </c>
      <c r="BU419" s="161">
        <f t="shared" si="375"/>
        <v>5764542.2999999998</v>
      </c>
    </row>
    <row r="420" spans="1:73" ht="24" hidden="1">
      <c r="A420" s="145" t="s">
        <v>920</v>
      </c>
      <c r="B420" s="145" t="str">
        <f t="shared" si="385"/>
        <v>P263</v>
      </c>
      <c r="C420" s="146" t="s">
        <v>933</v>
      </c>
      <c r="D420" s="147" t="s">
        <v>934</v>
      </c>
      <c r="E420" s="147"/>
      <c r="F420" s="147" t="s">
        <v>81</v>
      </c>
      <c r="G420" s="147"/>
      <c r="H420" s="129">
        <v>330</v>
      </c>
      <c r="I420" s="130">
        <v>330</v>
      </c>
      <c r="J420" s="129">
        <v>330</v>
      </c>
      <c r="K420" s="130">
        <v>330</v>
      </c>
      <c r="L420" s="130">
        <v>330</v>
      </c>
      <c r="M420" s="130">
        <v>336</v>
      </c>
      <c r="N420" s="130">
        <v>336</v>
      </c>
      <c r="O420" s="148">
        <v>391.6</v>
      </c>
      <c r="P420" s="149">
        <v>45144</v>
      </c>
      <c r="Q420" s="149">
        <v>14897520</v>
      </c>
      <c r="R420" s="150">
        <v>45207</v>
      </c>
      <c r="S420" s="151">
        <v>14916726</v>
      </c>
      <c r="T420" s="150">
        <v>34683</v>
      </c>
      <c r="U420" s="151">
        <v>12436163.999999998</v>
      </c>
      <c r="V420" s="152">
        <v>45207</v>
      </c>
      <c r="W420" s="153">
        <f t="shared" si="386"/>
        <v>17703061.199999999</v>
      </c>
      <c r="X420" s="154">
        <v>45207</v>
      </c>
      <c r="Y420" s="155">
        <v>391.6</v>
      </c>
      <c r="Z420" s="138">
        <f t="shared" si="387"/>
        <v>17703061.199999999</v>
      </c>
      <c r="AA420" s="152">
        <v>33506</v>
      </c>
      <c r="AB420" s="228">
        <v>13121305.359999999</v>
      </c>
      <c r="AC420" s="231">
        <v>38426</v>
      </c>
      <c r="AD420" s="456">
        <f>Y420*1.15</f>
        <v>450.34</v>
      </c>
      <c r="AE420" s="230">
        <f t="shared" si="388"/>
        <v>17304764.84</v>
      </c>
      <c r="AF420" s="231">
        <v>38426</v>
      </c>
      <c r="AG420" s="269">
        <v>504.57</v>
      </c>
      <c r="AH420" s="159">
        <f t="shared" si="369"/>
        <v>19388606.82</v>
      </c>
      <c r="AI420" s="437">
        <f t="shared" si="370"/>
        <v>-54.230000000000018</v>
      </c>
      <c r="AJ420" s="23">
        <f t="shared" si="389"/>
        <v>-6781</v>
      </c>
      <c r="AK420" s="24">
        <f t="shared" si="390"/>
        <v>-0.14999889397659655</v>
      </c>
      <c r="AL420" s="23">
        <f t="shared" si="391"/>
        <v>4920</v>
      </c>
      <c r="AM420" s="160">
        <f t="shared" si="371"/>
        <v>-2083841.9800000004</v>
      </c>
      <c r="AN420" s="24">
        <f t="shared" si="392"/>
        <v>0.14683937205276668</v>
      </c>
      <c r="AO420" s="163">
        <f t="shared" si="393"/>
        <v>112.96999999999997</v>
      </c>
      <c r="AP420" s="164">
        <f t="shared" si="394"/>
        <v>0.28848314606741565</v>
      </c>
      <c r="AQ420" s="487"/>
      <c r="AR420" s="409">
        <f t="shared" si="357"/>
        <v>0.28848314606741554</v>
      </c>
      <c r="AS420" s="410">
        <f t="shared" si="358"/>
        <v>0.14999999999999991</v>
      </c>
      <c r="AT420" s="409">
        <f t="shared" si="359"/>
        <v>0.14683937205276676</v>
      </c>
      <c r="AU420" s="410">
        <f t="shared" si="360"/>
        <v>0.14683937205276676</v>
      </c>
      <c r="AV420" s="64" t="b">
        <f t="shared" si="361"/>
        <v>0</v>
      </c>
      <c r="AW420" s="415">
        <f t="shared" si="377"/>
        <v>330</v>
      </c>
      <c r="AX420" s="415">
        <f t="shared" si="378"/>
        <v>329.96496117857856</v>
      </c>
      <c r="AY420" s="415">
        <f t="shared" si="379"/>
        <v>358.56655998616031</v>
      </c>
      <c r="AZ420" s="415">
        <f t="shared" si="365"/>
        <v>391.6</v>
      </c>
      <c r="BA420" s="415">
        <f t="shared" si="366"/>
        <v>450.34</v>
      </c>
      <c r="BB420" s="416">
        <f t="shared" si="372"/>
        <v>-1.0617824673164744E-4</v>
      </c>
      <c r="BC420" s="416">
        <f t="shared" si="372"/>
        <v>8.6680715144485943E-2</v>
      </c>
      <c r="BD420" s="416">
        <f t="shared" si="372"/>
        <v>9.2126382379647209E-2</v>
      </c>
      <c r="BE420" s="416">
        <f t="shared" si="367"/>
        <v>0.14999999999999991</v>
      </c>
      <c r="BF420" s="417">
        <f t="shared" si="380"/>
        <v>45144</v>
      </c>
      <c r="BG420" s="417">
        <f t="shared" si="381"/>
        <v>45207</v>
      </c>
      <c r="BH420" s="417">
        <f t="shared" si="382"/>
        <v>34683</v>
      </c>
      <c r="BI420" s="417">
        <f t="shared" si="383"/>
        <v>33506</v>
      </c>
      <c r="BJ420" s="417">
        <f t="shared" si="347"/>
        <v>38426</v>
      </c>
      <c r="BK420" s="416">
        <f t="shared" si="373"/>
        <v>1.395534290271172E-3</v>
      </c>
      <c r="BL420" s="416">
        <f t="shared" si="373"/>
        <v>-0.23279580595925409</v>
      </c>
      <c r="BM420" s="416">
        <f t="shared" si="373"/>
        <v>-3.3935934031081527E-2</v>
      </c>
      <c r="BN420" s="416">
        <f t="shared" si="368"/>
        <v>0.14683937205276676</v>
      </c>
      <c r="BO420" s="419" t="s">
        <v>1063</v>
      </c>
      <c r="BP420" s="420"/>
      <c r="BR420" s="104"/>
      <c r="BS420" s="103"/>
      <c r="BT420" s="161">
        <f t="shared" si="374"/>
        <v>15047621.600000001</v>
      </c>
      <c r="BU420" s="161">
        <f t="shared" si="375"/>
        <v>15047621.600000001</v>
      </c>
    </row>
    <row r="421" spans="1:73" ht="24" hidden="1">
      <c r="A421" s="145" t="s">
        <v>920</v>
      </c>
      <c r="B421" s="145" t="str">
        <f t="shared" si="385"/>
        <v>P264</v>
      </c>
      <c r="C421" s="146" t="s">
        <v>935</v>
      </c>
      <c r="D421" s="147" t="s">
        <v>936</v>
      </c>
      <c r="E421" s="147"/>
      <c r="F421" s="147"/>
      <c r="G421" s="147"/>
      <c r="H421" s="129">
        <v>482</v>
      </c>
      <c r="I421" s="130">
        <v>482</v>
      </c>
      <c r="J421" s="129">
        <v>482</v>
      </c>
      <c r="K421" s="130">
        <v>482</v>
      </c>
      <c r="L421" s="130">
        <v>482</v>
      </c>
      <c r="M421" s="130">
        <v>493</v>
      </c>
      <c r="N421" s="130">
        <v>493</v>
      </c>
      <c r="O421" s="148">
        <v>564.29999999999995</v>
      </c>
      <c r="P421" s="149">
        <v>1033</v>
      </c>
      <c r="Q421" s="149">
        <v>497906</v>
      </c>
      <c r="R421" s="150">
        <v>722</v>
      </c>
      <c r="S421" s="151">
        <v>347907.6</v>
      </c>
      <c r="T421" s="150">
        <v>372</v>
      </c>
      <c r="U421" s="151">
        <v>193037</v>
      </c>
      <c r="V421" s="152">
        <v>722</v>
      </c>
      <c r="W421" s="153">
        <f t="shared" si="386"/>
        <v>407424.6</v>
      </c>
      <c r="X421" s="154">
        <v>722</v>
      </c>
      <c r="Y421" s="155">
        <v>564.29999999999995</v>
      </c>
      <c r="Z421" s="138">
        <f t="shared" si="387"/>
        <v>407424.6</v>
      </c>
      <c r="AA421" s="152">
        <v>270</v>
      </c>
      <c r="AB421" s="228">
        <v>152361</v>
      </c>
      <c r="AC421" s="229">
        <v>500</v>
      </c>
      <c r="AD421" s="456">
        <f>Y421*1.15</f>
        <v>648.94499999999994</v>
      </c>
      <c r="AE421" s="230">
        <f t="shared" si="388"/>
        <v>324472.49999999994</v>
      </c>
      <c r="AF421" s="231">
        <v>614</v>
      </c>
      <c r="AG421" s="269">
        <v>729.3</v>
      </c>
      <c r="AH421" s="159">
        <f t="shared" si="369"/>
        <v>447790.19999999995</v>
      </c>
      <c r="AI421" s="437">
        <f t="shared" si="370"/>
        <v>-80.355000000000018</v>
      </c>
      <c r="AJ421" s="23">
        <f t="shared" si="389"/>
        <v>-108</v>
      </c>
      <c r="AK421" s="24">
        <f t="shared" si="390"/>
        <v>-0.14958448753462603</v>
      </c>
      <c r="AL421" s="23">
        <f t="shared" si="391"/>
        <v>344</v>
      </c>
      <c r="AM421" s="160">
        <f t="shared" si="371"/>
        <v>-123317.70000000001</v>
      </c>
      <c r="AN421" s="24">
        <f t="shared" si="392"/>
        <v>1.2740740740740741</v>
      </c>
      <c r="AO421" s="163">
        <f t="shared" si="393"/>
        <v>165</v>
      </c>
      <c r="AP421" s="164">
        <f t="shared" si="394"/>
        <v>0.29239766081871349</v>
      </c>
      <c r="AQ421" s="487"/>
      <c r="AR421" s="409">
        <f t="shared" si="357"/>
        <v>0.29239766081871355</v>
      </c>
      <c r="AS421" s="410">
        <f t="shared" si="358"/>
        <v>0.14999999999999991</v>
      </c>
      <c r="AT421" s="409">
        <f t="shared" si="359"/>
        <v>1.2740740740740741</v>
      </c>
      <c r="AU421" s="410">
        <f t="shared" si="360"/>
        <v>0.85185185185185186</v>
      </c>
      <c r="AV421" s="64" t="b">
        <f t="shared" si="361"/>
        <v>0</v>
      </c>
      <c r="AW421" s="415">
        <f t="shared" si="377"/>
        <v>482</v>
      </c>
      <c r="AX421" s="415">
        <f t="shared" si="378"/>
        <v>481.86648199445978</v>
      </c>
      <c r="AY421" s="415">
        <f t="shared" si="379"/>
        <v>518.91666666666663</v>
      </c>
      <c r="AZ421" s="415">
        <f t="shared" si="365"/>
        <v>564.29999999999995</v>
      </c>
      <c r="BA421" s="415">
        <f t="shared" si="366"/>
        <v>648.94499999999994</v>
      </c>
      <c r="BB421" s="416">
        <f t="shared" si="372"/>
        <v>-2.7700831024946027E-4</v>
      </c>
      <c r="BC421" s="416">
        <f t="shared" si="372"/>
        <v>7.6888901919168529E-2</v>
      </c>
      <c r="BD421" s="416">
        <f t="shared" si="372"/>
        <v>8.745784486911834E-2</v>
      </c>
      <c r="BE421" s="416">
        <f t="shared" si="367"/>
        <v>0.14999999999999991</v>
      </c>
      <c r="BF421" s="417">
        <f t="shared" si="380"/>
        <v>1033</v>
      </c>
      <c r="BG421" s="417">
        <f t="shared" si="381"/>
        <v>722</v>
      </c>
      <c r="BH421" s="417">
        <f t="shared" si="382"/>
        <v>372</v>
      </c>
      <c r="BI421" s="417">
        <f t="shared" si="383"/>
        <v>270</v>
      </c>
      <c r="BJ421" s="417">
        <f t="shared" si="347"/>
        <v>500</v>
      </c>
      <c r="BK421" s="416">
        <f t="shared" si="373"/>
        <v>-0.30106485963213936</v>
      </c>
      <c r="BL421" s="416">
        <f t="shared" si="373"/>
        <v>-0.48476454293628812</v>
      </c>
      <c r="BM421" s="416">
        <f t="shared" si="373"/>
        <v>-0.27419354838709675</v>
      </c>
      <c r="BN421" s="416">
        <f t="shared" si="368"/>
        <v>0.85185185185185186</v>
      </c>
      <c r="BO421" s="419"/>
      <c r="BP421" s="420"/>
      <c r="BR421" s="104"/>
      <c r="BS421" s="103"/>
      <c r="BT421" s="161">
        <f t="shared" si="374"/>
        <v>282150</v>
      </c>
      <c r="BU421" s="161">
        <f t="shared" si="375"/>
        <v>346480.19999999995</v>
      </c>
    </row>
    <row r="422" spans="1:73" ht="17.25" hidden="1" customHeight="1">
      <c r="A422" s="145" t="s">
        <v>920</v>
      </c>
      <c r="B422" s="145" t="str">
        <f t="shared" si="385"/>
        <v>P265</v>
      </c>
      <c r="C422" s="146" t="s">
        <v>937</v>
      </c>
      <c r="D422" s="147" t="s">
        <v>938</v>
      </c>
      <c r="E422" s="147"/>
      <c r="F422" s="147" t="s">
        <v>81</v>
      </c>
      <c r="G422" s="147"/>
      <c r="H422" s="129">
        <v>330</v>
      </c>
      <c r="I422" s="130">
        <v>330</v>
      </c>
      <c r="J422" s="129">
        <v>330</v>
      </c>
      <c r="K422" s="130">
        <v>330</v>
      </c>
      <c r="L422" s="130">
        <v>330</v>
      </c>
      <c r="M422" s="130">
        <v>336</v>
      </c>
      <c r="N422" s="130">
        <v>336</v>
      </c>
      <c r="O422" s="148">
        <v>391.6</v>
      </c>
      <c r="P422" s="149">
        <v>108469</v>
      </c>
      <c r="Q422" s="149">
        <v>35794770</v>
      </c>
      <c r="R422" s="150">
        <v>115366</v>
      </c>
      <c r="S422" s="151">
        <v>38068536</v>
      </c>
      <c r="T422" s="150">
        <v>92252</v>
      </c>
      <c r="U422" s="151">
        <v>32986671.18</v>
      </c>
      <c r="V422" s="152">
        <v>115355</v>
      </c>
      <c r="W422" s="153">
        <f t="shared" si="386"/>
        <v>45173018</v>
      </c>
      <c r="X422" s="154">
        <v>115355</v>
      </c>
      <c r="Y422" s="155">
        <v>391.6</v>
      </c>
      <c r="Z422" s="138">
        <f t="shared" si="387"/>
        <v>45173018</v>
      </c>
      <c r="AA422" s="152">
        <v>94343</v>
      </c>
      <c r="AB422" s="228">
        <v>36945438.080000006</v>
      </c>
      <c r="AC422" s="231">
        <v>98052</v>
      </c>
      <c r="AD422" s="456">
        <f>Y422*1.15</f>
        <v>450.34</v>
      </c>
      <c r="AE422" s="230">
        <f t="shared" si="388"/>
        <v>44156737.68</v>
      </c>
      <c r="AF422" s="231">
        <v>98052</v>
      </c>
      <c r="AG422" s="269">
        <v>504.57</v>
      </c>
      <c r="AH422" s="159">
        <f t="shared" si="369"/>
        <v>49474097.640000001</v>
      </c>
      <c r="AI422" s="437">
        <f t="shared" si="370"/>
        <v>-54.230000000000018</v>
      </c>
      <c r="AJ422" s="23">
        <f t="shared" si="389"/>
        <v>-17303</v>
      </c>
      <c r="AK422" s="24">
        <f t="shared" si="390"/>
        <v>-0.14999783277707945</v>
      </c>
      <c r="AL422" s="23">
        <f t="shared" si="391"/>
        <v>3709</v>
      </c>
      <c r="AM422" s="160">
        <f t="shared" si="371"/>
        <v>-5317359.9600000009</v>
      </c>
      <c r="AN422" s="24">
        <f t="shared" si="392"/>
        <v>3.9313992559066382E-2</v>
      </c>
      <c r="AO422" s="163">
        <f t="shared" si="393"/>
        <v>112.96999999999997</v>
      </c>
      <c r="AP422" s="164">
        <f t="shared" si="394"/>
        <v>0.28848314606741565</v>
      </c>
      <c r="AQ422" s="487"/>
      <c r="AR422" s="409">
        <f t="shared" si="357"/>
        <v>0.28848314606741554</v>
      </c>
      <c r="AS422" s="410">
        <f t="shared" si="358"/>
        <v>0.14999999999999991</v>
      </c>
      <c r="AT422" s="409">
        <f t="shared" si="359"/>
        <v>3.9313992559066424E-2</v>
      </c>
      <c r="AU422" s="410">
        <f t="shared" si="360"/>
        <v>3.9313992559066424E-2</v>
      </c>
      <c r="AV422" s="64" t="b">
        <f t="shared" si="361"/>
        <v>0</v>
      </c>
      <c r="AW422" s="415">
        <f t="shared" si="377"/>
        <v>330</v>
      </c>
      <c r="AX422" s="415">
        <f t="shared" si="378"/>
        <v>329.98054886188305</v>
      </c>
      <c r="AY422" s="415">
        <f t="shared" si="379"/>
        <v>357.57133915795862</v>
      </c>
      <c r="AZ422" s="415">
        <f t="shared" si="365"/>
        <v>391.6</v>
      </c>
      <c r="BA422" s="415">
        <f t="shared" si="366"/>
        <v>450.34</v>
      </c>
      <c r="BB422" s="416">
        <f t="shared" si="372"/>
        <v>-5.8942842778630933E-5</v>
      </c>
      <c r="BC422" s="416">
        <f t="shared" si="372"/>
        <v>8.3613383853191836E-2</v>
      </c>
      <c r="BD422" s="416">
        <f t="shared" si="372"/>
        <v>9.5166074893404895E-2</v>
      </c>
      <c r="BE422" s="416">
        <f t="shared" si="367"/>
        <v>0.14999999999999991</v>
      </c>
      <c r="BF422" s="417">
        <f t="shared" si="380"/>
        <v>108469</v>
      </c>
      <c r="BG422" s="417">
        <f t="shared" si="381"/>
        <v>115366</v>
      </c>
      <c r="BH422" s="417">
        <f t="shared" si="382"/>
        <v>92252</v>
      </c>
      <c r="BI422" s="417">
        <f t="shared" si="383"/>
        <v>94343</v>
      </c>
      <c r="BJ422" s="417">
        <f t="shared" si="347"/>
        <v>98052</v>
      </c>
      <c r="BK422" s="416">
        <f t="shared" si="373"/>
        <v>6.3584987415759242E-2</v>
      </c>
      <c r="BL422" s="416">
        <f t="shared" si="373"/>
        <v>-0.20035365705667185</v>
      </c>
      <c r="BM422" s="416">
        <f t="shared" si="373"/>
        <v>2.2666175259072885E-2</v>
      </c>
      <c r="BN422" s="416">
        <f t="shared" si="368"/>
        <v>3.9313992559066424E-2</v>
      </c>
      <c r="BO422" s="419"/>
      <c r="BP422" s="420"/>
      <c r="BR422" s="104"/>
      <c r="BS422" s="103"/>
      <c r="BT422" s="161">
        <f t="shared" si="374"/>
        <v>38397163.200000003</v>
      </c>
      <c r="BU422" s="161">
        <f t="shared" si="375"/>
        <v>38397163.200000003</v>
      </c>
    </row>
    <row r="423" spans="1:73" ht="13.2" hidden="1">
      <c r="A423" s="145" t="s">
        <v>545</v>
      </c>
      <c r="B423" s="145" t="str">
        <f t="shared" si="385"/>
        <v>P266</v>
      </c>
      <c r="C423" s="146" t="s">
        <v>939</v>
      </c>
      <c r="D423" s="147" t="s">
        <v>940</v>
      </c>
      <c r="E423" s="147"/>
      <c r="F423" s="147"/>
      <c r="G423" s="147"/>
      <c r="H423" s="129">
        <v>285</v>
      </c>
      <c r="I423" s="130">
        <v>285</v>
      </c>
      <c r="J423" s="129">
        <v>285</v>
      </c>
      <c r="K423" s="130">
        <v>285</v>
      </c>
      <c r="L423" s="130">
        <v>285</v>
      </c>
      <c r="M423" s="130">
        <v>292</v>
      </c>
      <c r="N423" s="130">
        <v>292</v>
      </c>
      <c r="O423" s="148">
        <v>343.2</v>
      </c>
      <c r="P423" s="149">
        <v>97</v>
      </c>
      <c r="Q423" s="149">
        <v>27645</v>
      </c>
      <c r="R423" s="150">
        <v>114</v>
      </c>
      <c r="S423" s="151">
        <v>32490</v>
      </c>
      <c r="T423" s="150">
        <v>79</v>
      </c>
      <c r="U423" s="151">
        <v>24380.400000000001</v>
      </c>
      <c r="V423" s="152">
        <v>114</v>
      </c>
      <c r="W423" s="153">
        <f t="shared" si="386"/>
        <v>39124.799999999996</v>
      </c>
      <c r="X423" s="154">
        <v>114</v>
      </c>
      <c r="Y423" s="155">
        <v>343.2</v>
      </c>
      <c r="Z423" s="138">
        <f t="shared" si="387"/>
        <v>39124.799999999996</v>
      </c>
      <c r="AA423" s="152">
        <v>55</v>
      </c>
      <c r="AB423" s="228">
        <v>18876</v>
      </c>
      <c r="AC423" s="231">
        <v>96</v>
      </c>
      <c r="AD423" s="464">
        <v>400</v>
      </c>
      <c r="AE423" s="230">
        <f t="shared" si="388"/>
        <v>38400</v>
      </c>
      <c r="AF423" s="231">
        <v>96</v>
      </c>
      <c r="AG423" s="269">
        <v>440.77</v>
      </c>
      <c r="AH423" s="159">
        <f t="shared" si="369"/>
        <v>42313.919999999998</v>
      </c>
      <c r="AI423" s="437">
        <f t="shared" si="370"/>
        <v>-40.769999999999982</v>
      </c>
      <c r="AJ423" s="23">
        <f t="shared" si="389"/>
        <v>-18</v>
      </c>
      <c r="AK423" s="24">
        <f t="shared" si="390"/>
        <v>-0.15789473684210525</v>
      </c>
      <c r="AL423" s="23">
        <f t="shared" si="391"/>
        <v>41</v>
      </c>
      <c r="AM423" s="160">
        <f t="shared" si="371"/>
        <v>-3913.9199999999983</v>
      </c>
      <c r="AN423" s="24">
        <f t="shared" si="392"/>
        <v>0.74545454545454548</v>
      </c>
      <c r="AO423" s="163">
        <f t="shared" si="393"/>
        <v>97.57</v>
      </c>
      <c r="AP423" s="164">
        <f t="shared" si="394"/>
        <v>0.28429487179487178</v>
      </c>
      <c r="AQ423" s="487"/>
      <c r="AR423" s="409">
        <f t="shared" si="357"/>
        <v>0.2842948717948719</v>
      </c>
      <c r="AS423" s="410">
        <f t="shared" si="358"/>
        <v>0.16550116550116556</v>
      </c>
      <c r="AT423" s="409">
        <f t="shared" si="359"/>
        <v>0.74545454545454537</v>
      </c>
      <c r="AU423" s="410">
        <f t="shared" si="360"/>
        <v>0.74545454545454537</v>
      </c>
      <c r="AV423" s="64" t="b">
        <f t="shared" si="361"/>
        <v>0</v>
      </c>
      <c r="AW423" s="415">
        <f t="shared" si="377"/>
        <v>285</v>
      </c>
      <c r="AX423" s="415">
        <f t="shared" si="378"/>
        <v>285</v>
      </c>
      <c r="AY423" s="415">
        <f t="shared" si="379"/>
        <v>308.6126582278481</v>
      </c>
      <c r="AZ423" s="415">
        <f t="shared" si="365"/>
        <v>343.2</v>
      </c>
      <c r="BA423" s="415">
        <f t="shared" si="366"/>
        <v>400</v>
      </c>
      <c r="BB423" s="416">
        <f t="shared" si="372"/>
        <v>0</v>
      </c>
      <c r="BC423" s="416">
        <f t="shared" si="372"/>
        <v>8.2851432378414414E-2</v>
      </c>
      <c r="BD423" s="416">
        <f t="shared" si="372"/>
        <v>0.11207363291824568</v>
      </c>
      <c r="BE423" s="416">
        <f t="shared" si="367"/>
        <v>0.16550116550116556</v>
      </c>
      <c r="BF423" s="417">
        <f t="shared" si="380"/>
        <v>97</v>
      </c>
      <c r="BG423" s="417">
        <f t="shared" si="381"/>
        <v>114</v>
      </c>
      <c r="BH423" s="417">
        <f t="shared" si="382"/>
        <v>79</v>
      </c>
      <c r="BI423" s="417">
        <f t="shared" si="383"/>
        <v>55</v>
      </c>
      <c r="BJ423" s="417">
        <f t="shared" si="347"/>
        <v>96</v>
      </c>
      <c r="BK423" s="416">
        <f t="shared" si="373"/>
        <v>0.17525773195876293</v>
      </c>
      <c r="BL423" s="416">
        <f t="shared" si="373"/>
        <v>-0.30701754385964908</v>
      </c>
      <c r="BM423" s="416">
        <f t="shared" si="373"/>
        <v>-0.30379746835443033</v>
      </c>
      <c r="BN423" s="416">
        <f t="shared" si="368"/>
        <v>0.74545454545454537</v>
      </c>
      <c r="BO423" s="419"/>
      <c r="BP423" s="420"/>
      <c r="BR423" s="104"/>
      <c r="BS423" s="103"/>
      <c r="BT423" s="161">
        <f t="shared" si="374"/>
        <v>32947.199999999997</v>
      </c>
      <c r="BU423" s="161">
        <f t="shared" si="375"/>
        <v>32947.199999999997</v>
      </c>
    </row>
    <row r="424" spans="1:73" s="251" customFormat="1" ht="24" hidden="1">
      <c r="A424" s="145" t="s">
        <v>920</v>
      </c>
      <c r="B424" s="145" t="str">
        <f t="shared" si="385"/>
        <v>P267</v>
      </c>
      <c r="C424" s="240" t="s">
        <v>941</v>
      </c>
      <c r="D424" s="241" t="s">
        <v>942</v>
      </c>
      <c r="E424" s="241"/>
      <c r="F424" s="241"/>
      <c r="G424" s="241"/>
      <c r="H424" s="129"/>
      <c r="I424" s="130"/>
      <c r="J424" s="129"/>
      <c r="K424" s="130"/>
      <c r="L424" s="130"/>
      <c r="M424" s="130"/>
      <c r="N424" s="130"/>
      <c r="O424" s="148"/>
      <c r="P424" s="149"/>
      <c r="Q424" s="149"/>
      <c r="R424" s="150"/>
      <c r="S424" s="151"/>
      <c r="T424" s="150"/>
      <c r="U424" s="151"/>
      <c r="V424" s="152"/>
      <c r="W424" s="153"/>
      <c r="X424" s="242"/>
      <c r="Y424" s="243"/>
      <c r="Z424" s="244"/>
      <c r="AA424" s="242"/>
      <c r="AB424" s="245"/>
      <c r="AC424" s="235">
        <v>20000</v>
      </c>
      <c r="AD424" s="464">
        <v>420</v>
      </c>
      <c r="AE424" s="236">
        <f t="shared" si="388"/>
        <v>8400000</v>
      </c>
      <c r="AF424" s="430">
        <v>10000</v>
      </c>
      <c r="AG424" s="451">
        <v>500</v>
      </c>
      <c r="AH424" s="159">
        <f t="shared" si="369"/>
        <v>5000000</v>
      </c>
      <c r="AI424" s="437">
        <f t="shared" si="370"/>
        <v>-80</v>
      </c>
      <c r="AJ424" s="246"/>
      <c r="AK424" s="247"/>
      <c r="AL424" s="246"/>
      <c r="AM424" s="160">
        <f t="shared" si="371"/>
        <v>3400000</v>
      </c>
      <c r="AN424" s="247"/>
      <c r="AO424" s="248"/>
      <c r="AP424" s="249"/>
      <c r="AQ424" s="492"/>
      <c r="AR424" s="409" t="str">
        <f t="shared" si="357"/>
        <v/>
      </c>
      <c r="AS424" s="410" t="str">
        <f t="shared" si="358"/>
        <v/>
      </c>
      <c r="AT424" s="409" t="str">
        <f t="shared" si="359"/>
        <v/>
      </c>
      <c r="AU424" s="410" t="str">
        <f t="shared" si="360"/>
        <v/>
      </c>
      <c r="AV424" s="64" t="b">
        <f t="shared" si="361"/>
        <v>0</v>
      </c>
      <c r="AW424" s="415" t="str">
        <f t="shared" si="377"/>
        <v/>
      </c>
      <c r="AX424" s="415" t="str">
        <f t="shared" si="378"/>
        <v/>
      </c>
      <c r="AY424" s="415" t="str">
        <f t="shared" si="379"/>
        <v/>
      </c>
      <c r="AZ424" s="415">
        <f t="shared" si="365"/>
        <v>0</v>
      </c>
      <c r="BA424" s="415">
        <f t="shared" si="366"/>
        <v>420</v>
      </c>
      <c r="BB424" s="416" t="str">
        <f t="shared" si="372"/>
        <v/>
      </c>
      <c r="BC424" s="416" t="str">
        <f t="shared" si="372"/>
        <v/>
      </c>
      <c r="BD424" s="416" t="str">
        <f t="shared" si="372"/>
        <v/>
      </c>
      <c r="BE424" s="416" t="str">
        <f t="shared" si="367"/>
        <v/>
      </c>
      <c r="BF424" s="417">
        <f t="shared" si="380"/>
        <v>0</v>
      </c>
      <c r="BG424" s="417">
        <f t="shared" si="381"/>
        <v>0</v>
      </c>
      <c r="BH424" s="417">
        <f t="shared" si="382"/>
        <v>0</v>
      </c>
      <c r="BI424" s="417">
        <f t="shared" si="383"/>
        <v>0</v>
      </c>
      <c r="BJ424" s="417">
        <f t="shared" si="347"/>
        <v>20000</v>
      </c>
      <c r="BK424" s="416" t="str">
        <f t="shared" si="373"/>
        <v/>
      </c>
      <c r="BL424" s="416" t="str">
        <f t="shared" si="373"/>
        <v/>
      </c>
      <c r="BM424" s="416" t="str">
        <f t="shared" si="373"/>
        <v/>
      </c>
      <c r="BN424" s="416" t="str">
        <f t="shared" si="368"/>
        <v/>
      </c>
      <c r="BO424" s="419"/>
      <c r="BP424" s="420"/>
      <c r="BQ424" s="250"/>
      <c r="BR424" s="104"/>
      <c r="BS424" s="103"/>
      <c r="BT424" s="161">
        <f t="shared" si="374"/>
        <v>0</v>
      </c>
      <c r="BU424" s="161">
        <f t="shared" si="375"/>
        <v>0</v>
      </c>
    </row>
    <row r="425" spans="1:73" s="102" customFormat="1" ht="18" hidden="1" customHeight="1">
      <c r="A425" s="252" t="s">
        <v>88</v>
      </c>
      <c r="B425" s="145" t="str">
        <f t="shared" si="385"/>
        <v>P999</v>
      </c>
      <c r="C425" s="253" t="s">
        <v>943</v>
      </c>
      <c r="D425" s="254" t="s">
        <v>944</v>
      </c>
      <c r="E425" s="254"/>
      <c r="F425" s="254"/>
      <c r="G425" s="254"/>
      <c r="H425" s="129">
        <v>100</v>
      </c>
      <c r="I425" s="130">
        <v>120</v>
      </c>
      <c r="J425" s="129">
        <v>120</v>
      </c>
      <c r="K425" s="130">
        <v>120</v>
      </c>
      <c r="L425" s="130">
        <v>120</v>
      </c>
      <c r="M425" s="130">
        <v>126</v>
      </c>
      <c r="N425" s="130">
        <v>126</v>
      </c>
      <c r="O425" s="148">
        <v>160.6</v>
      </c>
      <c r="P425" s="149">
        <v>1552</v>
      </c>
      <c r="Q425" s="149">
        <v>174900</v>
      </c>
      <c r="R425" s="150">
        <v>1553</v>
      </c>
      <c r="S425" s="151">
        <v>186360</v>
      </c>
      <c r="T425" s="150">
        <v>1126</v>
      </c>
      <c r="U425" s="151">
        <v>156780</v>
      </c>
      <c r="V425" s="152">
        <v>1553</v>
      </c>
      <c r="W425" s="153">
        <f t="shared" si="386"/>
        <v>249411.8</v>
      </c>
      <c r="X425" s="154">
        <v>1553</v>
      </c>
      <c r="Y425" s="155">
        <v>160.6</v>
      </c>
      <c r="Z425" s="138">
        <f>X425*Y425</f>
        <v>249411.8</v>
      </c>
      <c r="AA425" s="152">
        <v>1063</v>
      </c>
      <c r="AB425" s="228">
        <v>170717.8</v>
      </c>
      <c r="AC425" s="231">
        <v>1321</v>
      </c>
      <c r="AD425" s="269">
        <v>201.68</v>
      </c>
      <c r="AE425" s="230">
        <f t="shared" si="388"/>
        <v>266419.28000000003</v>
      </c>
      <c r="AF425" s="231">
        <v>1321</v>
      </c>
      <c r="AG425" s="269">
        <v>201.68</v>
      </c>
      <c r="AH425" s="159">
        <f t="shared" si="369"/>
        <v>266419.28000000003</v>
      </c>
      <c r="AI425" s="437">
        <f t="shared" si="370"/>
        <v>0</v>
      </c>
      <c r="AJ425" s="23">
        <f t="shared" ref="AJ425:AJ434" si="395">+AF425-X425</f>
        <v>-232</v>
      </c>
      <c r="AK425" s="24">
        <f t="shared" ref="AK425:AK434" si="396">+AJ425/X425</f>
        <v>-0.14938828074694141</v>
      </c>
      <c r="AL425" s="23">
        <f t="shared" ref="AL425:AL434" si="397">+AF425-AA425</f>
        <v>258</v>
      </c>
      <c r="AM425" s="160">
        <f t="shared" si="371"/>
        <v>0</v>
      </c>
      <c r="AN425" s="24">
        <f t="shared" ref="AN425:AN434" si="398">+AL425/AA425</f>
        <v>0.24270931326434619</v>
      </c>
      <c r="AO425" s="207">
        <f>+AG425-Y425</f>
        <v>41.080000000000013</v>
      </c>
      <c r="AP425" s="208">
        <f>+AO425/Y425</f>
        <v>0.25579078455790794</v>
      </c>
      <c r="AQ425" s="490"/>
      <c r="AR425" s="409">
        <f t="shared" si="357"/>
        <v>0.25579078455790794</v>
      </c>
      <c r="AS425" s="410">
        <f t="shared" si="358"/>
        <v>0.25579078455790794</v>
      </c>
      <c r="AT425" s="409">
        <f t="shared" si="359"/>
        <v>0.24270931326434608</v>
      </c>
      <c r="AU425" s="410">
        <f t="shared" si="360"/>
        <v>0.24270931326434608</v>
      </c>
      <c r="AV425" s="64" t="b">
        <f t="shared" si="361"/>
        <v>0</v>
      </c>
      <c r="AW425" s="415">
        <f t="shared" si="377"/>
        <v>112.69329896907216</v>
      </c>
      <c r="AX425" s="415">
        <f t="shared" si="378"/>
        <v>120</v>
      </c>
      <c r="AY425" s="415">
        <f t="shared" si="379"/>
        <v>139.23623445825933</v>
      </c>
      <c r="AZ425" s="415">
        <f t="shared" si="365"/>
        <v>160.6</v>
      </c>
      <c r="BA425" s="415">
        <f t="shared" si="366"/>
        <v>201.68</v>
      </c>
      <c r="BB425" s="416">
        <f t="shared" si="372"/>
        <v>6.4837049742710207E-2</v>
      </c>
      <c r="BC425" s="416">
        <f t="shared" si="372"/>
        <v>0.16030195381882772</v>
      </c>
      <c r="BD425" s="416">
        <f t="shared" si="372"/>
        <v>0.15343538716673044</v>
      </c>
      <c r="BE425" s="416">
        <f t="shared" si="367"/>
        <v>0.25579078455790794</v>
      </c>
      <c r="BF425" s="417">
        <f t="shared" si="380"/>
        <v>1552</v>
      </c>
      <c r="BG425" s="417">
        <f t="shared" si="381"/>
        <v>1553</v>
      </c>
      <c r="BH425" s="417">
        <f t="shared" si="382"/>
        <v>1126</v>
      </c>
      <c r="BI425" s="417">
        <f t="shared" si="383"/>
        <v>1063</v>
      </c>
      <c r="BJ425" s="417">
        <f t="shared" si="347"/>
        <v>1321</v>
      </c>
      <c r="BK425" s="416">
        <f t="shared" si="373"/>
        <v>6.4432989690721421E-4</v>
      </c>
      <c r="BL425" s="416">
        <f t="shared" si="373"/>
        <v>-0.27495170637475852</v>
      </c>
      <c r="BM425" s="416">
        <f t="shared" si="373"/>
        <v>-5.5950266429840134E-2</v>
      </c>
      <c r="BN425" s="416">
        <f t="shared" si="368"/>
        <v>0.24270931326434608</v>
      </c>
      <c r="BO425" s="419"/>
      <c r="BP425" s="420" t="s">
        <v>1070</v>
      </c>
      <c r="BQ425" s="104"/>
      <c r="BR425" s="104"/>
      <c r="BS425" s="103"/>
      <c r="BT425" s="161">
        <f t="shared" si="374"/>
        <v>212152.6</v>
      </c>
      <c r="BU425" s="161">
        <f t="shared" si="375"/>
        <v>212152.6</v>
      </c>
    </row>
    <row r="426" spans="1:73" ht="13.2" hidden="1">
      <c r="A426" s="252" t="s">
        <v>88</v>
      </c>
      <c r="B426" s="145"/>
      <c r="C426" s="255"/>
      <c r="D426" s="256" t="s">
        <v>945</v>
      </c>
      <c r="E426" s="256"/>
      <c r="F426" s="256"/>
      <c r="G426" s="256"/>
      <c r="H426" s="129">
        <v>0</v>
      </c>
      <c r="I426" s="130">
        <v>0</v>
      </c>
      <c r="J426" s="257"/>
      <c r="K426" s="258"/>
      <c r="L426" s="258"/>
      <c r="M426" s="258"/>
      <c r="N426" s="258"/>
      <c r="O426" s="259" t="s">
        <v>88</v>
      </c>
      <c r="P426" s="149">
        <v>231610</v>
      </c>
      <c r="Q426" s="149">
        <v>74404093</v>
      </c>
      <c r="R426" s="260">
        <v>239975</v>
      </c>
      <c r="S426" s="261">
        <v>78814250</v>
      </c>
      <c r="T426" s="260">
        <v>234613.5</v>
      </c>
      <c r="U426" s="261">
        <v>89924379</v>
      </c>
      <c r="V426" s="262">
        <f>SUM(V427:V433)-V430</f>
        <v>242305</v>
      </c>
      <c r="W426" s="263">
        <f>SUM(W427:W433)</f>
        <v>94424014</v>
      </c>
      <c r="X426" s="264">
        <f>SUM(X427:X433)-X430</f>
        <v>242305</v>
      </c>
      <c r="Y426" s="265" t="s">
        <v>88</v>
      </c>
      <c r="Z426" s="266">
        <f>SUM(Z427:Z433)</f>
        <v>94424014</v>
      </c>
      <c r="AA426" s="262">
        <f>SUM(AA427:AA433)-AA430</f>
        <v>306371</v>
      </c>
      <c r="AB426" s="267">
        <f>SUM(AB427:AB433)</f>
        <v>120580314</v>
      </c>
      <c r="AC426" s="268">
        <f>SUM(AC427:AC433)-AC430</f>
        <v>246773</v>
      </c>
      <c r="AD426" s="269"/>
      <c r="AE426" s="270">
        <f>SUM(AE427:AE433)</f>
        <v>120394180</v>
      </c>
      <c r="AF426" s="268">
        <f>SUM(AF427:AF433)-AF430</f>
        <v>246773</v>
      </c>
      <c r="AG426" s="269"/>
      <c r="AH426" s="270">
        <f>SUM(AH427:AH433)</f>
        <v>127177420</v>
      </c>
      <c r="AI426" s="437">
        <f t="shared" si="370"/>
        <v>0</v>
      </c>
      <c r="AJ426" s="23">
        <f t="shared" si="395"/>
        <v>4468</v>
      </c>
      <c r="AK426" s="24">
        <f t="shared" si="396"/>
        <v>1.8439569963475785E-2</v>
      </c>
      <c r="AL426" s="23">
        <f t="shared" si="397"/>
        <v>-59598</v>
      </c>
      <c r="AM426" s="160">
        <f t="shared" si="371"/>
        <v>-6783240</v>
      </c>
      <c r="AN426" s="24">
        <f t="shared" si="398"/>
        <v>-0.19452885553789359</v>
      </c>
      <c r="AO426" s="163"/>
      <c r="AP426" s="164"/>
      <c r="AQ426" s="487"/>
      <c r="AR426" s="409" t="str">
        <f t="shared" si="357"/>
        <v/>
      </c>
      <c r="AS426" s="410" t="str">
        <f t="shared" si="358"/>
        <v/>
      </c>
      <c r="AT426" s="409">
        <f t="shared" si="359"/>
        <v>-0.19452885553789356</v>
      </c>
      <c r="AU426" s="410">
        <f t="shared" si="360"/>
        <v>-0.19452885553789356</v>
      </c>
      <c r="AV426" s="64" t="b">
        <f t="shared" si="361"/>
        <v>0</v>
      </c>
      <c r="AW426" s="415">
        <f t="shared" si="377"/>
        <v>321.24732524502394</v>
      </c>
      <c r="AX426" s="415">
        <f t="shared" si="378"/>
        <v>328.42691947077822</v>
      </c>
      <c r="AY426" s="415">
        <f t="shared" si="379"/>
        <v>383.28731722599082</v>
      </c>
      <c r="AZ426" s="415" t="str">
        <f t="shared" si="365"/>
        <v/>
      </c>
      <c r="BA426" s="415">
        <f t="shared" si="366"/>
        <v>0</v>
      </c>
      <c r="BB426" s="416">
        <f t="shared" si="372"/>
        <v>2.2349117522700634E-2</v>
      </c>
      <c r="BC426" s="416">
        <f t="shared" si="372"/>
        <v>0.16703989381751572</v>
      </c>
      <c r="BD426" s="416" t="str">
        <f t="shared" si="372"/>
        <v/>
      </c>
      <c r="BE426" s="416" t="str">
        <f t="shared" si="367"/>
        <v/>
      </c>
      <c r="BF426" s="417">
        <f t="shared" si="380"/>
        <v>231610</v>
      </c>
      <c r="BG426" s="417">
        <f t="shared" si="381"/>
        <v>239975</v>
      </c>
      <c r="BH426" s="417">
        <f t="shared" si="382"/>
        <v>234613.5</v>
      </c>
      <c r="BI426" s="417">
        <f t="shared" si="383"/>
        <v>306371</v>
      </c>
      <c r="BJ426" s="417">
        <f t="shared" si="347"/>
        <v>246773</v>
      </c>
      <c r="BK426" s="416">
        <f t="shared" si="373"/>
        <v>3.6116747981520758E-2</v>
      </c>
      <c r="BL426" s="416">
        <f t="shared" si="373"/>
        <v>-2.2341910615689131E-2</v>
      </c>
      <c r="BM426" s="416">
        <f t="shared" si="373"/>
        <v>0.30585409620503512</v>
      </c>
      <c r="BN426" s="416">
        <f t="shared" si="368"/>
        <v>-0.19452885553789356</v>
      </c>
      <c r="BO426" s="419"/>
      <c r="BP426" s="420" t="s">
        <v>1070</v>
      </c>
      <c r="BR426" s="104"/>
      <c r="BS426" s="103"/>
      <c r="BT426" s="161"/>
      <c r="BU426" s="161"/>
    </row>
    <row r="427" spans="1:73" ht="13.2" hidden="1">
      <c r="A427" s="252" t="s">
        <v>445</v>
      </c>
      <c r="B427" s="145" t="str">
        <f>+"K"&amp;C427</f>
        <v>K01</v>
      </c>
      <c r="C427" s="146" t="s">
        <v>15</v>
      </c>
      <c r="D427" s="147" t="s">
        <v>946</v>
      </c>
      <c r="E427" s="147"/>
      <c r="F427" s="147"/>
      <c r="G427" s="147"/>
      <c r="H427" s="129">
        <v>144</v>
      </c>
      <c r="I427" s="130">
        <v>144</v>
      </c>
      <c r="J427" s="129">
        <v>144</v>
      </c>
      <c r="K427" s="130">
        <v>144</v>
      </c>
      <c r="L427" s="130">
        <v>144</v>
      </c>
      <c r="M427" s="130">
        <v>170</v>
      </c>
      <c r="N427" s="130">
        <v>170</v>
      </c>
      <c r="O427" s="148">
        <v>170</v>
      </c>
      <c r="P427" s="149">
        <v>9203</v>
      </c>
      <c r="Q427" s="149">
        <v>1325232</v>
      </c>
      <c r="R427" s="150">
        <v>7496</v>
      </c>
      <c r="S427" s="151">
        <v>1077408</v>
      </c>
      <c r="T427" s="150">
        <v>7012</v>
      </c>
      <c r="U427" s="151">
        <v>1177036</v>
      </c>
      <c r="V427" s="152">
        <v>7496</v>
      </c>
      <c r="W427" s="153">
        <f t="shared" ref="W427:W433" si="399">V427*O427</f>
        <v>1274320</v>
      </c>
      <c r="X427" s="154">
        <v>7496</v>
      </c>
      <c r="Y427" s="155">
        <v>170</v>
      </c>
      <c r="Z427" s="138">
        <f t="shared" ref="Z427:Z433" si="400">X427*Y427</f>
        <v>1274320</v>
      </c>
      <c r="AA427" s="152">
        <v>6476</v>
      </c>
      <c r="AB427" s="228">
        <v>1100920</v>
      </c>
      <c r="AC427" s="231">
        <v>7752</v>
      </c>
      <c r="AD427" s="465">
        <v>250</v>
      </c>
      <c r="AE427" s="230">
        <f t="shared" ref="AE427:AE433" si="401">AC427*AD427</f>
        <v>1938000</v>
      </c>
      <c r="AF427" s="231">
        <v>7752</v>
      </c>
      <c r="AG427" s="269">
        <v>250</v>
      </c>
      <c r="AH427" s="230">
        <f t="shared" ref="AH427:AH433" si="402">AF427*AG427</f>
        <v>1938000</v>
      </c>
      <c r="AI427" s="437">
        <f t="shared" si="370"/>
        <v>0</v>
      </c>
      <c r="AJ427" s="23">
        <f t="shared" si="395"/>
        <v>256</v>
      </c>
      <c r="AK427" s="24">
        <f t="shared" si="396"/>
        <v>3.4151547491995733E-2</v>
      </c>
      <c r="AL427" s="23">
        <f t="shared" si="397"/>
        <v>1276</v>
      </c>
      <c r="AM427" s="160">
        <f t="shared" si="371"/>
        <v>0</v>
      </c>
      <c r="AN427" s="24">
        <f t="shared" si="398"/>
        <v>0.19703520691785054</v>
      </c>
      <c r="AO427" s="163">
        <f t="shared" ref="AO427:AO433" si="403">+AG427-Y427</f>
        <v>80</v>
      </c>
      <c r="AP427" s="164">
        <f t="shared" ref="AP427:AP433" si="404">+AO427/Y427</f>
        <v>0.47058823529411764</v>
      </c>
      <c r="AQ427" s="487"/>
      <c r="AR427" s="409">
        <f t="shared" si="357"/>
        <v>0.47058823529411775</v>
      </c>
      <c r="AS427" s="410">
        <f t="shared" si="358"/>
        <v>0.47058823529411775</v>
      </c>
      <c r="AT427" s="409">
        <f t="shared" si="359"/>
        <v>0.19703520691785048</v>
      </c>
      <c r="AU427" s="410">
        <f t="shared" si="360"/>
        <v>0.19703520691785048</v>
      </c>
      <c r="AV427" s="64" t="b">
        <f t="shared" si="361"/>
        <v>0</v>
      </c>
      <c r="AW427" s="415">
        <f t="shared" si="377"/>
        <v>144</v>
      </c>
      <c r="AX427" s="415">
        <f t="shared" si="378"/>
        <v>143.73105656350054</v>
      </c>
      <c r="AY427" s="415">
        <f t="shared" si="379"/>
        <v>167.86023958927552</v>
      </c>
      <c r="AZ427" s="415">
        <f t="shared" si="365"/>
        <v>170</v>
      </c>
      <c r="BA427" s="415">
        <f t="shared" si="366"/>
        <v>250</v>
      </c>
      <c r="BB427" s="416">
        <f t="shared" si="372"/>
        <v>-1.8676627534683909E-3</v>
      </c>
      <c r="BC427" s="416">
        <f t="shared" si="372"/>
        <v>0.16787730920988997</v>
      </c>
      <c r="BD427" s="416">
        <f t="shared" si="372"/>
        <v>1.2747273660278946E-2</v>
      </c>
      <c r="BE427" s="416">
        <f t="shared" si="367"/>
        <v>0.47058823529411775</v>
      </c>
      <c r="BF427" s="417">
        <f t="shared" si="380"/>
        <v>9203</v>
      </c>
      <c r="BG427" s="417">
        <f t="shared" si="381"/>
        <v>7496</v>
      </c>
      <c r="BH427" s="417">
        <f t="shared" si="382"/>
        <v>7012</v>
      </c>
      <c r="BI427" s="417">
        <f t="shared" si="383"/>
        <v>6476</v>
      </c>
      <c r="BJ427" s="417">
        <f t="shared" si="347"/>
        <v>7752</v>
      </c>
      <c r="BK427" s="416">
        <f t="shared" si="373"/>
        <v>-0.18548299467564922</v>
      </c>
      <c r="BL427" s="416">
        <f t="shared" si="373"/>
        <v>-6.4567769477054449E-2</v>
      </c>
      <c r="BM427" s="416">
        <f t="shared" si="373"/>
        <v>-7.6440387906446139E-2</v>
      </c>
      <c r="BN427" s="416">
        <f t="shared" si="368"/>
        <v>0.19703520691785048</v>
      </c>
      <c r="BO427" s="419"/>
      <c r="BP427" s="420"/>
      <c r="BR427" s="104"/>
      <c r="BS427" s="103"/>
      <c r="BT427" s="161">
        <f t="shared" si="374"/>
        <v>1317840</v>
      </c>
      <c r="BU427" s="161">
        <f t="shared" si="375"/>
        <v>1317840</v>
      </c>
    </row>
    <row r="428" spans="1:73" ht="36" hidden="1">
      <c r="A428" s="252" t="s">
        <v>99</v>
      </c>
      <c r="B428" s="145" t="str">
        <f t="shared" ref="B428:B429" si="405">+"K"&amp;C428</f>
        <v>K02</v>
      </c>
      <c r="C428" s="146" t="s">
        <v>16</v>
      </c>
      <c r="D428" s="175" t="s">
        <v>947</v>
      </c>
      <c r="E428" s="175" t="s">
        <v>102</v>
      </c>
      <c r="F428" s="175"/>
      <c r="G428" s="175"/>
      <c r="H428" s="129">
        <v>100</v>
      </c>
      <c r="I428" s="130">
        <v>100</v>
      </c>
      <c r="J428" s="129">
        <v>100</v>
      </c>
      <c r="K428" s="130">
        <v>100</v>
      </c>
      <c r="L428" s="130">
        <v>100</v>
      </c>
      <c r="M428" s="130">
        <v>100</v>
      </c>
      <c r="N428" s="130">
        <v>100</v>
      </c>
      <c r="O428" s="148">
        <v>100</v>
      </c>
      <c r="P428" s="149">
        <v>1105</v>
      </c>
      <c r="Q428" s="149">
        <v>110500</v>
      </c>
      <c r="R428" s="150">
        <v>1142</v>
      </c>
      <c r="S428" s="151">
        <v>114200</v>
      </c>
      <c r="T428" s="150">
        <v>1257</v>
      </c>
      <c r="U428" s="151">
        <v>125700</v>
      </c>
      <c r="V428" s="152">
        <v>1358</v>
      </c>
      <c r="W428" s="153">
        <f t="shared" si="399"/>
        <v>135800</v>
      </c>
      <c r="X428" s="154">
        <v>1358</v>
      </c>
      <c r="Y428" s="155">
        <v>100</v>
      </c>
      <c r="Z428" s="138">
        <f t="shared" si="400"/>
        <v>135800</v>
      </c>
      <c r="AA428" s="152">
        <v>1092</v>
      </c>
      <c r="AB428" s="228">
        <v>109200</v>
      </c>
      <c r="AC428" s="231">
        <v>1192</v>
      </c>
      <c r="AD428" s="269">
        <v>250</v>
      </c>
      <c r="AE428" s="230">
        <f t="shared" si="401"/>
        <v>298000</v>
      </c>
      <c r="AF428" s="231">
        <v>1192</v>
      </c>
      <c r="AG428" s="269">
        <v>250</v>
      </c>
      <c r="AH428" s="230">
        <f t="shared" si="402"/>
        <v>298000</v>
      </c>
      <c r="AI428" s="437">
        <f t="shared" si="370"/>
        <v>0</v>
      </c>
      <c r="AJ428" s="23">
        <f t="shared" si="395"/>
        <v>-166</v>
      </c>
      <c r="AK428" s="24">
        <f t="shared" si="396"/>
        <v>-0.12223858615611193</v>
      </c>
      <c r="AL428" s="23">
        <f t="shared" si="397"/>
        <v>100</v>
      </c>
      <c r="AM428" s="160">
        <f t="shared" si="371"/>
        <v>0</v>
      </c>
      <c r="AN428" s="24">
        <f t="shared" si="398"/>
        <v>9.1575091575091569E-2</v>
      </c>
      <c r="AO428" s="163">
        <f t="shared" si="403"/>
        <v>150</v>
      </c>
      <c r="AP428" s="164">
        <f t="shared" si="404"/>
        <v>1.5</v>
      </c>
      <c r="AQ428" s="487"/>
      <c r="AR428" s="409">
        <f t="shared" si="357"/>
        <v>1.5</v>
      </c>
      <c r="AS428" s="410">
        <f t="shared" si="358"/>
        <v>1.5</v>
      </c>
      <c r="AT428" s="409">
        <f t="shared" si="359"/>
        <v>9.1575091575091472E-2</v>
      </c>
      <c r="AU428" s="410">
        <f t="shared" si="360"/>
        <v>9.1575091575091472E-2</v>
      </c>
      <c r="AV428" s="64" t="b">
        <f t="shared" si="361"/>
        <v>0</v>
      </c>
      <c r="AW428" s="415">
        <f t="shared" si="377"/>
        <v>100</v>
      </c>
      <c r="AX428" s="415">
        <f t="shared" si="378"/>
        <v>100</v>
      </c>
      <c r="AY428" s="415">
        <f t="shared" si="379"/>
        <v>100</v>
      </c>
      <c r="AZ428" s="415">
        <f t="shared" si="365"/>
        <v>100</v>
      </c>
      <c r="BA428" s="415">
        <f t="shared" si="366"/>
        <v>250</v>
      </c>
      <c r="BB428" s="416">
        <f t="shared" si="372"/>
        <v>0</v>
      </c>
      <c r="BC428" s="416">
        <f t="shared" si="372"/>
        <v>0</v>
      </c>
      <c r="BD428" s="416">
        <f t="shared" si="372"/>
        <v>0</v>
      </c>
      <c r="BE428" s="416">
        <f t="shared" si="367"/>
        <v>1.5</v>
      </c>
      <c r="BF428" s="417">
        <f t="shared" si="380"/>
        <v>1105</v>
      </c>
      <c r="BG428" s="417">
        <f t="shared" si="381"/>
        <v>1142</v>
      </c>
      <c r="BH428" s="417">
        <f t="shared" si="382"/>
        <v>1257</v>
      </c>
      <c r="BI428" s="417">
        <f t="shared" si="383"/>
        <v>1092</v>
      </c>
      <c r="BJ428" s="417">
        <f t="shared" si="347"/>
        <v>1192</v>
      </c>
      <c r="BK428" s="416">
        <f t="shared" si="373"/>
        <v>3.3484162895927705E-2</v>
      </c>
      <c r="BL428" s="416">
        <f t="shared" si="373"/>
        <v>0.10070052539404561</v>
      </c>
      <c r="BM428" s="416">
        <f t="shared" si="373"/>
        <v>-0.13126491646778038</v>
      </c>
      <c r="BN428" s="416">
        <f t="shared" si="368"/>
        <v>9.1575091575091472E-2</v>
      </c>
      <c r="BO428" s="419"/>
      <c r="BP428" s="420" t="s">
        <v>1070</v>
      </c>
      <c r="BR428" s="104"/>
      <c r="BS428" s="103"/>
      <c r="BT428" s="161">
        <f t="shared" si="374"/>
        <v>119200</v>
      </c>
      <c r="BU428" s="161">
        <f t="shared" si="375"/>
        <v>119200</v>
      </c>
    </row>
    <row r="429" spans="1:73" ht="24.75" hidden="1" customHeight="1">
      <c r="A429" s="252" t="s">
        <v>552</v>
      </c>
      <c r="B429" s="145" t="str">
        <f t="shared" si="405"/>
        <v>K03</v>
      </c>
      <c r="C429" s="146" t="s">
        <v>948</v>
      </c>
      <c r="D429" s="147" t="s">
        <v>949</v>
      </c>
      <c r="E429" s="147"/>
      <c r="F429" s="147"/>
      <c r="G429" s="147"/>
      <c r="H429" s="129">
        <v>426</v>
      </c>
      <c r="I429" s="130">
        <v>426</v>
      </c>
      <c r="J429" s="129">
        <v>426</v>
      </c>
      <c r="K429" s="130">
        <v>426</v>
      </c>
      <c r="L429" s="130">
        <v>426</v>
      </c>
      <c r="M429" s="130">
        <v>426</v>
      </c>
      <c r="N429" s="130">
        <v>426</v>
      </c>
      <c r="O429" s="148">
        <v>426</v>
      </c>
      <c r="P429" s="149">
        <v>142681</v>
      </c>
      <c r="Q429" s="149">
        <v>60782106</v>
      </c>
      <c r="R429" s="150">
        <v>153411</v>
      </c>
      <c r="S429" s="151">
        <v>65364162</v>
      </c>
      <c r="T429" s="150">
        <v>157952.5</v>
      </c>
      <c r="U429" s="151">
        <v>67287765</v>
      </c>
      <c r="V429" s="152">
        <v>155236</v>
      </c>
      <c r="W429" s="153">
        <f t="shared" si="399"/>
        <v>66130536</v>
      </c>
      <c r="X429" s="154">
        <v>155236</v>
      </c>
      <c r="Y429" s="155">
        <v>426</v>
      </c>
      <c r="Z429" s="138">
        <f t="shared" si="400"/>
        <v>66130536</v>
      </c>
      <c r="AA429" s="152">
        <v>209748</v>
      </c>
      <c r="AB429" s="228">
        <v>89352648</v>
      </c>
      <c r="AC429" s="239">
        <v>155236</v>
      </c>
      <c r="AD429" s="464">
        <v>520</v>
      </c>
      <c r="AE429" s="230">
        <f t="shared" si="401"/>
        <v>80722720</v>
      </c>
      <c r="AF429" s="231">
        <v>155236</v>
      </c>
      <c r="AG429" s="269">
        <v>530</v>
      </c>
      <c r="AH429" s="230">
        <f t="shared" si="402"/>
        <v>82275080</v>
      </c>
      <c r="AI429" s="437">
        <f t="shared" si="370"/>
        <v>-10</v>
      </c>
      <c r="AJ429" s="23">
        <f t="shared" si="395"/>
        <v>0</v>
      </c>
      <c r="AK429" s="24">
        <f t="shared" si="396"/>
        <v>0</v>
      </c>
      <c r="AL429" s="23">
        <f t="shared" si="397"/>
        <v>-54512</v>
      </c>
      <c r="AM429" s="160">
        <f t="shared" si="371"/>
        <v>-1552360</v>
      </c>
      <c r="AN429" s="24">
        <f t="shared" si="398"/>
        <v>-0.25989282376947576</v>
      </c>
      <c r="AO429" s="163">
        <f t="shared" si="403"/>
        <v>104</v>
      </c>
      <c r="AP429" s="164">
        <f t="shared" si="404"/>
        <v>0.24413145539906103</v>
      </c>
      <c r="AQ429" s="487"/>
      <c r="AR429" s="409">
        <f t="shared" si="357"/>
        <v>0.244131455399061</v>
      </c>
      <c r="AS429" s="410">
        <f t="shared" si="358"/>
        <v>0.22065727699530524</v>
      </c>
      <c r="AT429" s="409">
        <f t="shared" si="359"/>
        <v>-0.25989282376947576</v>
      </c>
      <c r="AU429" s="410">
        <f t="shared" si="360"/>
        <v>-0.25989282376947576</v>
      </c>
      <c r="AV429" s="64" t="b">
        <f t="shared" si="361"/>
        <v>0</v>
      </c>
      <c r="AW429" s="415">
        <f t="shared" si="377"/>
        <v>426</v>
      </c>
      <c r="AX429" s="415">
        <f t="shared" si="378"/>
        <v>426.07219821264448</v>
      </c>
      <c r="AY429" s="415">
        <f t="shared" si="379"/>
        <v>426</v>
      </c>
      <c r="AZ429" s="415">
        <f t="shared" si="365"/>
        <v>426</v>
      </c>
      <c r="BA429" s="415">
        <f t="shared" si="366"/>
        <v>520</v>
      </c>
      <c r="BB429" s="416">
        <f t="shared" si="372"/>
        <v>1.6947937240496813E-4</v>
      </c>
      <c r="BC429" s="416">
        <f t="shared" si="372"/>
        <v>-1.6945065401441362E-4</v>
      </c>
      <c r="BD429" s="416">
        <f t="shared" si="372"/>
        <v>0</v>
      </c>
      <c r="BE429" s="416">
        <f t="shared" si="367"/>
        <v>0.22065727699530524</v>
      </c>
      <c r="BF429" s="417">
        <f t="shared" si="380"/>
        <v>142681</v>
      </c>
      <c r="BG429" s="417">
        <f t="shared" si="381"/>
        <v>153411</v>
      </c>
      <c r="BH429" s="417">
        <f t="shared" si="382"/>
        <v>157952.5</v>
      </c>
      <c r="BI429" s="417">
        <f t="shared" si="383"/>
        <v>209748</v>
      </c>
      <c r="BJ429" s="417">
        <f t="shared" si="347"/>
        <v>155236</v>
      </c>
      <c r="BK429" s="416">
        <f t="shared" si="373"/>
        <v>7.5202724959875455E-2</v>
      </c>
      <c r="BL429" s="416">
        <f t="shared" si="373"/>
        <v>2.9603483452946611E-2</v>
      </c>
      <c r="BM429" s="416">
        <f t="shared" si="373"/>
        <v>0.32791820325730847</v>
      </c>
      <c r="BN429" s="416">
        <f t="shared" si="368"/>
        <v>-0.25989282376947576</v>
      </c>
      <c r="BO429" s="419"/>
      <c r="BP429" s="420"/>
      <c r="BR429" s="104"/>
      <c r="BS429" s="103"/>
      <c r="BT429" s="161">
        <f t="shared" si="374"/>
        <v>66130536</v>
      </c>
      <c r="BU429" s="161">
        <f t="shared" si="375"/>
        <v>66130536</v>
      </c>
    </row>
    <row r="430" spans="1:73" ht="13.2" hidden="1">
      <c r="A430" s="252" t="s">
        <v>552</v>
      </c>
      <c r="B430" s="145"/>
      <c r="C430" s="146" t="s">
        <v>950</v>
      </c>
      <c r="D430" s="147" t="s">
        <v>951</v>
      </c>
      <c r="E430" s="147"/>
      <c r="F430" s="147"/>
      <c r="G430" s="147"/>
      <c r="H430" s="211">
        <v>0</v>
      </c>
      <c r="I430" s="212">
        <v>0</v>
      </c>
      <c r="J430" s="211"/>
      <c r="K430" s="212"/>
      <c r="L430" s="212"/>
      <c r="M430" s="271" t="s">
        <v>952</v>
      </c>
      <c r="N430" s="212">
        <v>294</v>
      </c>
      <c r="O430" s="213">
        <v>294</v>
      </c>
      <c r="P430" s="272">
        <v>0</v>
      </c>
      <c r="Q430" s="272">
        <v>0</v>
      </c>
      <c r="R430" s="214"/>
      <c r="S430" s="215"/>
      <c r="T430" s="214">
        <v>34377</v>
      </c>
      <c r="U430" s="215">
        <v>10106838</v>
      </c>
      <c r="V430" s="216">
        <v>47747</v>
      </c>
      <c r="W430" s="217">
        <f t="shared" si="399"/>
        <v>14037618</v>
      </c>
      <c r="X430" s="154">
        <v>47747</v>
      </c>
      <c r="Y430" s="155">
        <v>294</v>
      </c>
      <c r="Z430" s="138">
        <f t="shared" si="400"/>
        <v>14037618</v>
      </c>
      <c r="AA430" s="152">
        <v>51294</v>
      </c>
      <c r="AB430" s="228">
        <v>15080436</v>
      </c>
      <c r="AC430" s="229">
        <v>48000</v>
      </c>
      <c r="AD430" s="456">
        <f>Y430*1.1</f>
        <v>323.40000000000003</v>
      </c>
      <c r="AE430" s="230">
        <f t="shared" si="401"/>
        <v>15523200.000000002</v>
      </c>
      <c r="AF430" s="231">
        <v>47000</v>
      </c>
      <c r="AG430" s="269">
        <v>374</v>
      </c>
      <c r="AH430" s="230">
        <f t="shared" si="402"/>
        <v>17578000</v>
      </c>
      <c r="AI430" s="446">
        <f t="shared" si="370"/>
        <v>-50.599999999999966</v>
      </c>
      <c r="AJ430" s="23">
        <f t="shared" si="395"/>
        <v>-747</v>
      </c>
      <c r="AK430" s="24">
        <f t="shared" si="396"/>
        <v>-1.5644961987140552E-2</v>
      </c>
      <c r="AL430" s="23">
        <f t="shared" si="397"/>
        <v>-4294</v>
      </c>
      <c r="AM430" s="160">
        <f t="shared" si="371"/>
        <v>-2054799.9999999981</v>
      </c>
      <c r="AN430" s="24">
        <f t="shared" si="398"/>
        <v>-8.3713494755721915E-2</v>
      </c>
      <c r="AO430" s="163">
        <f t="shared" si="403"/>
        <v>80</v>
      </c>
      <c r="AP430" s="164">
        <f t="shared" si="404"/>
        <v>0.27210884353741499</v>
      </c>
      <c r="AQ430" s="487"/>
      <c r="AR430" s="409">
        <f t="shared" si="357"/>
        <v>0.27210884353741505</v>
      </c>
      <c r="AS430" s="410">
        <f t="shared" si="358"/>
        <v>0.10000000000000009</v>
      </c>
      <c r="AT430" s="409">
        <f t="shared" si="359"/>
        <v>-8.3713494755721873E-2</v>
      </c>
      <c r="AU430" s="410">
        <f t="shared" si="360"/>
        <v>-6.4218037197332989E-2</v>
      </c>
      <c r="AV430" s="64" t="b">
        <f t="shared" si="361"/>
        <v>0</v>
      </c>
      <c r="AW430" s="415" t="str">
        <f t="shared" si="377"/>
        <v/>
      </c>
      <c r="AX430" s="415" t="str">
        <f t="shared" si="378"/>
        <v/>
      </c>
      <c r="AY430" s="415">
        <f t="shared" si="379"/>
        <v>294</v>
      </c>
      <c r="AZ430" s="415">
        <f t="shared" si="365"/>
        <v>294</v>
      </c>
      <c r="BA430" s="415">
        <f t="shared" si="366"/>
        <v>323.40000000000003</v>
      </c>
      <c r="BB430" s="416" t="str">
        <f t="shared" si="372"/>
        <v/>
      </c>
      <c r="BC430" s="416" t="str">
        <f t="shared" si="372"/>
        <v/>
      </c>
      <c r="BD430" s="416">
        <f t="shared" si="372"/>
        <v>0</v>
      </c>
      <c r="BE430" s="416">
        <f t="shared" si="367"/>
        <v>0.10000000000000009</v>
      </c>
      <c r="BF430" s="417">
        <f t="shared" si="380"/>
        <v>0</v>
      </c>
      <c r="BG430" s="417">
        <f t="shared" si="381"/>
        <v>0</v>
      </c>
      <c r="BH430" s="417">
        <f t="shared" si="382"/>
        <v>34377</v>
      </c>
      <c r="BI430" s="417">
        <f t="shared" si="383"/>
        <v>51294</v>
      </c>
      <c r="BJ430" s="417">
        <f t="shared" si="347"/>
        <v>48000</v>
      </c>
      <c r="BK430" s="416" t="str">
        <f t="shared" si="373"/>
        <v/>
      </c>
      <c r="BL430" s="416" t="str">
        <f t="shared" si="373"/>
        <v/>
      </c>
      <c r="BM430" s="416">
        <f t="shared" si="373"/>
        <v>0.49210227768566184</v>
      </c>
      <c r="BN430" s="416">
        <f t="shared" si="368"/>
        <v>-6.4218037197332989E-2</v>
      </c>
      <c r="BO430" s="419"/>
      <c r="BP430" s="420"/>
      <c r="BR430" s="104"/>
      <c r="BS430" s="103"/>
      <c r="BT430" s="161">
        <f t="shared" si="374"/>
        <v>14112000</v>
      </c>
      <c r="BU430" s="161">
        <f t="shared" si="375"/>
        <v>13818000</v>
      </c>
    </row>
    <row r="431" spans="1:73" ht="24" hidden="1">
      <c r="A431" s="252" t="s">
        <v>552</v>
      </c>
      <c r="B431" s="145" t="str">
        <f t="shared" ref="B431:B433" si="406">+"K"&amp;C431</f>
        <v>K04</v>
      </c>
      <c r="C431" s="146" t="s">
        <v>17</v>
      </c>
      <c r="D431" s="147" t="s">
        <v>953</v>
      </c>
      <c r="E431" s="147"/>
      <c r="F431" s="147"/>
      <c r="G431" s="147"/>
      <c r="H431" s="129">
        <v>155</v>
      </c>
      <c r="I431" s="130">
        <v>155</v>
      </c>
      <c r="J431" s="129">
        <v>155</v>
      </c>
      <c r="K431" s="130">
        <v>155</v>
      </c>
      <c r="L431" s="130">
        <v>155</v>
      </c>
      <c r="M431" s="130">
        <v>155</v>
      </c>
      <c r="N431" s="130">
        <v>155</v>
      </c>
      <c r="O431" s="148">
        <v>155</v>
      </c>
      <c r="P431" s="149">
        <v>78621</v>
      </c>
      <c r="Q431" s="149">
        <v>12186255</v>
      </c>
      <c r="R431" s="150">
        <v>77408</v>
      </c>
      <c r="S431" s="151">
        <v>11999480</v>
      </c>
      <c r="T431" s="150">
        <v>67632</v>
      </c>
      <c r="U431" s="151">
        <v>10482960</v>
      </c>
      <c r="V431" s="152">
        <v>77408</v>
      </c>
      <c r="W431" s="153">
        <f t="shared" si="399"/>
        <v>11998240</v>
      </c>
      <c r="X431" s="154">
        <v>77408</v>
      </c>
      <c r="Y431" s="155">
        <v>155</v>
      </c>
      <c r="Z431" s="138">
        <f t="shared" si="400"/>
        <v>11998240</v>
      </c>
      <c r="AA431" s="152">
        <v>88326</v>
      </c>
      <c r="AB431" s="228">
        <v>13690530</v>
      </c>
      <c r="AC431" s="231">
        <v>80726</v>
      </c>
      <c r="AD431" s="464">
        <v>210</v>
      </c>
      <c r="AE431" s="230">
        <f t="shared" si="401"/>
        <v>16952460</v>
      </c>
      <c r="AF431" s="231">
        <v>80726</v>
      </c>
      <c r="AG431" s="269">
        <v>250</v>
      </c>
      <c r="AH431" s="230">
        <f t="shared" si="402"/>
        <v>20181500</v>
      </c>
      <c r="AI431" s="437">
        <f t="shared" si="370"/>
        <v>-40</v>
      </c>
      <c r="AJ431" s="23">
        <f t="shared" si="395"/>
        <v>3318</v>
      </c>
      <c r="AK431" s="24">
        <f t="shared" si="396"/>
        <v>4.2863786688714343E-2</v>
      </c>
      <c r="AL431" s="23">
        <f t="shared" si="397"/>
        <v>-7600</v>
      </c>
      <c r="AM431" s="160">
        <f t="shared" si="371"/>
        <v>-3229040</v>
      </c>
      <c r="AN431" s="24">
        <f t="shared" si="398"/>
        <v>-8.6044879197518284E-2</v>
      </c>
      <c r="AO431" s="163">
        <f t="shared" si="403"/>
        <v>95</v>
      </c>
      <c r="AP431" s="164">
        <f t="shared" si="404"/>
        <v>0.61290322580645162</v>
      </c>
      <c r="AQ431" s="487"/>
      <c r="AR431" s="409">
        <f t="shared" si="357"/>
        <v>0.61290322580645151</v>
      </c>
      <c r="AS431" s="410">
        <f t="shared" si="358"/>
        <v>0.35483870967741926</v>
      </c>
      <c r="AT431" s="409">
        <f t="shared" si="359"/>
        <v>-8.6044879197518243E-2</v>
      </c>
      <c r="AU431" s="410">
        <f t="shared" si="360"/>
        <v>-8.6044879197518243E-2</v>
      </c>
      <c r="AV431" s="64" t="b">
        <f t="shared" si="361"/>
        <v>0</v>
      </c>
      <c r="AW431" s="415">
        <f t="shared" si="377"/>
        <v>155</v>
      </c>
      <c r="AX431" s="415">
        <f t="shared" si="378"/>
        <v>155.01601901612236</v>
      </c>
      <c r="AY431" s="415">
        <f t="shared" si="379"/>
        <v>155</v>
      </c>
      <c r="AZ431" s="415">
        <f t="shared" si="365"/>
        <v>155</v>
      </c>
      <c r="BA431" s="415">
        <f t="shared" si="366"/>
        <v>210</v>
      </c>
      <c r="BB431" s="416">
        <f t="shared" si="372"/>
        <v>1.0334849111193201E-4</v>
      </c>
      <c r="BC431" s="416">
        <f t="shared" si="372"/>
        <v>-1.0333781130511532E-4</v>
      </c>
      <c r="BD431" s="416">
        <f t="shared" si="372"/>
        <v>0</v>
      </c>
      <c r="BE431" s="416">
        <f t="shared" si="367"/>
        <v>0.35483870967741926</v>
      </c>
      <c r="BF431" s="417">
        <f t="shared" si="380"/>
        <v>78621</v>
      </c>
      <c r="BG431" s="417">
        <f t="shared" si="381"/>
        <v>77408</v>
      </c>
      <c r="BH431" s="417">
        <f t="shared" si="382"/>
        <v>67632</v>
      </c>
      <c r="BI431" s="417">
        <f t="shared" si="383"/>
        <v>88326</v>
      </c>
      <c r="BJ431" s="417">
        <f t="shared" si="347"/>
        <v>80726</v>
      </c>
      <c r="BK431" s="416">
        <f t="shared" si="373"/>
        <v>-1.5428447870161954E-2</v>
      </c>
      <c r="BL431" s="416">
        <f t="shared" si="373"/>
        <v>-0.12629185613890037</v>
      </c>
      <c r="BM431" s="416">
        <f t="shared" si="373"/>
        <v>0.30597941802696949</v>
      </c>
      <c r="BN431" s="416">
        <f t="shared" si="368"/>
        <v>-8.6044879197518243E-2</v>
      </c>
      <c r="BO431" s="419"/>
      <c r="BP431" s="420"/>
      <c r="BR431" s="104"/>
      <c r="BS431" s="103"/>
      <c r="BT431" s="161">
        <f t="shared" si="374"/>
        <v>12512530</v>
      </c>
      <c r="BU431" s="161">
        <f t="shared" si="375"/>
        <v>12512530</v>
      </c>
    </row>
    <row r="432" spans="1:73" ht="24" hidden="1" customHeight="1">
      <c r="A432" s="252" t="s">
        <v>954</v>
      </c>
      <c r="B432" s="145" t="str">
        <f t="shared" si="406"/>
        <v>K05</v>
      </c>
      <c r="C432" s="273" t="s">
        <v>18</v>
      </c>
      <c r="D432" s="274" t="s">
        <v>955</v>
      </c>
      <c r="E432" s="175" t="s">
        <v>102</v>
      </c>
      <c r="F432" s="274"/>
      <c r="G432" s="274"/>
      <c r="H432" s="129">
        <v>0</v>
      </c>
      <c r="I432" s="130">
        <v>0</v>
      </c>
      <c r="J432" s="275">
        <v>500</v>
      </c>
      <c r="K432" s="276">
        <v>500</v>
      </c>
      <c r="L432" s="276">
        <v>500</v>
      </c>
      <c r="M432" s="276">
        <v>500</v>
      </c>
      <c r="N432" s="276">
        <v>500</v>
      </c>
      <c r="O432" s="277">
        <v>500</v>
      </c>
      <c r="P432" s="149">
        <v>0</v>
      </c>
      <c r="Q432" s="149">
        <v>0</v>
      </c>
      <c r="R432" s="150">
        <v>518</v>
      </c>
      <c r="S432" s="151">
        <v>259000</v>
      </c>
      <c r="T432" s="150">
        <v>637</v>
      </c>
      <c r="U432" s="151">
        <v>318500</v>
      </c>
      <c r="V432" s="152">
        <v>657</v>
      </c>
      <c r="W432" s="153">
        <f t="shared" si="399"/>
        <v>328500</v>
      </c>
      <c r="X432" s="154">
        <v>657</v>
      </c>
      <c r="Y432" s="278">
        <v>500</v>
      </c>
      <c r="Z432" s="138">
        <f t="shared" si="400"/>
        <v>328500</v>
      </c>
      <c r="AA432" s="152">
        <v>431</v>
      </c>
      <c r="AB432" s="228">
        <v>215500</v>
      </c>
      <c r="AC432" s="231">
        <v>543</v>
      </c>
      <c r="AD432" s="269">
        <v>600</v>
      </c>
      <c r="AE432" s="230">
        <f t="shared" si="401"/>
        <v>325800</v>
      </c>
      <c r="AF432" s="231">
        <v>543</v>
      </c>
      <c r="AG432" s="269">
        <v>600</v>
      </c>
      <c r="AH432" s="230">
        <f t="shared" si="402"/>
        <v>325800</v>
      </c>
      <c r="AI432" s="437">
        <f t="shared" si="370"/>
        <v>0</v>
      </c>
      <c r="AJ432" s="23">
        <f t="shared" si="395"/>
        <v>-114</v>
      </c>
      <c r="AK432" s="24">
        <f t="shared" si="396"/>
        <v>-0.17351598173515981</v>
      </c>
      <c r="AL432" s="23">
        <f t="shared" si="397"/>
        <v>112</v>
      </c>
      <c r="AM432" s="160">
        <f t="shared" si="371"/>
        <v>0</v>
      </c>
      <c r="AN432" s="24">
        <f t="shared" si="398"/>
        <v>0.25986078886310904</v>
      </c>
      <c r="AO432" s="163">
        <f t="shared" si="403"/>
        <v>100</v>
      </c>
      <c r="AP432" s="164">
        <f t="shared" si="404"/>
        <v>0.2</v>
      </c>
      <c r="AQ432" s="487"/>
      <c r="AR432" s="409">
        <f t="shared" si="357"/>
        <v>0.19999999999999996</v>
      </c>
      <c r="AS432" s="410">
        <f t="shared" si="358"/>
        <v>0.19999999999999996</v>
      </c>
      <c r="AT432" s="409">
        <f t="shared" si="359"/>
        <v>0.25986078886310904</v>
      </c>
      <c r="AU432" s="410">
        <f t="shared" si="360"/>
        <v>0.25986078886310904</v>
      </c>
      <c r="AV432" s="64" t="b">
        <f t="shared" si="361"/>
        <v>0</v>
      </c>
      <c r="AW432" s="415" t="str">
        <f t="shared" si="377"/>
        <v/>
      </c>
      <c r="AX432" s="415">
        <f t="shared" si="378"/>
        <v>500</v>
      </c>
      <c r="AY432" s="415">
        <f t="shared" si="379"/>
        <v>500</v>
      </c>
      <c r="AZ432" s="415">
        <f t="shared" si="365"/>
        <v>500</v>
      </c>
      <c r="BA432" s="415">
        <f t="shared" si="366"/>
        <v>600</v>
      </c>
      <c r="BB432" s="416" t="str">
        <f t="shared" si="372"/>
        <v/>
      </c>
      <c r="BC432" s="416">
        <f t="shared" si="372"/>
        <v>0</v>
      </c>
      <c r="BD432" s="416">
        <f t="shared" si="372"/>
        <v>0</v>
      </c>
      <c r="BE432" s="416">
        <f t="shared" si="367"/>
        <v>0.19999999999999996</v>
      </c>
      <c r="BF432" s="417">
        <f t="shared" si="380"/>
        <v>0</v>
      </c>
      <c r="BG432" s="417">
        <f t="shared" si="381"/>
        <v>518</v>
      </c>
      <c r="BH432" s="417">
        <f t="shared" si="382"/>
        <v>637</v>
      </c>
      <c r="BI432" s="417">
        <f t="shared" si="383"/>
        <v>431</v>
      </c>
      <c r="BJ432" s="417">
        <f t="shared" si="347"/>
        <v>543</v>
      </c>
      <c r="BK432" s="416" t="str">
        <f t="shared" si="373"/>
        <v/>
      </c>
      <c r="BL432" s="416">
        <f t="shared" si="373"/>
        <v>0.22972972972972983</v>
      </c>
      <c r="BM432" s="416">
        <f t="shared" si="373"/>
        <v>-0.32339089481946626</v>
      </c>
      <c r="BN432" s="416">
        <f t="shared" si="368"/>
        <v>0.25986078886310904</v>
      </c>
      <c r="BO432" s="419"/>
      <c r="BP432" s="420" t="s">
        <v>1070</v>
      </c>
      <c r="BR432" s="104"/>
      <c r="BS432" s="103"/>
      <c r="BT432" s="161">
        <f t="shared" si="374"/>
        <v>271500</v>
      </c>
      <c r="BU432" s="161">
        <f t="shared" si="375"/>
        <v>271500</v>
      </c>
    </row>
    <row r="433" spans="1:73" s="102" customFormat="1" ht="36" hidden="1">
      <c r="A433" s="252" t="s">
        <v>760</v>
      </c>
      <c r="B433" s="145" t="str">
        <f t="shared" si="406"/>
        <v>K06</v>
      </c>
      <c r="C433" s="273" t="s">
        <v>19</v>
      </c>
      <c r="D433" s="279" t="s">
        <v>956</v>
      </c>
      <c r="E433" s="279"/>
      <c r="F433" s="279"/>
      <c r="G433" s="279"/>
      <c r="H433" s="129">
        <v>0</v>
      </c>
      <c r="I433" s="130">
        <v>0</v>
      </c>
      <c r="J433" s="275"/>
      <c r="K433" s="276"/>
      <c r="L433" s="276"/>
      <c r="M433" s="276">
        <v>3460</v>
      </c>
      <c r="N433" s="276">
        <v>3460</v>
      </c>
      <c r="O433" s="277">
        <v>3460</v>
      </c>
      <c r="P433" s="149">
        <v>0</v>
      </c>
      <c r="Q433" s="149">
        <v>0</v>
      </c>
      <c r="R433" s="150"/>
      <c r="S433" s="151"/>
      <c r="T433" s="150">
        <v>123</v>
      </c>
      <c r="U433" s="151">
        <v>425580</v>
      </c>
      <c r="V433" s="152">
        <v>150</v>
      </c>
      <c r="W433" s="153">
        <f t="shared" si="399"/>
        <v>519000</v>
      </c>
      <c r="X433" s="154">
        <v>150</v>
      </c>
      <c r="Y433" s="278">
        <v>3460</v>
      </c>
      <c r="Z433" s="138">
        <f t="shared" si="400"/>
        <v>519000</v>
      </c>
      <c r="AA433" s="152">
        <v>298</v>
      </c>
      <c r="AB433" s="228">
        <v>1031080</v>
      </c>
      <c r="AC433" s="239">
        <v>1324</v>
      </c>
      <c r="AD433" s="465">
        <v>3500</v>
      </c>
      <c r="AE433" s="230">
        <f t="shared" si="401"/>
        <v>4634000</v>
      </c>
      <c r="AF433" s="231">
        <v>1324</v>
      </c>
      <c r="AG433" s="269">
        <v>3460</v>
      </c>
      <c r="AH433" s="230">
        <f t="shared" si="402"/>
        <v>4581040</v>
      </c>
      <c r="AI433" s="437">
        <f t="shared" si="370"/>
        <v>40</v>
      </c>
      <c r="AJ433" s="23">
        <f t="shared" si="395"/>
        <v>1174</v>
      </c>
      <c r="AK433" s="24">
        <f t="shared" si="396"/>
        <v>7.8266666666666671</v>
      </c>
      <c r="AL433" s="23">
        <f t="shared" si="397"/>
        <v>1026</v>
      </c>
      <c r="AM433" s="160">
        <f t="shared" si="371"/>
        <v>52960</v>
      </c>
      <c r="AN433" s="24">
        <f t="shared" si="398"/>
        <v>3.4429530201342282</v>
      </c>
      <c r="AO433" s="207">
        <f t="shared" si="403"/>
        <v>0</v>
      </c>
      <c r="AP433" s="208">
        <f t="shared" si="404"/>
        <v>0</v>
      </c>
      <c r="AQ433" s="490"/>
      <c r="AR433" s="409">
        <f t="shared" si="357"/>
        <v>0</v>
      </c>
      <c r="AS433" s="410">
        <f t="shared" si="358"/>
        <v>1.1560693641618602E-2</v>
      </c>
      <c r="AT433" s="409">
        <f t="shared" si="359"/>
        <v>3.4429530201342278</v>
      </c>
      <c r="AU433" s="410">
        <f t="shared" si="360"/>
        <v>3.4429530201342278</v>
      </c>
      <c r="AV433" s="64" t="b">
        <f t="shared" si="361"/>
        <v>0</v>
      </c>
      <c r="AW433" s="415" t="str">
        <f t="shared" si="377"/>
        <v/>
      </c>
      <c r="AX433" s="415" t="str">
        <f t="shared" si="378"/>
        <v/>
      </c>
      <c r="AY433" s="415">
        <f t="shared" si="379"/>
        <v>3460</v>
      </c>
      <c r="AZ433" s="415">
        <f t="shared" si="365"/>
        <v>3460</v>
      </c>
      <c r="BA433" s="415">
        <f t="shared" si="366"/>
        <v>3500</v>
      </c>
      <c r="BB433" s="416" t="str">
        <f t="shared" si="372"/>
        <v/>
      </c>
      <c r="BC433" s="416" t="str">
        <f t="shared" si="372"/>
        <v/>
      </c>
      <c r="BD433" s="416">
        <f t="shared" si="372"/>
        <v>0</v>
      </c>
      <c r="BE433" s="416">
        <f t="shared" si="367"/>
        <v>1.1560693641618602E-2</v>
      </c>
      <c r="BF433" s="417">
        <f t="shared" si="380"/>
        <v>0</v>
      </c>
      <c r="BG433" s="417">
        <f t="shared" si="381"/>
        <v>0</v>
      </c>
      <c r="BH433" s="417">
        <f t="shared" si="382"/>
        <v>123</v>
      </c>
      <c r="BI433" s="417">
        <f t="shared" si="383"/>
        <v>298</v>
      </c>
      <c r="BJ433" s="417">
        <f t="shared" si="347"/>
        <v>1324</v>
      </c>
      <c r="BK433" s="416" t="str">
        <f t="shared" si="373"/>
        <v/>
      </c>
      <c r="BL433" s="416" t="str">
        <f t="shared" si="373"/>
        <v/>
      </c>
      <c r="BM433" s="416">
        <f t="shared" si="373"/>
        <v>1.4227642276422765</v>
      </c>
      <c r="BN433" s="416">
        <f t="shared" si="368"/>
        <v>3.4429530201342278</v>
      </c>
      <c r="BO433" s="419"/>
      <c r="BP433" s="420"/>
      <c r="BQ433" s="104"/>
      <c r="BR433" s="104"/>
      <c r="BS433" s="103"/>
      <c r="BT433" s="161">
        <f t="shared" si="374"/>
        <v>4581040</v>
      </c>
      <c r="BU433" s="161">
        <f t="shared" si="375"/>
        <v>4581040</v>
      </c>
    </row>
    <row r="434" spans="1:73" ht="13.2" hidden="1">
      <c r="A434" s="252" t="s">
        <v>88</v>
      </c>
      <c r="B434" s="145"/>
      <c r="C434" s="280"/>
      <c r="D434" s="281" t="s">
        <v>957</v>
      </c>
      <c r="E434" s="281"/>
      <c r="F434" s="281"/>
      <c r="G434" s="281"/>
      <c r="H434" s="129">
        <v>0</v>
      </c>
      <c r="I434" s="130">
        <v>0</v>
      </c>
      <c r="J434" s="282"/>
      <c r="K434" s="283"/>
      <c r="L434" s="283"/>
      <c r="M434" s="283"/>
      <c r="N434" s="283"/>
      <c r="O434" s="284" t="s">
        <v>88</v>
      </c>
      <c r="P434" s="149">
        <v>1210972</v>
      </c>
      <c r="Q434" s="149">
        <v>191086091</v>
      </c>
      <c r="R434" s="260">
        <v>1250968</v>
      </c>
      <c r="S434" s="261">
        <v>195963351</v>
      </c>
      <c r="T434" s="260">
        <v>1231961</v>
      </c>
      <c r="U434" s="261">
        <v>210984043</v>
      </c>
      <c r="V434" s="262">
        <f t="shared" ref="V434:W434" si="407">SUM(V435:V482)</f>
        <v>1284441</v>
      </c>
      <c r="W434" s="263">
        <f t="shared" si="407"/>
        <v>222045648</v>
      </c>
      <c r="X434" s="264">
        <f t="shared" ref="X434:AH434" si="408">SUM(X435:X485)</f>
        <v>1284441</v>
      </c>
      <c r="Y434" s="285" t="s">
        <v>88</v>
      </c>
      <c r="Z434" s="266">
        <f t="shared" si="408"/>
        <v>222045648</v>
      </c>
      <c r="AA434" s="262">
        <f t="shared" si="408"/>
        <v>1172248</v>
      </c>
      <c r="AB434" s="267">
        <f t="shared" si="408"/>
        <v>211607985</v>
      </c>
      <c r="AC434" s="268">
        <f t="shared" si="408"/>
        <v>1342014</v>
      </c>
      <c r="AD434" s="286"/>
      <c r="AE434" s="287">
        <f t="shared" ref="AE434" si="409">SUM(AE435:AE485)</f>
        <v>300784544</v>
      </c>
      <c r="AF434" s="268">
        <f t="shared" si="408"/>
        <v>1310362</v>
      </c>
      <c r="AG434" s="286"/>
      <c r="AH434" s="287">
        <f t="shared" si="408"/>
        <v>284894002</v>
      </c>
      <c r="AI434" s="437"/>
      <c r="AJ434" s="23">
        <f t="shared" si="395"/>
        <v>25921</v>
      </c>
      <c r="AK434" s="24">
        <f t="shared" si="396"/>
        <v>2.0180763460524852E-2</v>
      </c>
      <c r="AL434" s="23">
        <f t="shared" si="397"/>
        <v>138114</v>
      </c>
      <c r="AM434" s="160">
        <f t="shared" si="371"/>
        <v>15890542</v>
      </c>
      <c r="AN434" s="24">
        <f t="shared" si="398"/>
        <v>0.1178197787498891</v>
      </c>
      <c r="AO434" s="163"/>
      <c r="AP434" s="164"/>
      <c r="AQ434" s="487"/>
      <c r="AR434" s="409" t="str">
        <f t="shared" si="357"/>
        <v/>
      </c>
      <c r="AS434" s="410" t="str">
        <f t="shared" si="358"/>
        <v/>
      </c>
      <c r="AT434" s="409">
        <f t="shared" si="359"/>
        <v>0.11781977874988914</v>
      </c>
      <c r="AU434" s="410">
        <f t="shared" si="360"/>
        <v>0.14482089114248864</v>
      </c>
      <c r="AV434" s="64" t="b">
        <f t="shared" si="361"/>
        <v>0</v>
      </c>
      <c r="AW434" s="415">
        <f t="shared" si="377"/>
        <v>157.7956311128581</v>
      </c>
      <c r="AX434" s="415">
        <f t="shared" si="378"/>
        <v>156.64937152668972</v>
      </c>
      <c r="AY434" s="415">
        <f t="shared" si="379"/>
        <v>171.25870299465649</v>
      </c>
      <c r="AZ434" s="415" t="str">
        <f t="shared" si="365"/>
        <v/>
      </c>
      <c r="BA434" s="415">
        <f t="shared" si="366"/>
        <v>0</v>
      </c>
      <c r="BB434" s="416">
        <f t="shared" si="372"/>
        <v>-7.2642035656143022E-3</v>
      </c>
      <c r="BC434" s="416">
        <f t="shared" si="372"/>
        <v>9.3261347463993172E-2</v>
      </c>
      <c r="BD434" s="416" t="str">
        <f t="shared" si="372"/>
        <v/>
      </c>
      <c r="BE434" s="416" t="str">
        <f t="shared" si="367"/>
        <v/>
      </c>
      <c r="BF434" s="417">
        <f t="shared" si="380"/>
        <v>1210972</v>
      </c>
      <c r="BG434" s="417">
        <f t="shared" si="381"/>
        <v>1250968</v>
      </c>
      <c r="BH434" s="417">
        <f t="shared" si="382"/>
        <v>1231961</v>
      </c>
      <c r="BI434" s="417">
        <f t="shared" si="383"/>
        <v>1172248</v>
      </c>
      <c r="BJ434" s="417">
        <f t="shared" si="347"/>
        <v>1342014</v>
      </c>
      <c r="BK434" s="416">
        <f t="shared" si="373"/>
        <v>3.3028013859940586E-2</v>
      </c>
      <c r="BL434" s="416">
        <f t="shared" si="373"/>
        <v>-1.5193833895031705E-2</v>
      </c>
      <c r="BM434" s="416">
        <f t="shared" si="373"/>
        <v>-4.8469878510764564E-2</v>
      </c>
      <c r="BN434" s="416">
        <f t="shared" si="368"/>
        <v>0.14482089114248864</v>
      </c>
      <c r="BO434" s="419"/>
      <c r="BP434" s="420" t="s">
        <v>1070</v>
      </c>
      <c r="BR434" s="104"/>
      <c r="BS434" s="103"/>
      <c r="BT434" s="161"/>
      <c r="BU434" s="161"/>
    </row>
    <row r="435" spans="1:73" ht="13.2" hidden="1">
      <c r="A435" s="252" t="s">
        <v>445</v>
      </c>
      <c r="B435" s="145" t="str">
        <f>+"A"&amp;C435</f>
        <v>A01</v>
      </c>
      <c r="C435" s="146" t="s">
        <v>15</v>
      </c>
      <c r="D435" s="147" t="s">
        <v>958</v>
      </c>
      <c r="E435" s="147"/>
      <c r="F435" s="147"/>
      <c r="G435" s="147"/>
      <c r="H435" s="129">
        <v>144</v>
      </c>
      <c r="I435" s="130">
        <v>144</v>
      </c>
      <c r="J435" s="129">
        <v>144</v>
      </c>
      <c r="K435" s="130">
        <v>144</v>
      </c>
      <c r="L435" s="130"/>
      <c r="M435" s="130"/>
      <c r="N435" s="130"/>
      <c r="O435" s="148" t="s">
        <v>88</v>
      </c>
      <c r="P435" s="149">
        <v>562792</v>
      </c>
      <c r="Q435" s="149">
        <v>81042048</v>
      </c>
      <c r="R435" s="150"/>
      <c r="S435" s="151"/>
      <c r="T435" s="150"/>
      <c r="U435" s="151"/>
      <c r="V435" s="152"/>
      <c r="W435" s="153"/>
      <c r="X435" s="166"/>
      <c r="Y435" s="155" t="s">
        <v>88</v>
      </c>
      <c r="Z435" s="167"/>
      <c r="AA435" s="166"/>
      <c r="AB435" s="234"/>
      <c r="AC435" s="235"/>
      <c r="AD435" s="451"/>
      <c r="AE435" s="236"/>
      <c r="AF435" s="235"/>
      <c r="AG435" s="451"/>
      <c r="AH435" s="236"/>
      <c r="AI435" s="437"/>
      <c r="AJ435" s="23"/>
      <c r="AK435" s="24"/>
      <c r="AL435" s="23"/>
      <c r="AM435" s="160">
        <f t="shared" si="371"/>
        <v>0</v>
      </c>
      <c r="AN435" s="24"/>
      <c r="AO435" s="163"/>
      <c r="AP435" s="164"/>
      <c r="AQ435" s="487"/>
      <c r="AR435" s="409" t="str">
        <f t="shared" si="357"/>
        <v/>
      </c>
      <c r="AS435" s="410" t="str">
        <f t="shared" si="358"/>
        <v/>
      </c>
      <c r="AT435" s="409" t="str">
        <f t="shared" si="359"/>
        <v/>
      </c>
      <c r="AU435" s="410" t="str">
        <f t="shared" si="360"/>
        <v/>
      </c>
      <c r="AV435" s="64" t="b">
        <f t="shared" si="361"/>
        <v>1</v>
      </c>
      <c r="AW435" s="415">
        <f t="shared" si="377"/>
        <v>144</v>
      </c>
      <c r="AX435" s="415" t="str">
        <f t="shared" si="378"/>
        <v/>
      </c>
      <c r="AY435" s="415" t="str">
        <f t="shared" si="379"/>
        <v/>
      </c>
      <c r="AZ435" s="415" t="str">
        <f t="shared" si="365"/>
        <v/>
      </c>
      <c r="BA435" s="415">
        <f t="shared" si="366"/>
        <v>0</v>
      </c>
      <c r="BB435" s="416" t="str">
        <f t="shared" si="372"/>
        <v/>
      </c>
      <c r="BC435" s="416" t="str">
        <f t="shared" si="372"/>
        <v/>
      </c>
      <c r="BD435" s="416" t="str">
        <f t="shared" si="372"/>
        <v/>
      </c>
      <c r="BE435" s="416" t="str">
        <f t="shared" si="367"/>
        <v/>
      </c>
      <c r="BF435" s="417">
        <f t="shared" si="380"/>
        <v>562792</v>
      </c>
      <c r="BG435" s="417">
        <f t="shared" si="381"/>
        <v>0</v>
      </c>
      <c r="BH435" s="417">
        <f t="shared" si="382"/>
        <v>0</v>
      </c>
      <c r="BI435" s="417">
        <f t="shared" si="383"/>
        <v>0</v>
      </c>
      <c r="BJ435" s="417">
        <f t="shared" si="347"/>
        <v>0</v>
      </c>
      <c r="BK435" s="416">
        <f t="shared" si="373"/>
        <v>-1</v>
      </c>
      <c r="BL435" s="416" t="str">
        <f t="shared" si="373"/>
        <v/>
      </c>
      <c r="BM435" s="416" t="str">
        <f t="shared" si="373"/>
        <v/>
      </c>
      <c r="BN435" s="416" t="str">
        <f t="shared" si="368"/>
        <v/>
      </c>
      <c r="BO435" s="419"/>
      <c r="BP435" s="420"/>
      <c r="BR435" s="104"/>
      <c r="BS435" s="103"/>
      <c r="BT435" s="161"/>
      <c r="BU435" s="161"/>
    </row>
    <row r="436" spans="1:73" ht="13.2" hidden="1">
      <c r="A436" s="252" t="s">
        <v>445</v>
      </c>
      <c r="B436" s="145" t="str">
        <f t="shared" ref="B436:B485" si="410">+"A"&amp;C436</f>
        <v>A01.1</v>
      </c>
      <c r="C436" s="146" t="s">
        <v>959</v>
      </c>
      <c r="D436" s="172" t="s">
        <v>958</v>
      </c>
      <c r="E436" s="178" t="s">
        <v>142</v>
      </c>
      <c r="F436" s="178"/>
      <c r="G436" s="178"/>
      <c r="H436" s="129">
        <v>144</v>
      </c>
      <c r="I436" s="130">
        <v>144</v>
      </c>
      <c r="J436" s="129"/>
      <c r="K436" s="130"/>
      <c r="L436" s="130">
        <v>144</v>
      </c>
      <c r="M436" s="130">
        <v>170</v>
      </c>
      <c r="N436" s="130">
        <v>170</v>
      </c>
      <c r="O436" s="148">
        <v>170</v>
      </c>
      <c r="P436" s="149">
        <v>562792</v>
      </c>
      <c r="Q436" s="149">
        <v>81042048</v>
      </c>
      <c r="R436" s="150">
        <v>563210</v>
      </c>
      <c r="S436" s="151">
        <v>81102240</v>
      </c>
      <c r="T436" s="150">
        <v>573269</v>
      </c>
      <c r="U436" s="151">
        <v>96226580</v>
      </c>
      <c r="V436" s="152">
        <v>585911</v>
      </c>
      <c r="W436" s="153">
        <f t="shared" ref="W436:W468" si="411">V436*O436</f>
        <v>99604870</v>
      </c>
      <c r="X436" s="154">
        <v>585911</v>
      </c>
      <c r="Y436" s="155">
        <v>170</v>
      </c>
      <c r="Z436" s="138">
        <f t="shared" ref="Z436:Z468" si="412">X436*Y436</f>
        <v>99604870</v>
      </c>
      <c r="AA436" s="152">
        <v>515322</v>
      </c>
      <c r="AB436" s="228">
        <v>87604740</v>
      </c>
      <c r="AC436" s="231">
        <v>585911</v>
      </c>
      <c r="AD436" s="465">
        <v>220</v>
      </c>
      <c r="AE436" s="230">
        <f t="shared" ref="AE436:AE468" si="413">AC436*AD436</f>
        <v>128900420</v>
      </c>
      <c r="AF436" s="231">
        <v>585911</v>
      </c>
      <c r="AG436" s="269">
        <v>220</v>
      </c>
      <c r="AH436" s="230">
        <f t="shared" ref="AH436:AH485" si="414">AF436*AG436</f>
        <v>128900420</v>
      </c>
      <c r="AI436" s="437">
        <f t="shared" si="370"/>
        <v>0</v>
      </c>
      <c r="AJ436" s="23">
        <f t="shared" ref="AJ436:AJ468" si="415">+AF436-X436</f>
        <v>0</v>
      </c>
      <c r="AK436" s="24">
        <f t="shared" ref="AK436:AK468" si="416">+AJ436/X436</f>
        <v>0</v>
      </c>
      <c r="AL436" s="23">
        <f t="shared" ref="AL436:AL468" si="417">+AF436-AA436</f>
        <v>70589</v>
      </c>
      <c r="AM436" s="160">
        <f t="shared" si="371"/>
        <v>0</v>
      </c>
      <c r="AN436" s="24">
        <f>+AL436/AA436</f>
        <v>0.1369803734364145</v>
      </c>
      <c r="AO436" s="163">
        <f t="shared" ref="AO436:AO468" si="418">+AG436-Y436</f>
        <v>50</v>
      </c>
      <c r="AP436" s="164">
        <f t="shared" ref="AP436:AP468" si="419">+AO436/Y436</f>
        <v>0.29411764705882354</v>
      </c>
      <c r="AQ436" s="487"/>
      <c r="AR436" s="409">
        <f t="shared" si="357"/>
        <v>0.29411764705882359</v>
      </c>
      <c r="AS436" s="410">
        <f t="shared" si="358"/>
        <v>0.29411764705882359</v>
      </c>
      <c r="AT436" s="409">
        <f t="shared" si="359"/>
        <v>0.13698037343641456</v>
      </c>
      <c r="AU436" s="410">
        <f t="shared" si="360"/>
        <v>0.13698037343641456</v>
      </c>
      <c r="AV436" s="64" t="b">
        <f t="shared" si="361"/>
        <v>0</v>
      </c>
      <c r="AW436" s="415">
        <f t="shared" ref="AW436:AW467" si="420">IFERROR(Q436/P436,"")</f>
        <v>144</v>
      </c>
      <c r="AX436" s="415">
        <f t="shared" ref="AX436:AX467" si="421">IFERROR(S436/R436,"")</f>
        <v>144</v>
      </c>
      <c r="AY436" s="415">
        <f t="shared" ref="AY436:AY467" si="422">IFERROR(U436/T436,"")</f>
        <v>167.8558931321945</v>
      </c>
      <c r="AZ436" s="415">
        <f t="shared" si="365"/>
        <v>170</v>
      </c>
      <c r="BA436" s="415">
        <f t="shared" si="366"/>
        <v>220</v>
      </c>
      <c r="BB436" s="416">
        <f t="shared" si="372"/>
        <v>0</v>
      </c>
      <c r="BC436" s="416">
        <f t="shared" si="372"/>
        <v>0.16566592452912854</v>
      </c>
      <c r="BD436" s="416">
        <f t="shared" si="372"/>
        <v>1.2773497717574411E-2</v>
      </c>
      <c r="BE436" s="416">
        <f t="shared" si="367"/>
        <v>0.29411764705882359</v>
      </c>
      <c r="BF436" s="417">
        <f t="shared" ref="BF436:BF467" si="423">P436</f>
        <v>562792</v>
      </c>
      <c r="BG436" s="417">
        <f t="shared" ref="BG436:BG467" si="424">R436</f>
        <v>563210</v>
      </c>
      <c r="BH436" s="417">
        <f t="shared" ref="BH436:BH467" si="425">T436</f>
        <v>573269</v>
      </c>
      <c r="BI436" s="417">
        <f t="shared" ref="BI436:BI467" si="426">AA436</f>
        <v>515322</v>
      </c>
      <c r="BJ436" s="417">
        <f t="shared" si="347"/>
        <v>585911</v>
      </c>
      <c r="BK436" s="416">
        <f t="shared" si="373"/>
        <v>7.427255540235489E-4</v>
      </c>
      <c r="BL436" s="416">
        <f t="shared" si="373"/>
        <v>1.7860123222243951E-2</v>
      </c>
      <c r="BM436" s="416">
        <f t="shared" si="373"/>
        <v>-0.10108169114325039</v>
      </c>
      <c r="BN436" s="416">
        <f t="shared" si="368"/>
        <v>0.13698037343641456</v>
      </c>
      <c r="BO436" s="419"/>
      <c r="BP436" s="420"/>
      <c r="BR436" s="104"/>
      <c r="BS436" s="103"/>
      <c r="BT436" s="161">
        <f t="shared" si="374"/>
        <v>99604870</v>
      </c>
      <c r="BU436" s="161">
        <f t="shared" si="375"/>
        <v>99604870</v>
      </c>
    </row>
    <row r="437" spans="1:73" ht="21" hidden="1" customHeight="1">
      <c r="A437" s="252" t="s">
        <v>445</v>
      </c>
      <c r="B437" s="145" t="str">
        <f t="shared" si="410"/>
        <v>A01.2</v>
      </c>
      <c r="C437" s="146" t="s">
        <v>960</v>
      </c>
      <c r="D437" s="147" t="s">
        <v>961</v>
      </c>
      <c r="E437" s="147"/>
      <c r="F437" s="147"/>
      <c r="G437" s="147"/>
      <c r="H437" s="129">
        <v>0</v>
      </c>
      <c r="I437" s="130">
        <v>0</v>
      </c>
      <c r="J437" s="288"/>
      <c r="K437" s="130"/>
      <c r="L437" s="130">
        <v>190</v>
      </c>
      <c r="M437" s="130">
        <v>190</v>
      </c>
      <c r="N437" s="130">
        <v>190</v>
      </c>
      <c r="O437" s="148">
        <v>190</v>
      </c>
      <c r="P437" s="149">
        <v>0</v>
      </c>
      <c r="Q437" s="149">
        <v>0</v>
      </c>
      <c r="R437" s="150">
        <v>2</v>
      </c>
      <c r="S437" s="151">
        <v>380</v>
      </c>
      <c r="T437" s="150">
        <v>0</v>
      </c>
      <c r="U437" s="151">
        <v>0</v>
      </c>
      <c r="V437" s="152">
        <v>2</v>
      </c>
      <c r="W437" s="153">
        <f t="shared" si="411"/>
        <v>380</v>
      </c>
      <c r="X437" s="154">
        <v>2</v>
      </c>
      <c r="Y437" s="155">
        <v>190</v>
      </c>
      <c r="Z437" s="138">
        <f t="shared" si="412"/>
        <v>380</v>
      </c>
      <c r="AA437" s="152">
        <v>0</v>
      </c>
      <c r="AB437" s="228">
        <v>0</v>
      </c>
      <c r="AC437" s="229">
        <v>100</v>
      </c>
      <c r="AD437" s="269">
        <v>310</v>
      </c>
      <c r="AE437" s="230">
        <f t="shared" si="413"/>
        <v>31000</v>
      </c>
      <c r="AF437" s="231">
        <v>2</v>
      </c>
      <c r="AG437" s="269">
        <v>310</v>
      </c>
      <c r="AH437" s="230">
        <f t="shared" si="414"/>
        <v>620</v>
      </c>
      <c r="AI437" s="437">
        <f t="shared" si="370"/>
        <v>0</v>
      </c>
      <c r="AJ437" s="23">
        <f t="shared" si="415"/>
        <v>0</v>
      </c>
      <c r="AK437" s="24">
        <f t="shared" si="416"/>
        <v>0</v>
      </c>
      <c r="AL437" s="23">
        <f t="shared" si="417"/>
        <v>2</v>
      </c>
      <c r="AM437" s="160">
        <f t="shared" si="371"/>
        <v>30380</v>
      </c>
      <c r="AN437" s="24"/>
      <c r="AO437" s="163">
        <f t="shared" si="418"/>
        <v>120</v>
      </c>
      <c r="AP437" s="164">
        <f t="shared" si="419"/>
        <v>0.63157894736842102</v>
      </c>
      <c r="AQ437" s="487"/>
      <c r="AR437" s="409">
        <f t="shared" si="357"/>
        <v>0.63157894736842102</v>
      </c>
      <c r="AS437" s="410">
        <f t="shared" si="358"/>
        <v>0.63157894736842102</v>
      </c>
      <c r="AT437" s="409" t="str">
        <f t="shared" si="359"/>
        <v/>
      </c>
      <c r="AU437" s="410" t="str">
        <f t="shared" si="360"/>
        <v/>
      </c>
      <c r="AV437" s="64" t="b">
        <f t="shared" si="361"/>
        <v>0</v>
      </c>
      <c r="AW437" s="415" t="str">
        <f t="shared" si="420"/>
        <v/>
      </c>
      <c r="AX437" s="415">
        <f t="shared" si="421"/>
        <v>190</v>
      </c>
      <c r="AY437" s="415" t="str">
        <f t="shared" si="422"/>
        <v/>
      </c>
      <c r="AZ437" s="415">
        <f t="shared" si="365"/>
        <v>190</v>
      </c>
      <c r="BA437" s="415">
        <f t="shared" si="366"/>
        <v>310</v>
      </c>
      <c r="BB437" s="416" t="str">
        <f t="shared" si="372"/>
        <v/>
      </c>
      <c r="BC437" s="416" t="str">
        <f t="shared" si="372"/>
        <v/>
      </c>
      <c r="BD437" s="416" t="str">
        <f t="shared" si="372"/>
        <v/>
      </c>
      <c r="BE437" s="416">
        <f t="shared" si="367"/>
        <v>0.63157894736842102</v>
      </c>
      <c r="BF437" s="417">
        <f t="shared" si="423"/>
        <v>0</v>
      </c>
      <c r="BG437" s="417">
        <f t="shared" si="424"/>
        <v>2</v>
      </c>
      <c r="BH437" s="417">
        <f t="shared" si="425"/>
        <v>0</v>
      </c>
      <c r="BI437" s="417">
        <f t="shared" si="426"/>
        <v>0</v>
      </c>
      <c r="BJ437" s="417">
        <f t="shared" si="347"/>
        <v>100</v>
      </c>
      <c r="BK437" s="416" t="str">
        <f t="shared" si="373"/>
        <v/>
      </c>
      <c r="BL437" s="416">
        <f t="shared" si="373"/>
        <v>-1</v>
      </c>
      <c r="BM437" s="416" t="str">
        <f t="shared" si="373"/>
        <v/>
      </c>
      <c r="BN437" s="416" t="str">
        <f t="shared" si="368"/>
        <v/>
      </c>
      <c r="BO437" s="419" t="s">
        <v>1071</v>
      </c>
      <c r="BP437" s="420"/>
      <c r="BR437" s="104"/>
      <c r="BS437" s="103"/>
      <c r="BT437" s="161">
        <f t="shared" si="374"/>
        <v>19000</v>
      </c>
      <c r="BU437" s="161">
        <f t="shared" si="375"/>
        <v>380</v>
      </c>
    </row>
    <row r="438" spans="1:73" ht="13.2" hidden="1">
      <c r="A438" s="252" t="s">
        <v>445</v>
      </c>
      <c r="B438" s="145" t="str">
        <f t="shared" si="410"/>
        <v>A02</v>
      </c>
      <c r="C438" s="146" t="s">
        <v>16</v>
      </c>
      <c r="D438" s="172" t="s">
        <v>962</v>
      </c>
      <c r="E438" s="178" t="s">
        <v>142</v>
      </c>
      <c r="F438" s="178"/>
      <c r="G438" s="178"/>
      <c r="H438" s="129">
        <v>130</v>
      </c>
      <c r="I438" s="130">
        <v>130</v>
      </c>
      <c r="J438" s="129">
        <v>130</v>
      </c>
      <c r="K438" s="130">
        <v>130</v>
      </c>
      <c r="L438" s="130">
        <v>130</v>
      </c>
      <c r="M438" s="130">
        <v>130</v>
      </c>
      <c r="N438" s="130">
        <v>130</v>
      </c>
      <c r="O438" s="148">
        <v>130</v>
      </c>
      <c r="P438" s="149">
        <v>17142</v>
      </c>
      <c r="Q438" s="149">
        <v>2228460</v>
      </c>
      <c r="R438" s="150">
        <v>17892</v>
      </c>
      <c r="S438" s="151">
        <v>2325960</v>
      </c>
      <c r="T438" s="150">
        <v>18670</v>
      </c>
      <c r="U438" s="151">
        <v>2427100</v>
      </c>
      <c r="V438" s="152">
        <v>18903</v>
      </c>
      <c r="W438" s="153">
        <f t="shared" si="411"/>
        <v>2457390</v>
      </c>
      <c r="X438" s="154">
        <v>18903</v>
      </c>
      <c r="Y438" s="155">
        <v>130</v>
      </c>
      <c r="Z438" s="138">
        <f t="shared" si="412"/>
        <v>2457390</v>
      </c>
      <c r="AA438" s="152">
        <v>15401</v>
      </c>
      <c r="AB438" s="228">
        <v>2002130</v>
      </c>
      <c r="AC438" s="231">
        <v>18687</v>
      </c>
      <c r="AD438" s="465">
        <v>190</v>
      </c>
      <c r="AE438" s="230">
        <f t="shared" si="413"/>
        <v>3550530</v>
      </c>
      <c r="AF438" s="231">
        <v>18687</v>
      </c>
      <c r="AG438" s="269">
        <v>190</v>
      </c>
      <c r="AH438" s="230">
        <f t="shared" si="414"/>
        <v>3550530</v>
      </c>
      <c r="AI438" s="437">
        <f t="shared" si="370"/>
        <v>0</v>
      </c>
      <c r="AJ438" s="23">
        <f t="shared" si="415"/>
        <v>-216</v>
      </c>
      <c r="AK438" s="24">
        <f t="shared" si="416"/>
        <v>-1.1426757657514681E-2</v>
      </c>
      <c r="AL438" s="23">
        <f t="shared" si="417"/>
        <v>3286</v>
      </c>
      <c r="AM438" s="160">
        <f t="shared" si="371"/>
        <v>0</v>
      </c>
      <c r="AN438" s="24">
        <f t="shared" ref="AN438:AN445" si="427">+AL438/AA438</f>
        <v>0.21336276865138629</v>
      </c>
      <c r="AO438" s="163">
        <f t="shared" si="418"/>
        <v>60</v>
      </c>
      <c r="AP438" s="164">
        <f t="shared" si="419"/>
        <v>0.46153846153846156</v>
      </c>
      <c r="AQ438" s="487"/>
      <c r="AR438" s="409">
        <f t="shared" si="357"/>
        <v>0.46153846153846145</v>
      </c>
      <c r="AS438" s="410">
        <f t="shared" si="358"/>
        <v>0.46153846153846145</v>
      </c>
      <c r="AT438" s="409">
        <f t="shared" si="359"/>
        <v>0.21336276865138637</v>
      </c>
      <c r="AU438" s="410">
        <f t="shared" si="360"/>
        <v>0.21336276865138637</v>
      </c>
      <c r="AV438" s="64" t="b">
        <f t="shared" si="361"/>
        <v>0</v>
      </c>
      <c r="AW438" s="415">
        <f t="shared" si="420"/>
        <v>130</v>
      </c>
      <c r="AX438" s="415">
        <f t="shared" si="421"/>
        <v>130</v>
      </c>
      <c r="AY438" s="415">
        <f t="shared" si="422"/>
        <v>130</v>
      </c>
      <c r="AZ438" s="415">
        <f t="shared" si="365"/>
        <v>130</v>
      </c>
      <c r="BA438" s="415">
        <f t="shared" si="366"/>
        <v>190</v>
      </c>
      <c r="BB438" s="416">
        <f t="shared" si="372"/>
        <v>0</v>
      </c>
      <c r="BC438" s="416">
        <f t="shared" si="372"/>
        <v>0</v>
      </c>
      <c r="BD438" s="416">
        <f t="shared" si="372"/>
        <v>0</v>
      </c>
      <c r="BE438" s="416">
        <f t="shared" si="367"/>
        <v>0.46153846153846145</v>
      </c>
      <c r="BF438" s="417">
        <f t="shared" si="423"/>
        <v>17142</v>
      </c>
      <c r="BG438" s="417">
        <f t="shared" si="424"/>
        <v>17892</v>
      </c>
      <c r="BH438" s="417">
        <f t="shared" si="425"/>
        <v>18670</v>
      </c>
      <c r="BI438" s="417">
        <f t="shared" si="426"/>
        <v>15401</v>
      </c>
      <c r="BJ438" s="417">
        <f t="shared" si="347"/>
        <v>18687</v>
      </c>
      <c r="BK438" s="416">
        <f t="shared" si="373"/>
        <v>4.3752187609380488E-2</v>
      </c>
      <c r="BL438" s="416">
        <f t="shared" si="373"/>
        <v>4.3483120947909626E-2</v>
      </c>
      <c r="BM438" s="416">
        <f t="shared" si="373"/>
        <v>-0.17509373326191746</v>
      </c>
      <c r="BN438" s="416">
        <f t="shared" si="368"/>
        <v>0.21336276865138637</v>
      </c>
      <c r="BO438" s="419"/>
      <c r="BP438" s="420"/>
      <c r="BR438" s="104"/>
      <c r="BS438" s="103"/>
      <c r="BT438" s="161">
        <f t="shared" si="374"/>
        <v>2429310</v>
      </c>
      <c r="BU438" s="161">
        <f t="shared" si="375"/>
        <v>2429310</v>
      </c>
    </row>
    <row r="439" spans="1:73" ht="13.2" hidden="1">
      <c r="A439" s="252" t="s">
        <v>445</v>
      </c>
      <c r="B439" s="145" t="str">
        <f t="shared" si="410"/>
        <v>A03</v>
      </c>
      <c r="C439" s="146" t="s">
        <v>948</v>
      </c>
      <c r="D439" s="172" t="s">
        <v>963</v>
      </c>
      <c r="E439" s="178" t="s">
        <v>142</v>
      </c>
      <c r="F439" s="178"/>
      <c r="G439" s="178"/>
      <c r="H439" s="129">
        <v>93</v>
      </c>
      <c r="I439" s="130">
        <v>93</v>
      </c>
      <c r="J439" s="129">
        <v>93</v>
      </c>
      <c r="K439" s="130">
        <v>93</v>
      </c>
      <c r="L439" s="130">
        <v>93</v>
      </c>
      <c r="M439" s="130">
        <v>93</v>
      </c>
      <c r="N439" s="130">
        <v>93</v>
      </c>
      <c r="O439" s="148">
        <v>93</v>
      </c>
      <c r="P439" s="149">
        <v>31464</v>
      </c>
      <c r="Q439" s="149">
        <v>2926152</v>
      </c>
      <c r="R439" s="150">
        <v>29725</v>
      </c>
      <c r="S439" s="151">
        <v>2764425</v>
      </c>
      <c r="T439" s="150">
        <v>27534</v>
      </c>
      <c r="U439" s="151">
        <v>2560662</v>
      </c>
      <c r="V439" s="152">
        <v>30912</v>
      </c>
      <c r="W439" s="153">
        <f t="shared" si="411"/>
        <v>2874816</v>
      </c>
      <c r="X439" s="154">
        <v>30912</v>
      </c>
      <c r="Y439" s="155">
        <v>93</v>
      </c>
      <c r="Z439" s="138">
        <f t="shared" si="412"/>
        <v>2874816</v>
      </c>
      <c r="AA439" s="152">
        <v>25774</v>
      </c>
      <c r="AB439" s="228">
        <v>2396982</v>
      </c>
      <c r="AC439" s="231">
        <v>30912</v>
      </c>
      <c r="AD439" s="465">
        <v>150</v>
      </c>
      <c r="AE439" s="230">
        <f t="shared" si="413"/>
        <v>4636800</v>
      </c>
      <c r="AF439" s="231">
        <v>30912</v>
      </c>
      <c r="AG439" s="269">
        <v>150</v>
      </c>
      <c r="AH439" s="230">
        <f t="shared" si="414"/>
        <v>4636800</v>
      </c>
      <c r="AI439" s="437">
        <f t="shared" si="370"/>
        <v>0</v>
      </c>
      <c r="AJ439" s="23">
        <f t="shared" si="415"/>
        <v>0</v>
      </c>
      <c r="AK439" s="24">
        <f t="shared" si="416"/>
        <v>0</v>
      </c>
      <c r="AL439" s="23">
        <f t="shared" si="417"/>
        <v>5138</v>
      </c>
      <c r="AM439" s="160">
        <f t="shared" si="371"/>
        <v>0</v>
      </c>
      <c r="AN439" s="24">
        <f t="shared" si="427"/>
        <v>0.19934818033677348</v>
      </c>
      <c r="AO439" s="163">
        <f t="shared" si="418"/>
        <v>57</v>
      </c>
      <c r="AP439" s="164">
        <f t="shared" si="419"/>
        <v>0.61290322580645162</v>
      </c>
      <c r="AQ439" s="487"/>
      <c r="AR439" s="409">
        <f t="shared" si="357"/>
        <v>0.61290322580645151</v>
      </c>
      <c r="AS439" s="410">
        <f t="shared" si="358"/>
        <v>0.61290322580645151</v>
      </c>
      <c r="AT439" s="409">
        <f t="shared" si="359"/>
        <v>0.19934818033677359</v>
      </c>
      <c r="AU439" s="410">
        <f t="shared" si="360"/>
        <v>0.19934818033677359</v>
      </c>
      <c r="AV439" s="64" t="b">
        <f t="shared" si="361"/>
        <v>0</v>
      </c>
      <c r="AW439" s="415">
        <f t="shared" si="420"/>
        <v>93</v>
      </c>
      <c r="AX439" s="415">
        <f t="shared" si="421"/>
        <v>93</v>
      </c>
      <c r="AY439" s="415">
        <f t="shared" si="422"/>
        <v>93</v>
      </c>
      <c r="AZ439" s="415">
        <f t="shared" si="365"/>
        <v>93</v>
      </c>
      <c r="BA439" s="415">
        <f t="shared" si="366"/>
        <v>150</v>
      </c>
      <c r="BB439" s="416">
        <f t="shared" si="372"/>
        <v>0</v>
      </c>
      <c r="BC439" s="416">
        <f t="shared" si="372"/>
        <v>0</v>
      </c>
      <c r="BD439" s="416">
        <f t="shared" si="372"/>
        <v>0</v>
      </c>
      <c r="BE439" s="416">
        <f t="shared" si="367"/>
        <v>0.61290322580645151</v>
      </c>
      <c r="BF439" s="417">
        <f t="shared" si="423"/>
        <v>31464</v>
      </c>
      <c r="BG439" s="417">
        <f t="shared" si="424"/>
        <v>29725</v>
      </c>
      <c r="BH439" s="417">
        <f t="shared" si="425"/>
        <v>27534</v>
      </c>
      <c r="BI439" s="417">
        <f t="shared" si="426"/>
        <v>25774</v>
      </c>
      <c r="BJ439" s="417">
        <f t="shared" si="347"/>
        <v>30912</v>
      </c>
      <c r="BK439" s="416">
        <f t="shared" si="373"/>
        <v>-5.5269514365624217E-2</v>
      </c>
      <c r="BL439" s="416">
        <f t="shared" si="373"/>
        <v>-7.3708999158957123E-2</v>
      </c>
      <c r="BM439" s="416">
        <f t="shared" si="373"/>
        <v>-6.3920970436551205E-2</v>
      </c>
      <c r="BN439" s="416">
        <f t="shared" si="368"/>
        <v>0.19934818033677359</v>
      </c>
      <c r="BO439" s="419"/>
      <c r="BP439" s="420"/>
      <c r="BR439" s="104"/>
      <c r="BS439" s="103"/>
      <c r="BT439" s="161">
        <f t="shared" si="374"/>
        <v>2874816</v>
      </c>
      <c r="BU439" s="161">
        <f t="shared" si="375"/>
        <v>2874816</v>
      </c>
    </row>
    <row r="440" spans="1:73" ht="24" hidden="1">
      <c r="A440" s="145" t="s">
        <v>575</v>
      </c>
      <c r="B440" s="145" t="str">
        <f t="shared" si="410"/>
        <v>A04</v>
      </c>
      <c r="C440" s="146" t="s">
        <v>17</v>
      </c>
      <c r="D440" s="172" t="s">
        <v>964</v>
      </c>
      <c r="E440" s="178" t="s">
        <v>142</v>
      </c>
      <c r="F440" s="178"/>
      <c r="G440" s="178"/>
      <c r="H440" s="129">
        <v>182</v>
      </c>
      <c r="I440" s="130">
        <v>182</v>
      </c>
      <c r="J440" s="129">
        <v>182</v>
      </c>
      <c r="K440" s="130">
        <v>182</v>
      </c>
      <c r="L440" s="130">
        <v>182</v>
      </c>
      <c r="M440" s="130">
        <v>182</v>
      </c>
      <c r="N440" s="130">
        <v>182</v>
      </c>
      <c r="O440" s="148">
        <v>182</v>
      </c>
      <c r="P440" s="149">
        <v>793</v>
      </c>
      <c r="Q440" s="149">
        <v>144326</v>
      </c>
      <c r="R440" s="150">
        <v>929</v>
      </c>
      <c r="S440" s="151">
        <v>169078</v>
      </c>
      <c r="T440" s="150">
        <v>883</v>
      </c>
      <c r="U440" s="151">
        <v>160706</v>
      </c>
      <c r="V440" s="152">
        <v>929</v>
      </c>
      <c r="W440" s="153">
        <f t="shared" si="411"/>
        <v>169078</v>
      </c>
      <c r="X440" s="154">
        <v>929</v>
      </c>
      <c r="Y440" s="155">
        <v>182</v>
      </c>
      <c r="Z440" s="138">
        <f t="shared" si="412"/>
        <v>169078</v>
      </c>
      <c r="AA440" s="152">
        <v>1019</v>
      </c>
      <c r="AB440" s="228">
        <v>185458</v>
      </c>
      <c r="AC440" s="229">
        <v>2000</v>
      </c>
      <c r="AD440" s="456">
        <v>320</v>
      </c>
      <c r="AE440" s="230">
        <f t="shared" si="413"/>
        <v>640000</v>
      </c>
      <c r="AF440" s="231">
        <v>981</v>
      </c>
      <c r="AG440" s="269">
        <v>400</v>
      </c>
      <c r="AH440" s="230">
        <f t="shared" si="414"/>
        <v>392400</v>
      </c>
      <c r="AI440" s="437">
        <f t="shared" si="370"/>
        <v>-80</v>
      </c>
      <c r="AJ440" s="23">
        <f t="shared" si="415"/>
        <v>52</v>
      </c>
      <c r="AK440" s="24">
        <f t="shared" si="416"/>
        <v>5.5974165769644778E-2</v>
      </c>
      <c r="AL440" s="23">
        <f t="shared" si="417"/>
        <v>-38</v>
      </c>
      <c r="AM440" s="160">
        <f t="shared" si="371"/>
        <v>247600</v>
      </c>
      <c r="AN440" s="24">
        <f t="shared" si="427"/>
        <v>-3.7291462217860651E-2</v>
      </c>
      <c r="AO440" s="163">
        <f t="shared" si="418"/>
        <v>218</v>
      </c>
      <c r="AP440" s="164">
        <f t="shared" si="419"/>
        <v>1.1978021978021978</v>
      </c>
      <c r="AQ440" s="487"/>
      <c r="AR440" s="409">
        <f t="shared" si="357"/>
        <v>1.197802197802198</v>
      </c>
      <c r="AS440" s="410">
        <f t="shared" si="358"/>
        <v>0.75824175824175821</v>
      </c>
      <c r="AT440" s="409">
        <f t="shared" si="359"/>
        <v>-3.7291462217860616E-2</v>
      </c>
      <c r="AU440" s="410">
        <f t="shared" si="360"/>
        <v>0.96270853778213938</v>
      </c>
      <c r="AV440" s="64" t="b">
        <f t="shared" si="361"/>
        <v>0</v>
      </c>
      <c r="AW440" s="415">
        <f t="shared" si="420"/>
        <v>182</v>
      </c>
      <c r="AX440" s="415">
        <f t="shared" si="421"/>
        <v>182</v>
      </c>
      <c r="AY440" s="415">
        <f t="shared" si="422"/>
        <v>182</v>
      </c>
      <c r="AZ440" s="415">
        <f t="shared" si="365"/>
        <v>182</v>
      </c>
      <c r="BA440" s="415">
        <f t="shared" si="366"/>
        <v>320</v>
      </c>
      <c r="BB440" s="416">
        <f t="shared" si="372"/>
        <v>0</v>
      </c>
      <c r="BC440" s="416">
        <f t="shared" si="372"/>
        <v>0</v>
      </c>
      <c r="BD440" s="416">
        <f t="shared" si="372"/>
        <v>0</v>
      </c>
      <c r="BE440" s="416">
        <f t="shared" si="367"/>
        <v>0.75824175824175821</v>
      </c>
      <c r="BF440" s="417">
        <f t="shared" si="423"/>
        <v>793</v>
      </c>
      <c r="BG440" s="417">
        <f t="shared" si="424"/>
        <v>929</v>
      </c>
      <c r="BH440" s="417">
        <f t="shared" si="425"/>
        <v>883</v>
      </c>
      <c r="BI440" s="417">
        <f t="shared" si="426"/>
        <v>1019</v>
      </c>
      <c r="BJ440" s="417">
        <f t="shared" si="347"/>
        <v>2000</v>
      </c>
      <c r="BK440" s="416">
        <f t="shared" si="373"/>
        <v>0.17150063051702391</v>
      </c>
      <c r="BL440" s="416">
        <f t="shared" si="373"/>
        <v>-4.9515608180839665E-2</v>
      </c>
      <c r="BM440" s="416">
        <f t="shared" si="373"/>
        <v>0.15402038505096272</v>
      </c>
      <c r="BN440" s="416">
        <f t="shared" si="368"/>
        <v>0.96270853778213938</v>
      </c>
      <c r="BO440" s="419"/>
      <c r="BP440" s="420"/>
      <c r="BR440" s="104"/>
      <c r="BS440" s="103"/>
      <c r="BT440" s="161">
        <f t="shared" si="374"/>
        <v>364000</v>
      </c>
      <c r="BU440" s="161">
        <f t="shared" si="375"/>
        <v>178542</v>
      </c>
    </row>
    <row r="441" spans="1:73" ht="24" hidden="1">
      <c r="A441" s="145" t="s">
        <v>853</v>
      </c>
      <c r="B441" s="145" t="str">
        <f t="shared" si="410"/>
        <v>A05</v>
      </c>
      <c r="C441" s="146" t="s">
        <v>18</v>
      </c>
      <c r="D441" s="147" t="s">
        <v>965</v>
      </c>
      <c r="E441" s="147"/>
      <c r="F441" s="147"/>
      <c r="G441" s="147"/>
      <c r="H441" s="129">
        <v>50</v>
      </c>
      <c r="I441" s="130">
        <v>50</v>
      </c>
      <c r="J441" s="129">
        <v>50</v>
      </c>
      <c r="K441" s="130">
        <v>50</v>
      </c>
      <c r="L441" s="130">
        <v>50</v>
      </c>
      <c r="M441" s="130">
        <v>50</v>
      </c>
      <c r="N441" s="130">
        <v>50</v>
      </c>
      <c r="O441" s="148">
        <v>50</v>
      </c>
      <c r="P441" s="149">
        <v>107318</v>
      </c>
      <c r="Q441" s="149">
        <v>5365900</v>
      </c>
      <c r="R441" s="150">
        <v>105369</v>
      </c>
      <c r="S441" s="151">
        <v>5268450</v>
      </c>
      <c r="T441" s="150">
        <v>101493</v>
      </c>
      <c r="U441" s="151">
        <v>5074550</v>
      </c>
      <c r="V441" s="152">
        <v>103462</v>
      </c>
      <c r="W441" s="153">
        <f t="shared" si="411"/>
        <v>5173100</v>
      </c>
      <c r="X441" s="154">
        <v>103462</v>
      </c>
      <c r="Y441" s="155">
        <v>50</v>
      </c>
      <c r="Z441" s="138">
        <f t="shared" si="412"/>
        <v>5173100</v>
      </c>
      <c r="AA441" s="152">
        <v>103123</v>
      </c>
      <c r="AB441" s="228">
        <v>5156150</v>
      </c>
      <c r="AC441" s="231">
        <v>109838</v>
      </c>
      <c r="AD441" s="269">
        <v>50</v>
      </c>
      <c r="AE441" s="230">
        <f t="shared" si="413"/>
        <v>5491900</v>
      </c>
      <c r="AF441" s="231">
        <v>109838</v>
      </c>
      <c r="AG441" s="269">
        <v>50</v>
      </c>
      <c r="AH441" s="230">
        <f t="shared" si="414"/>
        <v>5491900</v>
      </c>
      <c r="AI441" s="437">
        <f t="shared" si="370"/>
        <v>0</v>
      </c>
      <c r="AJ441" s="23">
        <f t="shared" si="415"/>
        <v>6376</v>
      </c>
      <c r="AK441" s="24">
        <f t="shared" si="416"/>
        <v>6.162649088554252E-2</v>
      </c>
      <c r="AL441" s="23">
        <f t="shared" si="417"/>
        <v>6715</v>
      </c>
      <c r="AM441" s="160">
        <f t="shared" si="371"/>
        <v>0</v>
      </c>
      <c r="AN441" s="24">
        <f t="shared" si="427"/>
        <v>6.5116414378945525E-2</v>
      </c>
      <c r="AO441" s="163">
        <f t="shared" si="418"/>
        <v>0</v>
      </c>
      <c r="AP441" s="164">
        <f t="shared" si="419"/>
        <v>0</v>
      </c>
      <c r="AQ441" s="487"/>
      <c r="AR441" s="409">
        <f t="shared" si="357"/>
        <v>0</v>
      </c>
      <c r="AS441" s="410">
        <f t="shared" si="358"/>
        <v>0</v>
      </c>
      <c r="AT441" s="409">
        <f t="shared" si="359"/>
        <v>6.5116414378945553E-2</v>
      </c>
      <c r="AU441" s="410">
        <f t="shared" si="360"/>
        <v>6.5116414378945553E-2</v>
      </c>
      <c r="AV441" s="64" t="b">
        <f t="shared" si="361"/>
        <v>0</v>
      </c>
      <c r="AW441" s="415">
        <f t="shared" si="420"/>
        <v>50</v>
      </c>
      <c r="AX441" s="415">
        <f t="shared" si="421"/>
        <v>50</v>
      </c>
      <c r="AY441" s="415">
        <f t="shared" si="422"/>
        <v>49.999014710374112</v>
      </c>
      <c r="AZ441" s="415">
        <f t="shared" si="365"/>
        <v>50</v>
      </c>
      <c r="BA441" s="415">
        <f t="shared" si="366"/>
        <v>50</v>
      </c>
      <c r="BB441" s="416">
        <f t="shared" si="372"/>
        <v>0</v>
      </c>
      <c r="BC441" s="416">
        <f t="shared" si="372"/>
        <v>-1.9705792517754617E-5</v>
      </c>
      <c r="BD441" s="416">
        <f t="shared" si="372"/>
        <v>1.9706180843570564E-5</v>
      </c>
      <c r="BE441" s="416">
        <f t="shared" si="367"/>
        <v>0</v>
      </c>
      <c r="BF441" s="417">
        <f t="shared" si="423"/>
        <v>107318</v>
      </c>
      <c r="BG441" s="417">
        <f t="shared" si="424"/>
        <v>105369</v>
      </c>
      <c r="BH441" s="417">
        <f t="shared" si="425"/>
        <v>101493</v>
      </c>
      <c r="BI441" s="417">
        <f t="shared" si="426"/>
        <v>103123</v>
      </c>
      <c r="BJ441" s="417">
        <f t="shared" si="347"/>
        <v>109838</v>
      </c>
      <c r="BK441" s="416">
        <f t="shared" si="373"/>
        <v>-1.8160979518813236E-2</v>
      </c>
      <c r="BL441" s="416">
        <f t="shared" si="373"/>
        <v>-3.6785012669760531E-2</v>
      </c>
      <c r="BM441" s="416">
        <f t="shared" si="373"/>
        <v>1.6060220901934041E-2</v>
      </c>
      <c r="BN441" s="416">
        <f t="shared" si="368"/>
        <v>6.5116414378945553E-2</v>
      </c>
      <c r="BO441" s="419"/>
      <c r="BP441" s="420" t="s">
        <v>1070</v>
      </c>
      <c r="BR441" s="104"/>
      <c r="BS441" s="103"/>
      <c r="BT441" s="161">
        <f t="shared" si="374"/>
        <v>5491900</v>
      </c>
      <c r="BU441" s="161">
        <f t="shared" si="375"/>
        <v>5491900</v>
      </c>
    </row>
    <row r="442" spans="1:73" ht="24" hidden="1">
      <c r="A442" s="145" t="s">
        <v>870</v>
      </c>
      <c r="B442" s="145" t="str">
        <f t="shared" si="410"/>
        <v>A06</v>
      </c>
      <c r="C442" s="146" t="s">
        <v>19</v>
      </c>
      <c r="D442" s="172" t="s">
        <v>966</v>
      </c>
      <c r="E442" s="178" t="s">
        <v>142</v>
      </c>
      <c r="F442" s="178"/>
      <c r="G442" s="178"/>
      <c r="H442" s="129">
        <v>150</v>
      </c>
      <c r="I442" s="130">
        <v>150</v>
      </c>
      <c r="J442" s="129">
        <v>150</v>
      </c>
      <c r="K442" s="130">
        <v>150</v>
      </c>
      <c r="L442" s="130">
        <v>150</v>
      </c>
      <c r="M442" s="130">
        <v>150</v>
      </c>
      <c r="N442" s="130">
        <v>150</v>
      </c>
      <c r="O442" s="148">
        <v>150</v>
      </c>
      <c r="P442" s="149">
        <v>96008</v>
      </c>
      <c r="Q442" s="149">
        <v>14401200</v>
      </c>
      <c r="R442" s="150">
        <v>101176</v>
      </c>
      <c r="S442" s="151">
        <v>15177900</v>
      </c>
      <c r="T442" s="150">
        <v>109255</v>
      </c>
      <c r="U442" s="151">
        <v>16388250</v>
      </c>
      <c r="V442" s="152">
        <v>110479</v>
      </c>
      <c r="W442" s="153">
        <f t="shared" si="411"/>
        <v>16571850</v>
      </c>
      <c r="X442" s="154">
        <v>110479</v>
      </c>
      <c r="Y442" s="155">
        <v>150</v>
      </c>
      <c r="Z442" s="138">
        <f t="shared" si="412"/>
        <v>16571850</v>
      </c>
      <c r="AA442" s="152">
        <v>105222</v>
      </c>
      <c r="AB442" s="228">
        <v>15783300</v>
      </c>
      <c r="AC442" s="229">
        <v>110000</v>
      </c>
      <c r="AD442" s="269">
        <v>200</v>
      </c>
      <c r="AE442" s="230">
        <f t="shared" si="413"/>
        <v>22000000</v>
      </c>
      <c r="AF442" s="231">
        <v>105789</v>
      </c>
      <c r="AG442" s="269">
        <v>200</v>
      </c>
      <c r="AH442" s="230">
        <f t="shared" si="414"/>
        <v>21157800</v>
      </c>
      <c r="AI442" s="437">
        <f t="shared" si="370"/>
        <v>0</v>
      </c>
      <c r="AJ442" s="23">
        <f t="shared" si="415"/>
        <v>-4690</v>
      </c>
      <c r="AK442" s="24">
        <f t="shared" si="416"/>
        <v>-4.2451506621167825E-2</v>
      </c>
      <c r="AL442" s="23">
        <f t="shared" si="417"/>
        <v>567</v>
      </c>
      <c r="AM442" s="160">
        <f t="shared" si="371"/>
        <v>842200</v>
      </c>
      <c r="AN442" s="24">
        <f t="shared" si="427"/>
        <v>5.3886069453156181E-3</v>
      </c>
      <c r="AO442" s="163">
        <f t="shared" si="418"/>
        <v>50</v>
      </c>
      <c r="AP442" s="164">
        <f t="shared" si="419"/>
        <v>0.33333333333333331</v>
      </c>
      <c r="AQ442" s="487"/>
      <c r="AR442" s="409">
        <f t="shared" si="357"/>
        <v>0.33333333333333326</v>
      </c>
      <c r="AS442" s="410">
        <f t="shared" si="358"/>
        <v>0.33333333333333326</v>
      </c>
      <c r="AT442" s="409">
        <f t="shared" si="359"/>
        <v>5.3886069453155105E-3</v>
      </c>
      <c r="AU442" s="410">
        <f t="shared" si="360"/>
        <v>4.5408754823135888E-2</v>
      </c>
      <c r="AV442" s="64" t="b">
        <f t="shared" si="361"/>
        <v>0</v>
      </c>
      <c r="AW442" s="415">
        <f t="shared" si="420"/>
        <v>150</v>
      </c>
      <c r="AX442" s="415">
        <f t="shared" si="421"/>
        <v>150.01482565035187</v>
      </c>
      <c r="AY442" s="415">
        <f t="shared" si="422"/>
        <v>150</v>
      </c>
      <c r="AZ442" s="415">
        <f t="shared" si="365"/>
        <v>150</v>
      </c>
      <c r="BA442" s="415">
        <f t="shared" si="366"/>
        <v>200</v>
      </c>
      <c r="BB442" s="416">
        <f t="shared" si="372"/>
        <v>9.8837669012530327E-5</v>
      </c>
      <c r="BC442" s="416">
        <f t="shared" si="372"/>
        <v>-9.8827901093057058E-5</v>
      </c>
      <c r="BD442" s="416">
        <f t="shared" si="372"/>
        <v>0</v>
      </c>
      <c r="BE442" s="416">
        <f t="shared" si="367"/>
        <v>0.33333333333333326</v>
      </c>
      <c r="BF442" s="417">
        <f t="shared" si="423"/>
        <v>96008</v>
      </c>
      <c r="BG442" s="417">
        <f t="shared" si="424"/>
        <v>101176</v>
      </c>
      <c r="BH442" s="417">
        <f t="shared" si="425"/>
        <v>109255</v>
      </c>
      <c r="BI442" s="417">
        <f t="shared" si="426"/>
        <v>105222</v>
      </c>
      <c r="BJ442" s="417">
        <f t="shared" si="347"/>
        <v>110000</v>
      </c>
      <c r="BK442" s="416">
        <f t="shared" si="373"/>
        <v>5.3828847596033569E-2</v>
      </c>
      <c r="BL442" s="416">
        <f t="shared" si="373"/>
        <v>7.9850952795129215E-2</v>
      </c>
      <c r="BM442" s="416">
        <f t="shared" si="373"/>
        <v>-3.6913642396228963E-2</v>
      </c>
      <c r="BN442" s="416">
        <f t="shared" si="368"/>
        <v>4.5408754823135888E-2</v>
      </c>
      <c r="BO442" s="419" t="s">
        <v>1071</v>
      </c>
      <c r="BP442" s="420"/>
      <c r="BR442" s="104"/>
      <c r="BS442" s="103"/>
      <c r="BT442" s="161">
        <f t="shared" si="374"/>
        <v>16500000</v>
      </c>
      <c r="BU442" s="161">
        <f t="shared" si="375"/>
        <v>15868350</v>
      </c>
    </row>
    <row r="443" spans="1:73" ht="24" hidden="1">
      <c r="A443" s="145" t="s">
        <v>870</v>
      </c>
      <c r="B443" s="145" t="str">
        <f t="shared" si="410"/>
        <v>A07</v>
      </c>
      <c r="C443" s="146" t="s">
        <v>20</v>
      </c>
      <c r="D443" s="172" t="s">
        <v>967</v>
      </c>
      <c r="E443" s="178" t="s">
        <v>142</v>
      </c>
      <c r="F443" s="178"/>
      <c r="G443" s="178"/>
      <c r="H443" s="129">
        <v>130</v>
      </c>
      <c r="I443" s="130">
        <v>130</v>
      </c>
      <c r="J443" s="129">
        <v>130</v>
      </c>
      <c r="K443" s="130">
        <v>130</v>
      </c>
      <c r="L443" s="130">
        <v>130</v>
      </c>
      <c r="M443" s="130">
        <v>130</v>
      </c>
      <c r="N443" s="130">
        <v>130</v>
      </c>
      <c r="O443" s="148">
        <v>130</v>
      </c>
      <c r="P443" s="149">
        <v>112444</v>
      </c>
      <c r="Q443" s="149">
        <v>14617720</v>
      </c>
      <c r="R443" s="150">
        <v>113715</v>
      </c>
      <c r="S443" s="151">
        <v>14782950</v>
      </c>
      <c r="T443" s="150">
        <v>100937</v>
      </c>
      <c r="U443" s="151">
        <v>13121810</v>
      </c>
      <c r="V443" s="152">
        <v>103533</v>
      </c>
      <c r="W443" s="153">
        <f t="shared" si="411"/>
        <v>13459290</v>
      </c>
      <c r="X443" s="154">
        <v>103533</v>
      </c>
      <c r="Y443" s="155">
        <v>130</v>
      </c>
      <c r="Z443" s="138">
        <f t="shared" si="412"/>
        <v>13459290</v>
      </c>
      <c r="AA443" s="152">
        <v>97555</v>
      </c>
      <c r="AB443" s="228">
        <v>12682150</v>
      </c>
      <c r="AC443" s="231">
        <v>119487</v>
      </c>
      <c r="AD443" s="269">
        <v>150</v>
      </c>
      <c r="AE443" s="230">
        <f t="shared" si="413"/>
        <v>17923050</v>
      </c>
      <c r="AF443" s="231">
        <v>119487</v>
      </c>
      <c r="AG443" s="269">
        <v>150</v>
      </c>
      <c r="AH443" s="230">
        <f t="shared" si="414"/>
        <v>17923050</v>
      </c>
      <c r="AI443" s="437">
        <f t="shared" si="370"/>
        <v>0</v>
      </c>
      <c r="AJ443" s="23">
        <f t="shared" si="415"/>
        <v>15954</v>
      </c>
      <c r="AK443" s="24">
        <f t="shared" si="416"/>
        <v>0.1540957955434499</v>
      </c>
      <c r="AL443" s="23">
        <f t="shared" si="417"/>
        <v>21932</v>
      </c>
      <c r="AM443" s="160">
        <f t="shared" si="371"/>
        <v>0</v>
      </c>
      <c r="AN443" s="24">
        <f t="shared" si="427"/>
        <v>0.22481677002716416</v>
      </c>
      <c r="AO443" s="163">
        <f t="shared" si="418"/>
        <v>20</v>
      </c>
      <c r="AP443" s="164">
        <f t="shared" si="419"/>
        <v>0.15384615384615385</v>
      </c>
      <c r="AQ443" s="487"/>
      <c r="AR443" s="409">
        <f t="shared" si="357"/>
        <v>0.15384615384615374</v>
      </c>
      <c r="AS443" s="410">
        <f t="shared" si="358"/>
        <v>0.15384615384615374</v>
      </c>
      <c r="AT443" s="409">
        <f t="shared" si="359"/>
        <v>0.22481677002716416</v>
      </c>
      <c r="AU443" s="410">
        <f t="shared" si="360"/>
        <v>0.22481677002716416</v>
      </c>
      <c r="AV443" s="64" t="b">
        <f t="shared" si="361"/>
        <v>0</v>
      </c>
      <c r="AW443" s="415">
        <f t="shared" si="420"/>
        <v>130</v>
      </c>
      <c r="AX443" s="415">
        <f t="shared" si="421"/>
        <v>130</v>
      </c>
      <c r="AY443" s="415">
        <f t="shared" si="422"/>
        <v>130</v>
      </c>
      <c r="AZ443" s="415">
        <f t="shared" si="365"/>
        <v>130</v>
      </c>
      <c r="BA443" s="415">
        <f t="shared" si="366"/>
        <v>150</v>
      </c>
      <c r="BB443" s="416">
        <f t="shared" si="372"/>
        <v>0</v>
      </c>
      <c r="BC443" s="416">
        <f t="shared" si="372"/>
        <v>0</v>
      </c>
      <c r="BD443" s="416">
        <f t="shared" si="372"/>
        <v>0</v>
      </c>
      <c r="BE443" s="416">
        <f t="shared" si="367"/>
        <v>0.15384615384615374</v>
      </c>
      <c r="BF443" s="417">
        <f t="shared" si="423"/>
        <v>112444</v>
      </c>
      <c r="BG443" s="417">
        <f t="shared" si="424"/>
        <v>113715</v>
      </c>
      <c r="BH443" s="417">
        <f t="shared" si="425"/>
        <v>100937</v>
      </c>
      <c r="BI443" s="417">
        <f t="shared" si="426"/>
        <v>97555</v>
      </c>
      <c r="BJ443" s="417">
        <f t="shared" si="347"/>
        <v>119487</v>
      </c>
      <c r="BK443" s="416">
        <f t="shared" si="373"/>
        <v>1.1303404361282077E-2</v>
      </c>
      <c r="BL443" s="416">
        <f t="shared" si="373"/>
        <v>-0.11236864090049681</v>
      </c>
      <c r="BM443" s="416">
        <f t="shared" si="373"/>
        <v>-3.3506048327174409E-2</v>
      </c>
      <c r="BN443" s="416">
        <f t="shared" si="368"/>
        <v>0.22481677002716416</v>
      </c>
      <c r="BO443" s="419"/>
      <c r="BP443" s="420" t="s">
        <v>1070</v>
      </c>
      <c r="BR443" s="104"/>
      <c r="BS443" s="103"/>
      <c r="BT443" s="161">
        <f t="shared" si="374"/>
        <v>15533310</v>
      </c>
      <c r="BU443" s="161">
        <f t="shared" si="375"/>
        <v>15533310</v>
      </c>
    </row>
    <row r="444" spans="1:73" ht="36" hidden="1">
      <c r="A444" s="145" t="s">
        <v>870</v>
      </c>
      <c r="B444" s="145" t="str">
        <f t="shared" si="410"/>
        <v>A08</v>
      </c>
      <c r="C444" s="146" t="s">
        <v>968</v>
      </c>
      <c r="D444" s="172" t="s">
        <v>969</v>
      </c>
      <c r="E444" s="178" t="s">
        <v>142</v>
      </c>
      <c r="F444" s="178"/>
      <c r="G444" s="178"/>
      <c r="H444" s="129">
        <v>250</v>
      </c>
      <c r="I444" s="130">
        <v>250</v>
      </c>
      <c r="J444" s="129">
        <v>250</v>
      </c>
      <c r="K444" s="130">
        <v>250</v>
      </c>
      <c r="L444" s="130">
        <v>250</v>
      </c>
      <c r="M444" s="130">
        <v>250</v>
      </c>
      <c r="N444" s="130">
        <v>250</v>
      </c>
      <c r="O444" s="148">
        <v>250</v>
      </c>
      <c r="P444" s="149">
        <v>2678</v>
      </c>
      <c r="Q444" s="149">
        <v>669500</v>
      </c>
      <c r="R444" s="150">
        <v>2531</v>
      </c>
      <c r="S444" s="151">
        <v>632750</v>
      </c>
      <c r="T444" s="150">
        <v>2978</v>
      </c>
      <c r="U444" s="151">
        <v>744500</v>
      </c>
      <c r="V444" s="152">
        <v>3020</v>
      </c>
      <c r="W444" s="153">
        <f t="shared" si="411"/>
        <v>755000</v>
      </c>
      <c r="X444" s="154">
        <v>3020</v>
      </c>
      <c r="Y444" s="155">
        <v>250</v>
      </c>
      <c r="Z444" s="138">
        <f t="shared" si="412"/>
        <v>755000</v>
      </c>
      <c r="AA444" s="152">
        <v>3237</v>
      </c>
      <c r="AB444" s="228">
        <v>809250</v>
      </c>
      <c r="AC444" s="229">
        <v>4000</v>
      </c>
      <c r="AD444" s="269">
        <v>300</v>
      </c>
      <c r="AE444" s="230">
        <f t="shared" si="413"/>
        <v>1200000</v>
      </c>
      <c r="AF444" s="231">
        <v>2729</v>
      </c>
      <c r="AG444" s="269">
        <v>300</v>
      </c>
      <c r="AH444" s="230">
        <f t="shared" si="414"/>
        <v>818700</v>
      </c>
      <c r="AI444" s="437">
        <f t="shared" si="370"/>
        <v>0</v>
      </c>
      <c r="AJ444" s="23">
        <f t="shared" si="415"/>
        <v>-291</v>
      </c>
      <c r="AK444" s="24">
        <f t="shared" si="416"/>
        <v>-9.6357615894039739E-2</v>
      </c>
      <c r="AL444" s="23">
        <f t="shared" si="417"/>
        <v>-508</v>
      </c>
      <c r="AM444" s="160">
        <f t="shared" si="371"/>
        <v>381300</v>
      </c>
      <c r="AN444" s="24">
        <f t="shared" si="427"/>
        <v>-0.15693543404386778</v>
      </c>
      <c r="AO444" s="163">
        <f t="shared" si="418"/>
        <v>50</v>
      </c>
      <c r="AP444" s="164">
        <f t="shared" si="419"/>
        <v>0.2</v>
      </c>
      <c r="AQ444" s="487"/>
      <c r="AR444" s="409">
        <f t="shared" si="357"/>
        <v>0.19999999999999996</v>
      </c>
      <c r="AS444" s="410">
        <f t="shared" si="358"/>
        <v>0.19999999999999996</v>
      </c>
      <c r="AT444" s="409">
        <f t="shared" si="359"/>
        <v>-0.15693543404386778</v>
      </c>
      <c r="AU444" s="410">
        <f t="shared" si="360"/>
        <v>0.23571207908557312</v>
      </c>
      <c r="AV444" s="64" t="b">
        <f t="shared" si="361"/>
        <v>0</v>
      </c>
      <c r="AW444" s="415">
        <f t="shared" si="420"/>
        <v>250</v>
      </c>
      <c r="AX444" s="415">
        <f t="shared" si="421"/>
        <v>250</v>
      </c>
      <c r="AY444" s="415">
        <f t="shared" si="422"/>
        <v>250</v>
      </c>
      <c r="AZ444" s="415">
        <f t="shared" si="365"/>
        <v>250</v>
      </c>
      <c r="BA444" s="415">
        <f t="shared" si="366"/>
        <v>300</v>
      </c>
      <c r="BB444" s="416">
        <f t="shared" si="372"/>
        <v>0</v>
      </c>
      <c r="BC444" s="416">
        <f t="shared" si="372"/>
        <v>0</v>
      </c>
      <c r="BD444" s="416">
        <f t="shared" si="372"/>
        <v>0</v>
      </c>
      <c r="BE444" s="416">
        <f t="shared" si="367"/>
        <v>0.19999999999999996</v>
      </c>
      <c r="BF444" s="417">
        <f t="shared" si="423"/>
        <v>2678</v>
      </c>
      <c r="BG444" s="417">
        <f t="shared" si="424"/>
        <v>2531</v>
      </c>
      <c r="BH444" s="417">
        <f t="shared" si="425"/>
        <v>2978</v>
      </c>
      <c r="BI444" s="417">
        <f t="shared" si="426"/>
        <v>3237</v>
      </c>
      <c r="BJ444" s="417">
        <f t="shared" si="347"/>
        <v>4000</v>
      </c>
      <c r="BK444" s="416">
        <f t="shared" si="373"/>
        <v>-5.4891710231516067E-2</v>
      </c>
      <c r="BL444" s="416">
        <f t="shared" si="373"/>
        <v>0.17661003555906762</v>
      </c>
      <c r="BM444" s="416">
        <f t="shared" si="373"/>
        <v>8.6971121558092612E-2</v>
      </c>
      <c r="BN444" s="416">
        <f t="shared" si="368"/>
        <v>0.23571207908557312</v>
      </c>
      <c r="BO444" s="419" t="s">
        <v>1071</v>
      </c>
      <c r="BP444" s="420"/>
      <c r="BR444" s="104"/>
      <c r="BS444" s="103"/>
      <c r="BT444" s="161">
        <f t="shared" si="374"/>
        <v>1000000</v>
      </c>
      <c r="BU444" s="161">
        <f t="shared" si="375"/>
        <v>682250</v>
      </c>
    </row>
    <row r="445" spans="1:73" ht="13.2" hidden="1">
      <c r="A445" s="145" t="s">
        <v>540</v>
      </c>
      <c r="B445" s="145" t="str">
        <f t="shared" si="410"/>
        <v>A09</v>
      </c>
      <c r="C445" s="146" t="s">
        <v>21</v>
      </c>
      <c r="D445" s="172" t="s">
        <v>970</v>
      </c>
      <c r="E445" s="178" t="s">
        <v>142</v>
      </c>
      <c r="F445" s="178"/>
      <c r="G445" s="178"/>
      <c r="H445" s="129">
        <v>45</v>
      </c>
      <c r="I445" s="130">
        <v>45</v>
      </c>
      <c r="J445" s="129">
        <v>45</v>
      </c>
      <c r="K445" s="130">
        <v>45</v>
      </c>
      <c r="L445" s="130">
        <v>45</v>
      </c>
      <c r="M445" s="130">
        <v>45</v>
      </c>
      <c r="N445" s="130">
        <v>45</v>
      </c>
      <c r="O445" s="148">
        <v>45</v>
      </c>
      <c r="P445" s="149">
        <v>0</v>
      </c>
      <c r="Q445" s="149">
        <v>0</v>
      </c>
      <c r="R445" s="150">
        <v>0</v>
      </c>
      <c r="S445" s="151">
        <v>0</v>
      </c>
      <c r="T445" s="150">
        <v>0</v>
      </c>
      <c r="U445" s="151">
        <v>0</v>
      </c>
      <c r="V445" s="152">
        <v>1</v>
      </c>
      <c r="W445" s="153">
        <f t="shared" si="411"/>
        <v>45</v>
      </c>
      <c r="X445" s="154">
        <v>1</v>
      </c>
      <c r="Y445" s="155">
        <v>45</v>
      </c>
      <c r="Z445" s="138">
        <f t="shared" si="412"/>
        <v>45</v>
      </c>
      <c r="AA445" s="152">
        <v>1</v>
      </c>
      <c r="AB445" s="228">
        <v>45</v>
      </c>
      <c r="AC445" s="229">
        <v>100</v>
      </c>
      <c r="AD445" s="464">
        <v>100</v>
      </c>
      <c r="AE445" s="230">
        <f t="shared" si="413"/>
        <v>10000</v>
      </c>
      <c r="AF445" s="231">
        <v>1</v>
      </c>
      <c r="AG445" s="269">
        <v>60</v>
      </c>
      <c r="AH445" s="230">
        <f t="shared" si="414"/>
        <v>60</v>
      </c>
      <c r="AI445" s="437">
        <f t="shared" si="370"/>
        <v>40</v>
      </c>
      <c r="AJ445" s="23">
        <f t="shared" si="415"/>
        <v>0</v>
      </c>
      <c r="AK445" s="24">
        <f t="shared" si="416"/>
        <v>0</v>
      </c>
      <c r="AL445" s="23">
        <f t="shared" si="417"/>
        <v>0</v>
      </c>
      <c r="AM445" s="160">
        <f t="shared" si="371"/>
        <v>9940</v>
      </c>
      <c r="AN445" s="24">
        <f t="shared" si="427"/>
        <v>0</v>
      </c>
      <c r="AO445" s="163">
        <f t="shared" si="418"/>
        <v>15</v>
      </c>
      <c r="AP445" s="164">
        <f t="shared" si="419"/>
        <v>0.33333333333333331</v>
      </c>
      <c r="AQ445" s="487"/>
      <c r="AR445" s="409">
        <f t="shared" si="357"/>
        <v>0.33333333333333326</v>
      </c>
      <c r="AS445" s="410">
        <f t="shared" si="358"/>
        <v>1.2222222222222223</v>
      </c>
      <c r="AT445" s="409">
        <f t="shared" si="359"/>
        <v>0</v>
      </c>
      <c r="AU445" s="410">
        <f t="shared" si="360"/>
        <v>99</v>
      </c>
      <c r="AV445" s="64" t="b">
        <f t="shared" si="361"/>
        <v>0</v>
      </c>
      <c r="AW445" s="415" t="str">
        <f t="shared" si="420"/>
        <v/>
      </c>
      <c r="AX445" s="415" t="str">
        <f t="shared" si="421"/>
        <v/>
      </c>
      <c r="AY445" s="415" t="str">
        <f t="shared" si="422"/>
        <v/>
      </c>
      <c r="AZ445" s="415">
        <f t="shared" si="365"/>
        <v>45</v>
      </c>
      <c r="BA445" s="415">
        <f t="shared" si="366"/>
        <v>100</v>
      </c>
      <c r="BB445" s="416" t="str">
        <f t="shared" si="372"/>
        <v/>
      </c>
      <c r="BC445" s="416" t="str">
        <f t="shared" si="372"/>
        <v/>
      </c>
      <c r="BD445" s="416" t="str">
        <f t="shared" si="372"/>
        <v/>
      </c>
      <c r="BE445" s="416">
        <f t="shared" si="367"/>
        <v>1.2222222222222223</v>
      </c>
      <c r="BF445" s="417">
        <f t="shared" si="423"/>
        <v>0</v>
      </c>
      <c r="BG445" s="417">
        <f t="shared" si="424"/>
        <v>0</v>
      </c>
      <c r="BH445" s="417">
        <f t="shared" si="425"/>
        <v>0</v>
      </c>
      <c r="BI445" s="417">
        <f t="shared" si="426"/>
        <v>1</v>
      </c>
      <c r="BJ445" s="417">
        <f t="shared" si="347"/>
        <v>100</v>
      </c>
      <c r="BK445" s="416" t="str">
        <f t="shared" si="373"/>
        <v/>
      </c>
      <c r="BL445" s="416" t="str">
        <f t="shared" si="373"/>
        <v/>
      </c>
      <c r="BM445" s="416" t="str">
        <f t="shared" si="373"/>
        <v/>
      </c>
      <c r="BN445" s="416">
        <f t="shared" si="368"/>
        <v>99</v>
      </c>
      <c r="BO445" s="419"/>
      <c r="BP445" s="420"/>
      <c r="BR445" s="104"/>
      <c r="BS445" s="103"/>
      <c r="BT445" s="161">
        <f t="shared" si="374"/>
        <v>4500</v>
      </c>
      <c r="BU445" s="161">
        <f t="shared" si="375"/>
        <v>45</v>
      </c>
    </row>
    <row r="446" spans="1:73" ht="24" hidden="1">
      <c r="A446" s="145" t="s">
        <v>552</v>
      </c>
      <c r="B446" s="145" t="str">
        <f t="shared" si="410"/>
        <v>A10</v>
      </c>
      <c r="C446" s="146" t="s">
        <v>971</v>
      </c>
      <c r="D446" s="172" t="s">
        <v>972</v>
      </c>
      <c r="E446" s="178" t="s">
        <v>142</v>
      </c>
      <c r="F446" s="178"/>
      <c r="G446" s="178"/>
      <c r="H446" s="129">
        <v>160</v>
      </c>
      <c r="I446" s="130">
        <v>160</v>
      </c>
      <c r="J446" s="129">
        <v>160</v>
      </c>
      <c r="K446" s="130">
        <v>160</v>
      </c>
      <c r="L446" s="130">
        <v>160</v>
      </c>
      <c r="M446" s="130">
        <v>160</v>
      </c>
      <c r="N446" s="130">
        <v>160</v>
      </c>
      <c r="O446" s="148">
        <v>160</v>
      </c>
      <c r="P446" s="149">
        <v>0</v>
      </c>
      <c r="Q446" s="149">
        <v>0</v>
      </c>
      <c r="R446" s="150">
        <v>0</v>
      </c>
      <c r="S446" s="151">
        <v>0</v>
      </c>
      <c r="T446" s="150">
        <v>0</v>
      </c>
      <c r="U446" s="151">
        <v>0</v>
      </c>
      <c r="V446" s="152">
        <v>1</v>
      </c>
      <c r="W446" s="153">
        <f t="shared" si="411"/>
        <v>160</v>
      </c>
      <c r="X446" s="154">
        <v>1</v>
      </c>
      <c r="Y446" s="155">
        <v>160</v>
      </c>
      <c r="Z446" s="138">
        <f t="shared" si="412"/>
        <v>160</v>
      </c>
      <c r="AA446" s="152">
        <v>0</v>
      </c>
      <c r="AB446" s="228">
        <v>0</v>
      </c>
      <c r="AC446" s="231">
        <v>10</v>
      </c>
      <c r="AD446" s="269">
        <v>200</v>
      </c>
      <c r="AE446" s="230">
        <f t="shared" si="413"/>
        <v>2000</v>
      </c>
      <c r="AF446" s="231">
        <v>1</v>
      </c>
      <c r="AG446" s="269">
        <v>200</v>
      </c>
      <c r="AH446" s="230">
        <f t="shared" si="414"/>
        <v>200</v>
      </c>
      <c r="AI446" s="437">
        <f t="shared" si="370"/>
        <v>0</v>
      </c>
      <c r="AJ446" s="23">
        <f t="shared" si="415"/>
        <v>0</v>
      </c>
      <c r="AK446" s="24">
        <f t="shared" si="416"/>
        <v>0</v>
      </c>
      <c r="AL446" s="23">
        <f t="shared" si="417"/>
        <v>1</v>
      </c>
      <c r="AM446" s="160">
        <f t="shared" si="371"/>
        <v>1800</v>
      </c>
      <c r="AN446" s="24"/>
      <c r="AO446" s="163">
        <f t="shared" si="418"/>
        <v>40</v>
      </c>
      <c r="AP446" s="164">
        <f t="shared" si="419"/>
        <v>0.25</v>
      </c>
      <c r="AQ446" s="487"/>
      <c r="AR446" s="409">
        <f t="shared" si="357"/>
        <v>0.25</v>
      </c>
      <c r="AS446" s="410">
        <f t="shared" si="358"/>
        <v>0.25</v>
      </c>
      <c r="AT446" s="409" t="str">
        <f t="shared" si="359"/>
        <v/>
      </c>
      <c r="AU446" s="410" t="str">
        <f t="shared" si="360"/>
        <v/>
      </c>
      <c r="AV446" s="64" t="b">
        <f t="shared" si="361"/>
        <v>0</v>
      </c>
      <c r="AW446" s="415" t="str">
        <f t="shared" si="420"/>
        <v/>
      </c>
      <c r="AX446" s="415" t="str">
        <f t="shared" si="421"/>
        <v/>
      </c>
      <c r="AY446" s="415" t="str">
        <f t="shared" si="422"/>
        <v/>
      </c>
      <c r="AZ446" s="415">
        <f t="shared" si="365"/>
        <v>160</v>
      </c>
      <c r="BA446" s="415">
        <f t="shared" si="366"/>
        <v>200</v>
      </c>
      <c r="BB446" s="416" t="str">
        <f t="shared" si="372"/>
        <v/>
      </c>
      <c r="BC446" s="416" t="str">
        <f t="shared" si="372"/>
        <v/>
      </c>
      <c r="BD446" s="416" t="str">
        <f t="shared" si="372"/>
        <v/>
      </c>
      <c r="BE446" s="416">
        <f t="shared" si="367"/>
        <v>0.25</v>
      </c>
      <c r="BF446" s="417">
        <f t="shared" si="423"/>
        <v>0</v>
      </c>
      <c r="BG446" s="417">
        <f t="shared" si="424"/>
        <v>0</v>
      </c>
      <c r="BH446" s="417">
        <f t="shared" si="425"/>
        <v>0</v>
      </c>
      <c r="BI446" s="417">
        <f t="shared" si="426"/>
        <v>0</v>
      </c>
      <c r="BJ446" s="417">
        <f t="shared" si="347"/>
        <v>10</v>
      </c>
      <c r="BK446" s="416" t="str">
        <f t="shared" si="373"/>
        <v/>
      </c>
      <c r="BL446" s="416" t="str">
        <f t="shared" si="373"/>
        <v/>
      </c>
      <c r="BM446" s="416" t="str">
        <f t="shared" si="373"/>
        <v/>
      </c>
      <c r="BN446" s="416" t="str">
        <f t="shared" si="368"/>
        <v/>
      </c>
      <c r="BO446" s="419" t="s">
        <v>1071</v>
      </c>
      <c r="BP446" s="420"/>
      <c r="BR446" s="104"/>
      <c r="BS446" s="103"/>
      <c r="BT446" s="161">
        <f t="shared" si="374"/>
        <v>1600</v>
      </c>
      <c r="BU446" s="161">
        <f t="shared" si="375"/>
        <v>160</v>
      </c>
    </row>
    <row r="447" spans="1:73" ht="13.2" hidden="1">
      <c r="A447" s="145" t="s">
        <v>617</v>
      </c>
      <c r="B447" s="145" t="str">
        <f t="shared" si="410"/>
        <v>A11</v>
      </c>
      <c r="C447" s="146" t="s">
        <v>973</v>
      </c>
      <c r="D447" s="172" t="s">
        <v>974</v>
      </c>
      <c r="E447" s="178" t="s">
        <v>142</v>
      </c>
      <c r="F447" s="178"/>
      <c r="G447" s="178"/>
      <c r="H447" s="129">
        <v>91</v>
      </c>
      <c r="I447" s="130">
        <v>91</v>
      </c>
      <c r="J447" s="129">
        <v>91</v>
      </c>
      <c r="K447" s="130">
        <v>91</v>
      </c>
      <c r="L447" s="130">
        <v>91</v>
      </c>
      <c r="M447" s="130">
        <v>91</v>
      </c>
      <c r="N447" s="130">
        <v>91</v>
      </c>
      <c r="O447" s="148">
        <v>91</v>
      </c>
      <c r="P447" s="149">
        <v>3491</v>
      </c>
      <c r="Q447" s="149">
        <v>317681</v>
      </c>
      <c r="R447" s="150">
        <v>2997</v>
      </c>
      <c r="S447" s="151">
        <v>272727</v>
      </c>
      <c r="T447" s="150">
        <v>2305</v>
      </c>
      <c r="U447" s="151">
        <v>209755</v>
      </c>
      <c r="V447" s="152">
        <v>2997</v>
      </c>
      <c r="W447" s="153">
        <f t="shared" si="411"/>
        <v>272727</v>
      </c>
      <c r="X447" s="154">
        <v>2997</v>
      </c>
      <c r="Y447" s="155">
        <v>91</v>
      </c>
      <c r="Z447" s="138">
        <f t="shared" si="412"/>
        <v>272727</v>
      </c>
      <c r="AA447" s="152">
        <v>1653</v>
      </c>
      <c r="AB447" s="228">
        <v>150423</v>
      </c>
      <c r="AC447" s="231">
        <v>3129</v>
      </c>
      <c r="AD447" s="464">
        <v>180</v>
      </c>
      <c r="AE447" s="230">
        <f t="shared" si="413"/>
        <v>563220</v>
      </c>
      <c r="AF447" s="231">
        <v>3129</v>
      </c>
      <c r="AG447" s="269">
        <v>200</v>
      </c>
      <c r="AH447" s="230">
        <f t="shared" si="414"/>
        <v>625800</v>
      </c>
      <c r="AI447" s="437">
        <f t="shared" si="370"/>
        <v>-20</v>
      </c>
      <c r="AJ447" s="23">
        <f t="shared" si="415"/>
        <v>132</v>
      </c>
      <c r="AK447" s="24">
        <f t="shared" si="416"/>
        <v>4.4044044044044044E-2</v>
      </c>
      <c r="AL447" s="23">
        <f t="shared" si="417"/>
        <v>1476</v>
      </c>
      <c r="AM447" s="160">
        <f t="shared" si="371"/>
        <v>-62580</v>
      </c>
      <c r="AN447" s="24">
        <f t="shared" ref="AN447:AN459" si="428">+AL447/AA447</f>
        <v>0.89292196007259528</v>
      </c>
      <c r="AO447" s="163">
        <f t="shared" si="418"/>
        <v>109</v>
      </c>
      <c r="AP447" s="164">
        <f t="shared" si="419"/>
        <v>1.1978021978021978</v>
      </c>
      <c r="AQ447" s="487"/>
      <c r="AR447" s="409">
        <f t="shared" si="357"/>
        <v>1.197802197802198</v>
      </c>
      <c r="AS447" s="410">
        <f t="shared" si="358"/>
        <v>0.9780219780219781</v>
      </c>
      <c r="AT447" s="409">
        <f t="shared" si="359"/>
        <v>0.89292196007259528</v>
      </c>
      <c r="AU447" s="410">
        <f t="shared" si="360"/>
        <v>0.89292196007259528</v>
      </c>
      <c r="AV447" s="64" t="b">
        <f t="shared" si="361"/>
        <v>0</v>
      </c>
      <c r="AW447" s="415">
        <f t="shared" si="420"/>
        <v>91</v>
      </c>
      <c r="AX447" s="415">
        <f t="shared" si="421"/>
        <v>91</v>
      </c>
      <c r="AY447" s="415">
        <f t="shared" si="422"/>
        <v>91</v>
      </c>
      <c r="AZ447" s="415">
        <f t="shared" si="365"/>
        <v>91</v>
      </c>
      <c r="BA447" s="415">
        <f t="shared" si="366"/>
        <v>180</v>
      </c>
      <c r="BB447" s="416">
        <f t="shared" si="372"/>
        <v>0</v>
      </c>
      <c r="BC447" s="416">
        <f t="shared" si="372"/>
        <v>0</v>
      </c>
      <c r="BD447" s="416">
        <f t="shared" si="372"/>
        <v>0</v>
      </c>
      <c r="BE447" s="416">
        <f t="shared" si="367"/>
        <v>0.9780219780219781</v>
      </c>
      <c r="BF447" s="417">
        <f t="shared" si="423"/>
        <v>3491</v>
      </c>
      <c r="BG447" s="417">
        <f t="shared" si="424"/>
        <v>2997</v>
      </c>
      <c r="BH447" s="417">
        <f t="shared" si="425"/>
        <v>2305</v>
      </c>
      <c r="BI447" s="417">
        <f t="shared" si="426"/>
        <v>1653</v>
      </c>
      <c r="BJ447" s="417">
        <f t="shared" si="347"/>
        <v>3129</v>
      </c>
      <c r="BK447" s="416">
        <f t="shared" si="373"/>
        <v>-0.1415067315955314</v>
      </c>
      <c r="BL447" s="416">
        <f t="shared" si="373"/>
        <v>-0.23089756423089758</v>
      </c>
      <c r="BM447" s="416">
        <f t="shared" si="373"/>
        <v>-0.28286334056399132</v>
      </c>
      <c r="BN447" s="416">
        <f t="shared" si="368"/>
        <v>0.89292196007259528</v>
      </c>
      <c r="BO447" s="419"/>
      <c r="BP447" s="420"/>
      <c r="BR447" s="104"/>
      <c r="BS447" s="103"/>
      <c r="BT447" s="161">
        <f t="shared" si="374"/>
        <v>284739</v>
      </c>
      <c r="BU447" s="161">
        <f t="shared" si="375"/>
        <v>284739</v>
      </c>
    </row>
    <row r="448" spans="1:73" ht="24" hidden="1">
      <c r="A448" s="145" t="s">
        <v>617</v>
      </c>
      <c r="B448" s="145" t="str">
        <f t="shared" si="410"/>
        <v>A12</v>
      </c>
      <c r="C448" s="146" t="s">
        <v>23</v>
      </c>
      <c r="D448" s="172" t="s">
        <v>975</v>
      </c>
      <c r="E448" s="178" t="s">
        <v>142</v>
      </c>
      <c r="F448" s="178"/>
      <c r="G448" s="178"/>
      <c r="H448" s="129">
        <v>266</v>
      </c>
      <c r="I448" s="130">
        <v>266</v>
      </c>
      <c r="J448" s="129">
        <v>266</v>
      </c>
      <c r="K448" s="130">
        <v>266</v>
      </c>
      <c r="L448" s="130">
        <v>266</v>
      </c>
      <c r="M448" s="130">
        <v>310</v>
      </c>
      <c r="N448" s="130">
        <v>310</v>
      </c>
      <c r="O448" s="148">
        <v>310</v>
      </c>
      <c r="P448" s="149">
        <v>7874</v>
      </c>
      <c r="Q448" s="149">
        <v>2094484</v>
      </c>
      <c r="R448" s="150">
        <v>7147</v>
      </c>
      <c r="S448" s="151">
        <v>1901102</v>
      </c>
      <c r="T448" s="150">
        <v>5700</v>
      </c>
      <c r="U448" s="151">
        <v>1746892</v>
      </c>
      <c r="V448" s="152">
        <v>7147</v>
      </c>
      <c r="W448" s="153">
        <f t="shared" si="411"/>
        <v>2215570</v>
      </c>
      <c r="X448" s="154">
        <v>7147</v>
      </c>
      <c r="Y448" s="155">
        <v>310</v>
      </c>
      <c r="Z448" s="138">
        <f t="shared" si="412"/>
        <v>2215570</v>
      </c>
      <c r="AA448" s="152">
        <v>5647</v>
      </c>
      <c r="AB448" s="228">
        <v>1750570</v>
      </c>
      <c r="AC448" s="231">
        <v>7498</v>
      </c>
      <c r="AD448" s="269">
        <v>420</v>
      </c>
      <c r="AE448" s="230">
        <f t="shared" si="413"/>
        <v>3149160</v>
      </c>
      <c r="AF448" s="231">
        <v>7498</v>
      </c>
      <c r="AG448" s="269">
        <v>420</v>
      </c>
      <c r="AH448" s="230">
        <f t="shared" si="414"/>
        <v>3149160</v>
      </c>
      <c r="AI448" s="437">
        <f t="shared" si="370"/>
        <v>0</v>
      </c>
      <c r="AJ448" s="23">
        <f t="shared" si="415"/>
        <v>351</v>
      </c>
      <c r="AK448" s="24">
        <f t="shared" si="416"/>
        <v>4.9111515321113755E-2</v>
      </c>
      <c r="AL448" s="23">
        <f t="shared" si="417"/>
        <v>1851</v>
      </c>
      <c r="AM448" s="160">
        <f t="shared" si="371"/>
        <v>0</v>
      </c>
      <c r="AN448" s="24">
        <f t="shared" si="428"/>
        <v>0.32778466442358772</v>
      </c>
      <c r="AO448" s="163">
        <f t="shared" si="418"/>
        <v>110</v>
      </c>
      <c r="AP448" s="164">
        <f t="shared" si="419"/>
        <v>0.35483870967741937</v>
      </c>
      <c r="AQ448" s="487"/>
      <c r="AR448" s="409">
        <f t="shared" si="357"/>
        <v>0.35483870967741926</v>
      </c>
      <c r="AS448" s="410">
        <f t="shared" si="358"/>
        <v>0.35483870967741926</v>
      </c>
      <c r="AT448" s="409">
        <f t="shared" si="359"/>
        <v>0.32778466442358778</v>
      </c>
      <c r="AU448" s="410">
        <f t="shared" si="360"/>
        <v>0.32778466442358778</v>
      </c>
      <c r="AV448" s="64" t="b">
        <f t="shared" si="361"/>
        <v>0</v>
      </c>
      <c r="AW448" s="415">
        <f t="shared" si="420"/>
        <v>266</v>
      </c>
      <c r="AX448" s="415">
        <f t="shared" si="421"/>
        <v>266</v>
      </c>
      <c r="AY448" s="415">
        <f t="shared" si="422"/>
        <v>306.47228070175441</v>
      </c>
      <c r="AZ448" s="415">
        <f t="shared" si="365"/>
        <v>310</v>
      </c>
      <c r="BA448" s="415">
        <f t="shared" si="366"/>
        <v>420</v>
      </c>
      <c r="BB448" s="416">
        <f t="shared" si="372"/>
        <v>0</v>
      </c>
      <c r="BC448" s="416">
        <f t="shared" si="372"/>
        <v>0.15215143120960306</v>
      </c>
      <c r="BD448" s="416">
        <f t="shared" si="372"/>
        <v>1.1510728768578726E-2</v>
      </c>
      <c r="BE448" s="416">
        <f t="shared" si="367"/>
        <v>0.35483870967741926</v>
      </c>
      <c r="BF448" s="417">
        <f t="shared" si="423"/>
        <v>7874</v>
      </c>
      <c r="BG448" s="417">
        <f t="shared" si="424"/>
        <v>7147</v>
      </c>
      <c r="BH448" s="417">
        <f t="shared" si="425"/>
        <v>5700</v>
      </c>
      <c r="BI448" s="417">
        <f t="shared" si="426"/>
        <v>5647</v>
      </c>
      <c r="BJ448" s="417">
        <f t="shared" si="347"/>
        <v>7498</v>
      </c>
      <c r="BK448" s="416">
        <f t="shared" si="373"/>
        <v>-9.2329184658369368E-2</v>
      </c>
      <c r="BL448" s="416">
        <f t="shared" si="373"/>
        <v>-0.20246257170840909</v>
      </c>
      <c r="BM448" s="416">
        <f t="shared" si="373"/>
        <v>-9.2982456140351388E-3</v>
      </c>
      <c r="BN448" s="416">
        <f t="shared" si="368"/>
        <v>0.32778466442358778</v>
      </c>
      <c r="BO448" s="419"/>
      <c r="BP448" s="420" t="s">
        <v>1070</v>
      </c>
      <c r="BR448" s="104"/>
      <c r="BS448" s="103"/>
      <c r="BT448" s="161">
        <f t="shared" si="374"/>
        <v>2324380</v>
      </c>
      <c r="BU448" s="161">
        <f t="shared" si="375"/>
        <v>2324380</v>
      </c>
    </row>
    <row r="449" spans="1:73" ht="24" hidden="1">
      <c r="A449" s="145" t="s">
        <v>408</v>
      </c>
      <c r="B449" s="145" t="str">
        <f t="shared" si="410"/>
        <v>A13</v>
      </c>
      <c r="C449" s="146" t="s">
        <v>976</v>
      </c>
      <c r="D449" s="172" t="s">
        <v>977</v>
      </c>
      <c r="E449" s="178" t="s">
        <v>142</v>
      </c>
      <c r="F449" s="178"/>
      <c r="G449" s="178"/>
      <c r="H449" s="129">
        <v>154</v>
      </c>
      <c r="I449" s="130">
        <v>154</v>
      </c>
      <c r="J449" s="129">
        <v>154</v>
      </c>
      <c r="K449" s="130">
        <v>154</v>
      </c>
      <c r="L449" s="130">
        <v>154</v>
      </c>
      <c r="M449" s="130">
        <v>154</v>
      </c>
      <c r="N449" s="130">
        <v>154</v>
      </c>
      <c r="O449" s="148">
        <v>154</v>
      </c>
      <c r="P449" s="149">
        <v>3262</v>
      </c>
      <c r="Q449" s="149">
        <v>502348</v>
      </c>
      <c r="R449" s="150">
        <v>4319</v>
      </c>
      <c r="S449" s="151">
        <v>665126</v>
      </c>
      <c r="T449" s="150">
        <v>3774</v>
      </c>
      <c r="U449" s="151">
        <v>581196</v>
      </c>
      <c r="V449" s="152">
        <v>4319</v>
      </c>
      <c r="W449" s="153">
        <f t="shared" si="411"/>
        <v>665126</v>
      </c>
      <c r="X449" s="154">
        <v>4319</v>
      </c>
      <c r="Y449" s="155">
        <v>154</v>
      </c>
      <c r="Z449" s="138">
        <f t="shared" si="412"/>
        <v>665126</v>
      </c>
      <c r="AA449" s="152">
        <v>4435</v>
      </c>
      <c r="AB449" s="228">
        <v>682990</v>
      </c>
      <c r="AC449" s="229">
        <v>5500</v>
      </c>
      <c r="AD449" s="465">
        <v>200</v>
      </c>
      <c r="AE449" s="230">
        <f t="shared" si="413"/>
        <v>1100000</v>
      </c>
      <c r="AF449" s="231">
        <v>4439</v>
      </c>
      <c r="AG449" s="269">
        <v>200</v>
      </c>
      <c r="AH449" s="230">
        <f t="shared" si="414"/>
        <v>887800</v>
      </c>
      <c r="AI449" s="437">
        <f t="shared" si="370"/>
        <v>0</v>
      </c>
      <c r="AJ449" s="23">
        <f t="shared" si="415"/>
        <v>120</v>
      </c>
      <c r="AK449" s="24">
        <f t="shared" si="416"/>
        <v>2.7784209307710118E-2</v>
      </c>
      <c r="AL449" s="23">
        <f t="shared" si="417"/>
        <v>4</v>
      </c>
      <c r="AM449" s="160">
        <f t="shared" si="371"/>
        <v>212200</v>
      </c>
      <c r="AN449" s="24">
        <f t="shared" si="428"/>
        <v>9.0191657271702366E-4</v>
      </c>
      <c r="AO449" s="163">
        <f t="shared" si="418"/>
        <v>46</v>
      </c>
      <c r="AP449" s="164">
        <f t="shared" si="419"/>
        <v>0.29870129870129869</v>
      </c>
      <c r="AQ449" s="487"/>
      <c r="AR449" s="409">
        <f t="shared" si="357"/>
        <v>0.29870129870129869</v>
      </c>
      <c r="AS449" s="410">
        <f t="shared" si="358"/>
        <v>0.29870129870129869</v>
      </c>
      <c r="AT449" s="409">
        <f t="shared" si="359"/>
        <v>9.0191657271709857E-4</v>
      </c>
      <c r="AU449" s="410">
        <f t="shared" si="360"/>
        <v>0.24013528748590751</v>
      </c>
      <c r="AV449" s="64" t="b">
        <f t="shared" si="361"/>
        <v>0</v>
      </c>
      <c r="AW449" s="415">
        <f t="shared" si="420"/>
        <v>154</v>
      </c>
      <c r="AX449" s="415">
        <f t="shared" si="421"/>
        <v>154</v>
      </c>
      <c r="AY449" s="415">
        <f t="shared" si="422"/>
        <v>154</v>
      </c>
      <c r="AZ449" s="415">
        <f t="shared" si="365"/>
        <v>154</v>
      </c>
      <c r="BA449" s="415">
        <f t="shared" si="366"/>
        <v>200</v>
      </c>
      <c r="BB449" s="416">
        <f t="shared" si="372"/>
        <v>0</v>
      </c>
      <c r="BC449" s="416">
        <f t="shared" si="372"/>
        <v>0</v>
      </c>
      <c r="BD449" s="416">
        <f t="shared" si="372"/>
        <v>0</v>
      </c>
      <c r="BE449" s="416">
        <f t="shared" si="367"/>
        <v>0.29870129870129869</v>
      </c>
      <c r="BF449" s="417">
        <f t="shared" si="423"/>
        <v>3262</v>
      </c>
      <c r="BG449" s="417">
        <f t="shared" si="424"/>
        <v>4319</v>
      </c>
      <c r="BH449" s="417">
        <f t="shared" si="425"/>
        <v>3774</v>
      </c>
      <c r="BI449" s="417">
        <f t="shared" si="426"/>
        <v>4435</v>
      </c>
      <c r="BJ449" s="417">
        <f t="shared" si="347"/>
        <v>5500</v>
      </c>
      <c r="BK449" s="416">
        <f t="shared" si="373"/>
        <v>0.32403433476394849</v>
      </c>
      <c r="BL449" s="416">
        <f t="shared" si="373"/>
        <v>-0.12618661727251679</v>
      </c>
      <c r="BM449" s="416">
        <f t="shared" si="373"/>
        <v>0.17514573396926347</v>
      </c>
      <c r="BN449" s="416">
        <f t="shared" si="368"/>
        <v>0.24013528748590751</v>
      </c>
      <c r="BO449" s="419"/>
      <c r="BP449" s="420"/>
      <c r="BR449" s="104"/>
      <c r="BS449" s="103"/>
      <c r="BT449" s="161">
        <f t="shared" si="374"/>
        <v>847000</v>
      </c>
      <c r="BU449" s="161">
        <f t="shared" si="375"/>
        <v>683606</v>
      </c>
    </row>
    <row r="450" spans="1:73" ht="24" hidden="1">
      <c r="A450" s="145" t="s">
        <v>408</v>
      </c>
      <c r="B450" s="145" t="str">
        <f t="shared" si="410"/>
        <v>A14</v>
      </c>
      <c r="C450" s="146" t="s">
        <v>978</v>
      </c>
      <c r="D450" s="172" t="s">
        <v>979</v>
      </c>
      <c r="E450" s="178" t="s">
        <v>142</v>
      </c>
      <c r="F450" s="178"/>
      <c r="G450" s="178"/>
      <c r="H450" s="129">
        <v>210</v>
      </c>
      <c r="I450" s="130">
        <v>210</v>
      </c>
      <c r="J450" s="129">
        <v>210</v>
      </c>
      <c r="K450" s="130">
        <v>210</v>
      </c>
      <c r="L450" s="130">
        <v>210</v>
      </c>
      <c r="M450" s="130">
        <v>210</v>
      </c>
      <c r="N450" s="130">
        <v>210</v>
      </c>
      <c r="O450" s="148">
        <v>210</v>
      </c>
      <c r="P450" s="149">
        <v>1523</v>
      </c>
      <c r="Q450" s="149">
        <v>319830</v>
      </c>
      <c r="R450" s="150">
        <v>1616</v>
      </c>
      <c r="S450" s="151">
        <v>339360</v>
      </c>
      <c r="T450" s="150">
        <v>1417</v>
      </c>
      <c r="U450" s="151">
        <v>297570</v>
      </c>
      <c r="V450" s="152">
        <v>1616</v>
      </c>
      <c r="W450" s="153">
        <f t="shared" si="411"/>
        <v>339360</v>
      </c>
      <c r="X450" s="154">
        <v>1616</v>
      </c>
      <c r="Y450" s="155">
        <v>210</v>
      </c>
      <c r="Z450" s="138">
        <f t="shared" si="412"/>
        <v>339360</v>
      </c>
      <c r="AA450" s="152">
        <v>1503</v>
      </c>
      <c r="AB450" s="228">
        <v>315630</v>
      </c>
      <c r="AC450" s="229">
        <v>2000</v>
      </c>
      <c r="AD450" s="465">
        <v>300</v>
      </c>
      <c r="AE450" s="230">
        <f t="shared" si="413"/>
        <v>600000</v>
      </c>
      <c r="AF450" s="231">
        <v>1674</v>
      </c>
      <c r="AG450" s="269">
        <v>300</v>
      </c>
      <c r="AH450" s="230">
        <f t="shared" si="414"/>
        <v>502200</v>
      </c>
      <c r="AI450" s="437">
        <f t="shared" si="370"/>
        <v>0</v>
      </c>
      <c r="AJ450" s="23">
        <f t="shared" si="415"/>
        <v>58</v>
      </c>
      <c r="AK450" s="24">
        <f t="shared" si="416"/>
        <v>3.5891089108910888E-2</v>
      </c>
      <c r="AL450" s="23">
        <f t="shared" si="417"/>
        <v>171</v>
      </c>
      <c r="AM450" s="160">
        <f t="shared" si="371"/>
        <v>97800</v>
      </c>
      <c r="AN450" s="24">
        <f t="shared" si="428"/>
        <v>0.11377245508982035</v>
      </c>
      <c r="AO450" s="163">
        <f t="shared" si="418"/>
        <v>90</v>
      </c>
      <c r="AP450" s="164">
        <f t="shared" si="419"/>
        <v>0.42857142857142855</v>
      </c>
      <c r="AQ450" s="487"/>
      <c r="AR450" s="409">
        <f t="shared" si="357"/>
        <v>0.4285714285714286</v>
      </c>
      <c r="AS450" s="410">
        <f t="shared" si="358"/>
        <v>0.4285714285714286</v>
      </c>
      <c r="AT450" s="409">
        <f t="shared" si="359"/>
        <v>0.11377245508982026</v>
      </c>
      <c r="AU450" s="410">
        <f t="shared" si="360"/>
        <v>0.33067198935462416</v>
      </c>
      <c r="AV450" s="64" t="b">
        <f t="shared" si="361"/>
        <v>0</v>
      </c>
      <c r="AW450" s="415">
        <f t="shared" si="420"/>
        <v>210</v>
      </c>
      <c r="AX450" s="415">
        <f t="shared" si="421"/>
        <v>210</v>
      </c>
      <c r="AY450" s="415">
        <f t="shared" si="422"/>
        <v>210</v>
      </c>
      <c r="AZ450" s="415">
        <f t="shared" si="365"/>
        <v>210</v>
      </c>
      <c r="BA450" s="415">
        <f t="shared" si="366"/>
        <v>300</v>
      </c>
      <c r="BB450" s="416">
        <f t="shared" si="372"/>
        <v>0</v>
      </c>
      <c r="BC450" s="416">
        <f t="shared" si="372"/>
        <v>0</v>
      </c>
      <c r="BD450" s="416">
        <f t="shared" si="372"/>
        <v>0</v>
      </c>
      <c r="BE450" s="416">
        <f t="shared" si="367"/>
        <v>0.4285714285714286</v>
      </c>
      <c r="BF450" s="417">
        <f t="shared" si="423"/>
        <v>1523</v>
      </c>
      <c r="BG450" s="417">
        <f t="shared" si="424"/>
        <v>1616</v>
      </c>
      <c r="BH450" s="417">
        <f t="shared" si="425"/>
        <v>1417</v>
      </c>
      <c r="BI450" s="417">
        <f t="shared" si="426"/>
        <v>1503</v>
      </c>
      <c r="BJ450" s="417">
        <f t="shared" si="347"/>
        <v>2000</v>
      </c>
      <c r="BK450" s="416">
        <f t="shared" si="373"/>
        <v>6.1063690085357836E-2</v>
      </c>
      <c r="BL450" s="416">
        <f t="shared" si="373"/>
        <v>-0.1231435643564357</v>
      </c>
      <c r="BM450" s="416">
        <f t="shared" si="373"/>
        <v>6.0691601976005538E-2</v>
      </c>
      <c r="BN450" s="416">
        <f t="shared" si="368"/>
        <v>0.33067198935462416</v>
      </c>
      <c r="BO450" s="419"/>
      <c r="BP450" s="420"/>
      <c r="BR450" s="104"/>
      <c r="BS450" s="103"/>
      <c r="BT450" s="161">
        <f t="shared" si="374"/>
        <v>420000</v>
      </c>
      <c r="BU450" s="161">
        <f t="shared" si="375"/>
        <v>351540</v>
      </c>
    </row>
    <row r="451" spans="1:73" ht="36" hidden="1">
      <c r="A451" s="145" t="s">
        <v>408</v>
      </c>
      <c r="B451" s="145" t="str">
        <f t="shared" si="410"/>
        <v>A15</v>
      </c>
      <c r="C451" s="146" t="s">
        <v>980</v>
      </c>
      <c r="D451" s="175" t="s">
        <v>981</v>
      </c>
      <c r="E451" s="175" t="s">
        <v>102</v>
      </c>
      <c r="F451" s="175"/>
      <c r="G451" s="175"/>
      <c r="H451" s="129">
        <v>150</v>
      </c>
      <c r="I451" s="130">
        <v>150</v>
      </c>
      <c r="J451" s="129">
        <v>150</v>
      </c>
      <c r="K451" s="130">
        <v>150</v>
      </c>
      <c r="L451" s="130">
        <v>150</v>
      </c>
      <c r="M451" s="130">
        <v>150</v>
      </c>
      <c r="N451" s="130">
        <v>150</v>
      </c>
      <c r="O451" s="148">
        <v>150</v>
      </c>
      <c r="P451" s="149">
        <v>128</v>
      </c>
      <c r="Q451" s="149">
        <v>19200</v>
      </c>
      <c r="R451" s="150">
        <v>163</v>
      </c>
      <c r="S451" s="151">
        <v>24450</v>
      </c>
      <c r="T451" s="150">
        <v>144</v>
      </c>
      <c r="U451" s="151">
        <v>21600</v>
      </c>
      <c r="V451" s="152">
        <v>163</v>
      </c>
      <c r="W451" s="153">
        <f t="shared" si="411"/>
        <v>24450</v>
      </c>
      <c r="X451" s="154">
        <v>163</v>
      </c>
      <c r="Y451" s="155">
        <v>150</v>
      </c>
      <c r="Z451" s="138">
        <f t="shared" si="412"/>
        <v>24450</v>
      </c>
      <c r="AA451" s="152">
        <v>162</v>
      </c>
      <c r="AB451" s="228">
        <v>24300</v>
      </c>
      <c r="AC451" s="229">
        <v>300</v>
      </c>
      <c r="AD451" s="464">
        <v>250</v>
      </c>
      <c r="AE451" s="230">
        <f t="shared" si="413"/>
        <v>75000</v>
      </c>
      <c r="AF451" s="231">
        <v>171</v>
      </c>
      <c r="AG451" s="269">
        <v>300</v>
      </c>
      <c r="AH451" s="230">
        <f t="shared" si="414"/>
        <v>51300</v>
      </c>
      <c r="AI451" s="437">
        <f t="shared" si="370"/>
        <v>-50</v>
      </c>
      <c r="AJ451" s="23">
        <f t="shared" si="415"/>
        <v>8</v>
      </c>
      <c r="AK451" s="24">
        <f t="shared" si="416"/>
        <v>4.9079754601226995E-2</v>
      </c>
      <c r="AL451" s="23">
        <f t="shared" si="417"/>
        <v>9</v>
      </c>
      <c r="AM451" s="160">
        <f t="shared" si="371"/>
        <v>23700</v>
      </c>
      <c r="AN451" s="24">
        <f t="shared" si="428"/>
        <v>5.5555555555555552E-2</v>
      </c>
      <c r="AO451" s="163">
        <f t="shared" si="418"/>
        <v>150</v>
      </c>
      <c r="AP451" s="164">
        <f t="shared" si="419"/>
        <v>1</v>
      </c>
      <c r="AQ451" s="487"/>
      <c r="AR451" s="409">
        <f t="shared" si="357"/>
        <v>1</v>
      </c>
      <c r="AS451" s="410">
        <f t="shared" si="358"/>
        <v>0.66666666666666674</v>
      </c>
      <c r="AT451" s="409">
        <f t="shared" si="359"/>
        <v>5.555555555555558E-2</v>
      </c>
      <c r="AU451" s="410">
        <f t="shared" si="360"/>
        <v>0.85185185185185186</v>
      </c>
      <c r="AV451" s="64" t="b">
        <f t="shared" si="361"/>
        <v>0</v>
      </c>
      <c r="AW451" s="415">
        <f t="shared" si="420"/>
        <v>150</v>
      </c>
      <c r="AX451" s="415">
        <f t="shared" si="421"/>
        <v>150</v>
      </c>
      <c r="AY451" s="415">
        <f t="shared" si="422"/>
        <v>150</v>
      </c>
      <c r="AZ451" s="415">
        <f t="shared" si="365"/>
        <v>150</v>
      </c>
      <c r="BA451" s="415">
        <f t="shared" si="366"/>
        <v>250</v>
      </c>
      <c r="BB451" s="416">
        <f t="shared" si="372"/>
        <v>0</v>
      </c>
      <c r="BC451" s="416">
        <f t="shared" si="372"/>
        <v>0</v>
      </c>
      <c r="BD451" s="416">
        <f t="shared" si="372"/>
        <v>0</v>
      </c>
      <c r="BE451" s="416">
        <f t="shared" si="367"/>
        <v>0.66666666666666674</v>
      </c>
      <c r="BF451" s="417">
        <f t="shared" si="423"/>
        <v>128</v>
      </c>
      <c r="BG451" s="417">
        <f t="shared" si="424"/>
        <v>163</v>
      </c>
      <c r="BH451" s="417">
        <f t="shared" si="425"/>
        <v>144</v>
      </c>
      <c r="BI451" s="417">
        <f t="shared" si="426"/>
        <v>162</v>
      </c>
      <c r="BJ451" s="417">
        <f t="shared" si="347"/>
        <v>300</v>
      </c>
      <c r="BK451" s="416">
        <f t="shared" si="373"/>
        <v>0.2734375</v>
      </c>
      <c r="BL451" s="416">
        <f t="shared" si="373"/>
        <v>-0.1165644171779141</v>
      </c>
      <c r="BM451" s="416">
        <f t="shared" si="373"/>
        <v>0.125</v>
      </c>
      <c r="BN451" s="416">
        <f t="shared" si="368"/>
        <v>0.85185185185185186</v>
      </c>
      <c r="BO451" s="419"/>
      <c r="BP451" s="420"/>
      <c r="BR451" s="104"/>
      <c r="BS451" s="103"/>
      <c r="BT451" s="161">
        <f t="shared" si="374"/>
        <v>45000</v>
      </c>
      <c r="BU451" s="161">
        <f t="shared" si="375"/>
        <v>25650</v>
      </c>
    </row>
    <row r="452" spans="1:73" ht="13.2" hidden="1">
      <c r="A452" s="145" t="s">
        <v>489</v>
      </c>
      <c r="B452" s="145" t="str">
        <f t="shared" si="410"/>
        <v>A16</v>
      </c>
      <c r="C452" s="146" t="s">
        <v>982</v>
      </c>
      <c r="D452" s="147" t="s">
        <v>983</v>
      </c>
      <c r="E452" s="147"/>
      <c r="F452" s="147"/>
      <c r="G452" s="147"/>
      <c r="H452" s="129">
        <v>32</v>
      </c>
      <c r="I452" s="130">
        <v>32</v>
      </c>
      <c r="J452" s="129">
        <v>32</v>
      </c>
      <c r="K452" s="130">
        <v>32</v>
      </c>
      <c r="L452" s="130">
        <v>32</v>
      </c>
      <c r="M452" s="130">
        <v>32</v>
      </c>
      <c r="N452" s="130">
        <v>32</v>
      </c>
      <c r="O452" s="148">
        <v>32</v>
      </c>
      <c r="P452" s="149">
        <v>1581</v>
      </c>
      <c r="Q452" s="149">
        <v>50592</v>
      </c>
      <c r="R452" s="150">
        <v>2688</v>
      </c>
      <c r="S452" s="151">
        <v>87552</v>
      </c>
      <c r="T452" s="150">
        <v>1684</v>
      </c>
      <c r="U452" s="151">
        <v>55712</v>
      </c>
      <c r="V452" s="152">
        <v>2688</v>
      </c>
      <c r="W452" s="153">
        <f t="shared" si="411"/>
        <v>86016</v>
      </c>
      <c r="X452" s="154">
        <v>2688</v>
      </c>
      <c r="Y452" s="155">
        <v>32</v>
      </c>
      <c r="Z452" s="138">
        <f t="shared" si="412"/>
        <v>86016</v>
      </c>
      <c r="AA452" s="152">
        <v>1247</v>
      </c>
      <c r="AB452" s="228">
        <v>39904</v>
      </c>
      <c r="AC452" s="231">
        <v>2776</v>
      </c>
      <c r="AD452" s="269">
        <v>50</v>
      </c>
      <c r="AE452" s="230">
        <f t="shared" si="413"/>
        <v>138800</v>
      </c>
      <c r="AF452" s="231">
        <v>2776</v>
      </c>
      <c r="AG452" s="269">
        <v>50</v>
      </c>
      <c r="AH452" s="230">
        <f t="shared" si="414"/>
        <v>138800</v>
      </c>
      <c r="AI452" s="437">
        <f t="shared" si="370"/>
        <v>0</v>
      </c>
      <c r="AJ452" s="23">
        <f t="shared" si="415"/>
        <v>88</v>
      </c>
      <c r="AK452" s="24">
        <f t="shared" si="416"/>
        <v>3.273809523809524E-2</v>
      </c>
      <c r="AL452" s="23">
        <f t="shared" si="417"/>
        <v>1529</v>
      </c>
      <c r="AM452" s="160">
        <f t="shared" si="371"/>
        <v>0</v>
      </c>
      <c r="AN452" s="24">
        <f t="shared" si="428"/>
        <v>1.2261427425821974</v>
      </c>
      <c r="AO452" s="163">
        <f t="shared" si="418"/>
        <v>18</v>
      </c>
      <c r="AP452" s="164">
        <f t="shared" si="419"/>
        <v>0.5625</v>
      </c>
      <c r="AQ452" s="487"/>
      <c r="AR452" s="409">
        <f t="shared" si="357"/>
        <v>0.5625</v>
      </c>
      <c r="AS452" s="410">
        <f t="shared" si="358"/>
        <v>0.5625</v>
      </c>
      <c r="AT452" s="409">
        <f t="shared" si="359"/>
        <v>1.2261427425821974</v>
      </c>
      <c r="AU452" s="410">
        <f t="shared" si="360"/>
        <v>1.2261427425821974</v>
      </c>
      <c r="AV452" s="64" t="b">
        <f t="shared" si="361"/>
        <v>0</v>
      </c>
      <c r="AW452" s="415">
        <f t="shared" si="420"/>
        <v>32</v>
      </c>
      <c r="AX452" s="415">
        <f t="shared" si="421"/>
        <v>32.571428571428569</v>
      </c>
      <c r="AY452" s="415">
        <f t="shared" si="422"/>
        <v>33.083135391923989</v>
      </c>
      <c r="AZ452" s="415">
        <f t="shared" si="365"/>
        <v>32</v>
      </c>
      <c r="BA452" s="415">
        <f t="shared" si="366"/>
        <v>50</v>
      </c>
      <c r="BB452" s="416">
        <f t="shared" si="372"/>
        <v>1.7857142857142794E-2</v>
      </c>
      <c r="BC452" s="416">
        <f t="shared" si="372"/>
        <v>1.5710297120473449E-2</v>
      </c>
      <c r="BD452" s="416">
        <f t="shared" si="372"/>
        <v>-3.273980470993676E-2</v>
      </c>
      <c r="BE452" s="416">
        <f t="shared" si="367"/>
        <v>0.5625</v>
      </c>
      <c r="BF452" s="417">
        <f t="shared" si="423"/>
        <v>1581</v>
      </c>
      <c r="BG452" s="417">
        <f t="shared" si="424"/>
        <v>2688</v>
      </c>
      <c r="BH452" s="417">
        <f t="shared" si="425"/>
        <v>1684</v>
      </c>
      <c r="BI452" s="417">
        <f t="shared" si="426"/>
        <v>1247</v>
      </c>
      <c r="BJ452" s="417">
        <f t="shared" si="347"/>
        <v>2776</v>
      </c>
      <c r="BK452" s="416">
        <f t="shared" si="373"/>
        <v>0.70018975332068312</v>
      </c>
      <c r="BL452" s="416">
        <f t="shared" si="373"/>
        <v>-0.37351190476190477</v>
      </c>
      <c r="BM452" s="416">
        <f t="shared" si="373"/>
        <v>-0.25950118764845609</v>
      </c>
      <c r="BN452" s="416">
        <f t="shared" si="368"/>
        <v>1.2261427425821974</v>
      </c>
      <c r="BO452" s="419"/>
      <c r="BP452" s="420" t="s">
        <v>1070</v>
      </c>
      <c r="BR452" s="104"/>
      <c r="BS452" s="103"/>
      <c r="BT452" s="161">
        <f t="shared" si="374"/>
        <v>88832</v>
      </c>
      <c r="BU452" s="161">
        <f t="shared" si="375"/>
        <v>88832</v>
      </c>
    </row>
    <row r="453" spans="1:73" ht="13.2" hidden="1">
      <c r="A453" s="145" t="s">
        <v>489</v>
      </c>
      <c r="B453" s="145" t="str">
        <f t="shared" si="410"/>
        <v>A17</v>
      </c>
      <c r="C453" s="146" t="s">
        <v>984</v>
      </c>
      <c r="D453" s="147" t="s">
        <v>985</v>
      </c>
      <c r="E453" s="147"/>
      <c r="F453" s="147"/>
      <c r="G453" s="147"/>
      <c r="H453" s="129">
        <v>26</v>
      </c>
      <c r="I453" s="130">
        <v>26</v>
      </c>
      <c r="J453" s="129">
        <v>26</v>
      </c>
      <c r="K453" s="130">
        <v>26</v>
      </c>
      <c r="L453" s="130">
        <v>26</v>
      </c>
      <c r="M453" s="130">
        <v>26</v>
      </c>
      <c r="N453" s="130">
        <v>26</v>
      </c>
      <c r="O453" s="148">
        <v>26</v>
      </c>
      <c r="P453" s="149">
        <v>1776</v>
      </c>
      <c r="Q453" s="149">
        <v>46176</v>
      </c>
      <c r="R453" s="150">
        <v>2082</v>
      </c>
      <c r="S453" s="151">
        <v>56160</v>
      </c>
      <c r="T453" s="150">
        <v>749</v>
      </c>
      <c r="U453" s="151">
        <v>20410</v>
      </c>
      <c r="V453" s="152">
        <v>2082</v>
      </c>
      <c r="W453" s="153">
        <f t="shared" si="411"/>
        <v>54132</v>
      </c>
      <c r="X453" s="154">
        <v>2082</v>
      </c>
      <c r="Y453" s="155">
        <v>26</v>
      </c>
      <c r="Z453" s="138">
        <f t="shared" si="412"/>
        <v>54132</v>
      </c>
      <c r="AA453" s="152">
        <v>625</v>
      </c>
      <c r="AB453" s="228">
        <v>16250</v>
      </c>
      <c r="AC453" s="231">
        <v>2155</v>
      </c>
      <c r="AD453" s="269">
        <v>50</v>
      </c>
      <c r="AE453" s="230">
        <f t="shared" si="413"/>
        <v>107750</v>
      </c>
      <c r="AF453" s="231">
        <v>2155</v>
      </c>
      <c r="AG453" s="269">
        <v>50</v>
      </c>
      <c r="AH453" s="230">
        <f t="shared" si="414"/>
        <v>107750</v>
      </c>
      <c r="AI453" s="437">
        <f t="shared" si="370"/>
        <v>0</v>
      </c>
      <c r="AJ453" s="23">
        <f t="shared" si="415"/>
        <v>73</v>
      </c>
      <c r="AK453" s="24">
        <f t="shared" si="416"/>
        <v>3.506243996157541E-2</v>
      </c>
      <c r="AL453" s="23">
        <f t="shared" si="417"/>
        <v>1530</v>
      </c>
      <c r="AM453" s="160">
        <f t="shared" si="371"/>
        <v>0</v>
      </c>
      <c r="AN453" s="24">
        <f t="shared" si="428"/>
        <v>2.448</v>
      </c>
      <c r="AO453" s="163">
        <f t="shared" si="418"/>
        <v>24</v>
      </c>
      <c r="AP453" s="164">
        <f t="shared" si="419"/>
        <v>0.92307692307692313</v>
      </c>
      <c r="AQ453" s="487"/>
      <c r="AR453" s="409">
        <f t="shared" si="357"/>
        <v>0.92307692307692313</v>
      </c>
      <c r="AS453" s="410">
        <f t="shared" si="358"/>
        <v>0.92307692307692313</v>
      </c>
      <c r="AT453" s="409">
        <f t="shared" si="359"/>
        <v>2.448</v>
      </c>
      <c r="AU453" s="410">
        <f t="shared" si="360"/>
        <v>2.448</v>
      </c>
      <c r="AV453" s="64" t="b">
        <f t="shared" si="361"/>
        <v>0</v>
      </c>
      <c r="AW453" s="415">
        <f t="shared" si="420"/>
        <v>26</v>
      </c>
      <c r="AX453" s="415">
        <f t="shared" si="421"/>
        <v>26.97406340057637</v>
      </c>
      <c r="AY453" s="415">
        <f t="shared" si="422"/>
        <v>27.249666221628839</v>
      </c>
      <c r="AZ453" s="415">
        <f t="shared" si="365"/>
        <v>26</v>
      </c>
      <c r="BA453" s="415">
        <f t="shared" si="366"/>
        <v>50</v>
      </c>
      <c r="BB453" s="416">
        <f t="shared" si="372"/>
        <v>3.7463976945244948E-2</v>
      </c>
      <c r="BC453" s="416">
        <f t="shared" si="372"/>
        <v>1.021732680611187E-2</v>
      </c>
      <c r="BD453" s="416">
        <f t="shared" si="372"/>
        <v>-4.5859872611464958E-2</v>
      </c>
      <c r="BE453" s="416">
        <f t="shared" si="367"/>
        <v>0.92307692307692313</v>
      </c>
      <c r="BF453" s="417">
        <f t="shared" si="423"/>
        <v>1776</v>
      </c>
      <c r="BG453" s="417">
        <f t="shared" si="424"/>
        <v>2082</v>
      </c>
      <c r="BH453" s="417">
        <f t="shared" si="425"/>
        <v>749</v>
      </c>
      <c r="BI453" s="417">
        <f t="shared" si="426"/>
        <v>625</v>
      </c>
      <c r="BJ453" s="417">
        <f t="shared" si="347"/>
        <v>2155</v>
      </c>
      <c r="BK453" s="416">
        <f t="shared" si="373"/>
        <v>0.17229729729729737</v>
      </c>
      <c r="BL453" s="416">
        <f t="shared" si="373"/>
        <v>-0.64024975984630161</v>
      </c>
      <c r="BM453" s="416">
        <f t="shared" si="373"/>
        <v>-0.16555407209612816</v>
      </c>
      <c r="BN453" s="416">
        <f t="shared" si="368"/>
        <v>2.448</v>
      </c>
      <c r="BO453" s="419"/>
      <c r="BP453" s="420" t="s">
        <v>1070</v>
      </c>
      <c r="BR453" s="104"/>
      <c r="BS453" s="103"/>
      <c r="BT453" s="161">
        <f t="shared" si="374"/>
        <v>56030</v>
      </c>
      <c r="BU453" s="161">
        <f t="shared" si="375"/>
        <v>56030</v>
      </c>
    </row>
    <row r="454" spans="1:73" ht="24" hidden="1">
      <c r="A454" s="145" t="s">
        <v>545</v>
      </c>
      <c r="B454" s="145" t="str">
        <f t="shared" si="410"/>
        <v>A18</v>
      </c>
      <c r="C454" s="146" t="s">
        <v>986</v>
      </c>
      <c r="D454" s="147" t="s">
        <v>987</v>
      </c>
      <c r="E454" s="147"/>
      <c r="F454" s="147"/>
      <c r="G454" s="147"/>
      <c r="H454" s="129">
        <v>250</v>
      </c>
      <c r="I454" s="130">
        <v>250</v>
      </c>
      <c r="J454" s="129">
        <v>250</v>
      </c>
      <c r="K454" s="130">
        <v>250</v>
      </c>
      <c r="L454" s="130">
        <v>250</v>
      </c>
      <c r="M454" s="130">
        <v>250</v>
      </c>
      <c r="N454" s="130">
        <v>250</v>
      </c>
      <c r="O454" s="148">
        <v>250</v>
      </c>
      <c r="P454" s="149">
        <v>7602</v>
      </c>
      <c r="Q454" s="149">
        <v>1900500</v>
      </c>
      <c r="R454" s="150">
        <v>8091</v>
      </c>
      <c r="S454" s="151">
        <v>2022750</v>
      </c>
      <c r="T454" s="150">
        <v>6575</v>
      </c>
      <c r="U454" s="151">
        <v>1643750</v>
      </c>
      <c r="V454" s="152">
        <v>8091</v>
      </c>
      <c r="W454" s="153">
        <f t="shared" si="411"/>
        <v>2022750</v>
      </c>
      <c r="X454" s="154">
        <v>8091</v>
      </c>
      <c r="Y454" s="155">
        <v>250</v>
      </c>
      <c r="Z454" s="138">
        <f t="shared" si="412"/>
        <v>2022750</v>
      </c>
      <c r="AA454" s="152">
        <v>6290</v>
      </c>
      <c r="AB454" s="228">
        <v>1572500</v>
      </c>
      <c r="AC454" s="231">
        <v>8347</v>
      </c>
      <c r="AD454" s="269">
        <v>280</v>
      </c>
      <c r="AE454" s="230">
        <f t="shared" si="413"/>
        <v>2337160</v>
      </c>
      <c r="AF454" s="231">
        <v>8347</v>
      </c>
      <c r="AG454" s="269">
        <v>280</v>
      </c>
      <c r="AH454" s="230">
        <f t="shared" si="414"/>
        <v>2337160</v>
      </c>
      <c r="AI454" s="437">
        <f t="shared" si="370"/>
        <v>0</v>
      </c>
      <c r="AJ454" s="23">
        <f t="shared" si="415"/>
        <v>256</v>
      </c>
      <c r="AK454" s="24">
        <f t="shared" si="416"/>
        <v>3.1640093931528862E-2</v>
      </c>
      <c r="AL454" s="23">
        <f t="shared" si="417"/>
        <v>2057</v>
      </c>
      <c r="AM454" s="160">
        <f t="shared" si="371"/>
        <v>0</v>
      </c>
      <c r="AN454" s="24">
        <f t="shared" si="428"/>
        <v>0.32702702702702702</v>
      </c>
      <c r="AO454" s="163">
        <f t="shared" si="418"/>
        <v>30</v>
      </c>
      <c r="AP454" s="164">
        <f t="shared" si="419"/>
        <v>0.12</v>
      </c>
      <c r="AQ454" s="487"/>
      <c r="AR454" s="409">
        <f t="shared" si="357"/>
        <v>0.12000000000000011</v>
      </c>
      <c r="AS454" s="410">
        <f t="shared" si="358"/>
        <v>0.12000000000000011</v>
      </c>
      <c r="AT454" s="409">
        <f t="shared" si="359"/>
        <v>0.32702702702702702</v>
      </c>
      <c r="AU454" s="410">
        <f t="shared" si="360"/>
        <v>0.32702702702702702</v>
      </c>
      <c r="AV454" s="64" t="b">
        <f t="shared" si="361"/>
        <v>0</v>
      </c>
      <c r="AW454" s="415">
        <f t="shared" si="420"/>
        <v>250</v>
      </c>
      <c r="AX454" s="415">
        <f t="shared" si="421"/>
        <v>250</v>
      </c>
      <c r="AY454" s="415">
        <f t="shared" si="422"/>
        <v>250</v>
      </c>
      <c r="AZ454" s="415">
        <f t="shared" si="365"/>
        <v>250</v>
      </c>
      <c r="BA454" s="415">
        <f t="shared" si="366"/>
        <v>280</v>
      </c>
      <c r="BB454" s="416">
        <f t="shared" si="372"/>
        <v>0</v>
      </c>
      <c r="BC454" s="416">
        <f t="shared" si="372"/>
        <v>0</v>
      </c>
      <c r="BD454" s="416">
        <f t="shared" si="372"/>
        <v>0</v>
      </c>
      <c r="BE454" s="416">
        <f t="shared" si="367"/>
        <v>0.12000000000000011</v>
      </c>
      <c r="BF454" s="417">
        <f t="shared" si="423"/>
        <v>7602</v>
      </c>
      <c r="BG454" s="417">
        <f t="shared" si="424"/>
        <v>8091</v>
      </c>
      <c r="BH454" s="417">
        <f t="shared" si="425"/>
        <v>6575</v>
      </c>
      <c r="BI454" s="417">
        <f t="shared" si="426"/>
        <v>6290</v>
      </c>
      <c r="BJ454" s="417">
        <f t="shared" si="347"/>
        <v>8347</v>
      </c>
      <c r="BK454" s="416">
        <f t="shared" si="373"/>
        <v>6.4325177584846127E-2</v>
      </c>
      <c r="BL454" s="416">
        <f t="shared" si="373"/>
        <v>-0.18736868125077244</v>
      </c>
      <c r="BM454" s="416">
        <f t="shared" si="373"/>
        <v>-4.3346007604562753E-2</v>
      </c>
      <c r="BN454" s="416">
        <f t="shared" si="368"/>
        <v>0.32702702702702702</v>
      </c>
      <c r="BO454" s="419"/>
      <c r="BP454" s="420" t="s">
        <v>1070</v>
      </c>
      <c r="BR454" s="104"/>
      <c r="BS454" s="103"/>
      <c r="BT454" s="161">
        <f t="shared" si="374"/>
        <v>2086750</v>
      </c>
      <c r="BU454" s="161">
        <f t="shared" si="375"/>
        <v>2086750</v>
      </c>
    </row>
    <row r="455" spans="1:73" ht="13.2" hidden="1">
      <c r="A455" s="145" t="s">
        <v>590</v>
      </c>
      <c r="B455" s="145" t="str">
        <f t="shared" si="410"/>
        <v>A19</v>
      </c>
      <c r="C455" s="146" t="s">
        <v>988</v>
      </c>
      <c r="D455" s="147" t="s">
        <v>989</v>
      </c>
      <c r="E455" s="147"/>
      <c r="F455" s="147"/>
      <c r="G455" s="147"/>
      <c r="H455" s="129">
        <v>360</v>
      </c>
      <c r="I455" s="130">
        <v>380</v>
      </c>
      <c r="J455" s="129">
        <v>380</v>
      </c>
      <c r="K455" s="130">
        <v>380</v>
      </c>
      <c r="L455" s="130">
        <v>380</v>
      </c>
      <c r="M455" s="130">
        <v>380</v>
      </c>
      <c r="N455" s="130">
        <v>380</v>
      </c>
      <c r="O455" s="148">
        <v>380</v>
      </c>
      <c r="P455" s="149">
        <v>43169</v>
      </c>
      <c r="Q455" s="149">
        <v>16123260</v>
      </c>
      <c r="R455" s="150">
        <v>46057</v>
      </c>
      <c r="S455" s="151">
        <v>17501660</v>
      </c>
      <c r="T455" s="150">
        <v>34678</v>
      </c>
      <c r="U455" s="151">
        <v>13177640</v>
      </c>
      <c r="V455" s="152">
        <v>46057</v>
      </c>
      <c r="W455" s="153">
        <f t="shared" si="411"/>
        <v>17501660</v>
      </c>
      <c r="X455" s="154">
        <v>46057</v>
      </c>
      <c r="Y455" s="155">
        <v>380</v>
      </c>
      <c r="Z455" s="138">
        <f t="shared" si="412"/>
        <v>17501660</v>
      </c>
      <c r="AA455" s="152">
        <v>37975</v>
      </c>
      <c r="AB455" s="228">
        <v>14430500</v>
      </c>
      <c r="AC455" s="231">
        <v>47821</v>
      </c>
      <c r="AD455" s="269">
        <v>495</v>
      </c>
      <c r="AE455" s="230">
        <f t="shared" si="413"/>
        <v>23671395</v>
      </c>
      <c r="AF455" s="231">
        <v>47821</v>
      </c>
      <c r="AG455" s="269">
        <v>495</v>
      </c>
      <c r="AH455" s="230">
        <f t="shared" si="414"/>
        <v>23671395</v>
      </c>
      <c r="AI455" s="437">
        <f t="shared" si="370"/>
        <v>0</v>
      </c>
      <c r="AJ455" s="23">
        <f t="shared" si="415"/>
        <v>1764</v>
      </c>
      <c r="AK455" s="24">
        <f t="shared" si="416"/>
        <v>3.8300366936622011E-2</v>
      </c>
      <c r="AL455" s="23">
        <f t="shared" si="417"/>
        <v>9846</v>
      </c>
      <c r="AM455" s="160">
        <f t="shared" si="371"/>
        <v>0</v>
      </c>
      <c r="AN455" s="24">
        <f t="shared" si="428"/>
        <v>0.25927583936800525</v>
      </c>
      <c r="AO455" s="163">
        <f t="shared" si="418"/>
        <v>115</v>
      </c>
      <c r="AP455" s="164">
        <f t="shared" si="419"/>
        <v>0.30263157894736842</v>
      </c>
      <c r="AQ455" s="487"/>
      <c r="AR455" s="409">
        <f t="shared" si="357"/>
        <v>0.30263157894736836</v>
      </c>
      <c r="AS455" s="410">
        <f t="shared" si="358"/>
        <v>0.30263157894736836</v>
      </c>
      <c r="AT455" s="409">
        <f t="shared" si="359"/>
        <v>0.25927583936800525</v>
      </c>
      <c r="AU455" s="410">
        <f t="shared" si="360"/>
        <v>0.25927583936800525</v>
      </c>
      <c r="AV455" s="64" t="b">
        <f t="shared" si="361"/>
        <v>0</v>
      </c>
      <c r="AW455" s="415">
        <f t="shared" si="420"/>
        <v>373.49162593527763</v>
      </c>
      <c r="AX455" s="415">
        <f t="shared" si="421"/>
        <v>380</v>
      </c>
      <c r="AY455" s="415">
        <f t="shared" si="422"/>
        <v>380</v>
      </c>
      <c r="AZ455" s="415">
        <f t="shared" si="365"/>
        <v>380</v>
      </c>
      <c r="BA455" s="415">
        <f t="shared" si="366"/>
        <v>495</v>
      </c>
      <c r="BB455" s="416">
        <f t="shared" si="372"/>
        <v>1.7425756329675357E-2</v>
      </c>
      <c r="BC455" s="416">
        <f t="shared" si="372"/>
        <v>0</v>
      </c>
      <c r="BD455" s="416">
        <f t="shared" si="372"/>
        <v>0</v>
      </c>
      <c r="BE455" s="416">
        <f t="shared" si="367"/>
        <v>0.30263157894736836</v>
      </c>
      <c r="BF455" s="417">
        <f t="shared" si="423"/>
        <v>43169</v>
      </c>
      <c r="BG455" s="417">
        <f t="shared" si="424"/>
        <v>46057</v>
      </c>
      <c r="BH455" s="417">
        <f t="shared" si="425"/>
        <v>34678</v>
      </c>
      <c r="BI455" s="417">
        <f t="shared" si="426"/>
        <v>37975</v>
      </c>
      <c r="BJ455" s="417">
        <f t="shared" ref="BJ455:BJ492" si="429">AC455</f>
        <v>47821</v>
      </c>
      <c r="BK455" s="416">
        <f t="shared" si="373"/>
        <v>6.6899858694896785E-2</v>
      </c>
      <c r="BL455" s="416">
        <f t="shared" si="373"/>
        <v>-0.24706342141259741</v>
      </c>
      <c r="BM455" s="416">
        <f t="shared" si="373"/>
        <v>9.5074687121518009E-2</v>
      </c>
      <c r="BN455" s="416">
        <f t="shared" si="368"/>
        <v>0.25927583936800525</v>
      </c>
      <c r="BO455" s="419"/>
      <c r="BP455" s="420" t="s">
        <v>1070</v>
      </c>
      <c r="BR455" s="104"/>
      <c r="BS455" s="103"/>
      <c r="BT455" s="161">
        <f t="shared" si="374"/>
        <v>18171980</v>
      </c>
      <c r="BU455" s="161">
        <f t="shared" si="375"/>
        <v>18171980</v>
      </c>
    </row>
    <row r="456" spans="1:73" ht="13.2" hidden="1">
      <c r="A456" s="145" t="s">
        <v>590</v>
      </c>
      <c r="B456" s="145" t="str">
        <f t="shared" si="410"/>
        <v>A20</v>
      </c>
      <c r="C456" s="146" t="s">
        <v>990</v>
      </c>
      <c r="D456" s="147" t="s">
        <v>991</v>
      </c>
      <c r="E456" s="147"/>
      <c r="F456" s="147"/>
      <c r="G456" s="147"/>
      <c r="H456" s="129">
        <v>390</v>
      </c>
      <c r="I456" s="130">
        <v>390</v>
      </c>
      <c r="J456" s="129">
        <v>390</v>
      </c>
      <c r="K456" s="130">
        <v>390</v>
      </c>
      <c r="L456" s="130">
        <v>390</v>
      </c>
      <c r="M456" s="130">
        <v>400</v>
      </c>
      <c r="N456" s="130">
        <v>400</v>
      </c>
      <c r="O456" s="148">
        <v>400</v>
      </c>
      <c r="P456" s="149">
        <v>1701</v>
      </c>
      <c r="Q456" s="149">
        <v>663390</v>
      </c>
      <c r="R456" s="150">
        <v>1653</v>
      </c>
      <c r="S456" s="151">
        <v>644670</v>
      </c>
      <c r="T456" s="150">
        <v>1579</v>
      </c>
      <c r="U456" s="151">
        <v>630390</v>
      </c>
      <c r="V456" s="152">
        <v>1653</v>
      </c>
      <c r="W456" s="153">
        <f t="shared" si="411"/>
        <v>661200</v>
      </c>
      <c r="X456" s="154">
        <v>1653</v>
      </c>
      <c r="Y456" s="155">
        <v>400</v>
      </c>
      <c r="Z456" s="138">
        <f t="shared" si="412"/>
        <v>661200</v>
      </c>
      <c r="AA456" s="152">
        <v>1580</v>
      </c>
      <c r="AB456" s="228">
        <v>632000</v>
      </c>
      <c r="AC456" s="229">
        <v>2000</v>
      </c>
      <c r="AD456" s="464">
        <v>520</v>
      </c>
      <c r="AE456" s="230">
        <f t="shared" si="413"/>
        <v>1040000</v>
      </c>
      <c r="AF456" s="231">
        <v>1716</v>
      </c>
      <c r="AG456" s="269">
        <v>550</v>
      </c>
      <c r="AH456" s="230">
        <f t="shared" si="414"/>
        <v>943800</v>
      </c>
      <c r="AI456" s="437">
        <f t="shared" si="370"/>
        <v>-30</v>
      </c>
      <c r="AJ456" s="23">
        <f t="shared" si="415"/>
        <v>63</v>
      </c>
      <c r="AK456" s="24">
        <f t="shared" si="416"/>
        <v>3.8112522686025406E-2</v>
      </c>
      <c r="AL456" s="23">
        <f t="shared" si="417"/>
        <v>136</v>
      </c>
      <c r="AM456" s="160">
        <f t="shared" si="371"/>
        <v>96200</v>
      </c>
      <c r="AN456" s="24">
        <f t="shared" si="428"/>
        <v>8.6075949367088608E-2</v>
      </c>
      <c r="AO456" s="163">
        <f t="shared" si="418"/>
        <v>150</v>
      </c>
      <c r="AP456" s="164">
        <f t="shared" si="419"/>
        <v>0.375</v>
      </c>
      <c r="AQ456" s="487"/>
      <c r="AR456" s="409">
        <f t="shared" si="357"/>
        <v>0.375</v>
      </c>
      <c r="AS456" s="410">
        <f t="shared" si="358"/>
        <v>0.30000000000000004</v>
      </c>
      <c r="AT456" s="409">
        <f t="shared" si="359"/>
        <v>8.6075949367088622E-2</v>
      </c>
      <c r="AU456" s="410">
        <f t="shared" si="360"/>
        <v>0.26582278481012667</v>
      </c>
      <c r="AV456" s="64" t="b">
        <f t="shared" si="361"/>
        <v>0</v>
      </c>
      <c r="AW456" s="415">
        <f t="shared" si="420"/>
        <v>390</v>
      </c>
      <c r="AX456" s="415">
        <f t="shared" si="421"/>
        <v>390</v>
      </c>
      <c r="AY456" s="415">
        <f t="shared" si="422"/>
        <v>399.23369221025968</v>
      </c>
      <c r="AZ456" s="415">
        <f t="shared" si="365"/>
        <v>400</v>
      </c>
      <c r="BA456" s="415">
        <f t="shared" si="366"/>
        <v>520</v>
      </c>
      <c r="BB456" s="416">
        <f t="shared" si="372"/>
        <v>0</v>
      </c>
      <c r="BC456" s="416">
        <f t="shared" si="372"/>
        <v>2.3676133872460703E-2</v>
      </c>
      <c r="BD456" s="416">
        <f t="shared" si="372"/>
        <v>1.9194466917304975E-3</v>
      </c>
      <c r="BE456" s="416">
        <f t="shared" si="367"/>
        <v>0.30000000000000004</v>
      </c>
      <c r="BF456" s="417">
        <f t="shared" si="423"/>
        <v>1701</v>
      </c>
      <c r="BG456" s="417">
        <f t="shared" si="424"/>
        <v>1653</v>
      </c>
      <c r="BH456" s="417">
        <f t="shared" si="425"/>
        <v>1579</v>
      </c>
      <c r="BI456" s="417">
        <f t="shared" si="426"/>
        <v>1580</v>
      </c>
      <c r="BJ456" s="417">
        <f t="shared" si="429"/>
        <v>2000</v>
      </c>
      <c r="BK456" s="416">
        <f t="shared" si="373"/>
        <v>-2.821869488536155E-2</v>
      </c>
      <c r="BL456" s="416">
        <f t="shared" si="373"/>
        <v>-4.476709013914093E-2</v>
      </c>
      <c r="BM456" s="416">
        <f t="shared" si="373"/>
        <v>6.3331222292584144E-4</v>
      </c>
      <c r="BN456" s="416">
        <f t="shared" si="368"/>
        <v>0.26582278481012667</v>
      </c>
      <c r="BO456" s="419"/>
      <c r="BP456" s="420"/>
      <c r="BR456" s="104"/>
      <c r="BS456" s="103"/>
      <c r="BT456" s="161">
        <f t="shared" si="374"/>
        <v>800000</v>
      </c>
      <c r="BU456" s="161">
        <f t="shared" si="375"/>
        <v>686400</v>
      </c>
    </row>
    <row r="457" spans="1:73" ht="24" hidden="1">
      <c r="A457" s="145" t="s">
        <v>590</v>
      </c>
      <c r="B457" s="145" t="str">
        <f t="shared" si="410"/>
        <v>A21</v>
      </c>
      <c r="C457" s="146" t="s">
        <v>992</v>
      </c>
      <c r="D457" s="147" t="s">
        <v>993</v>
      </c>
      <c r="E457" s="147"/>
      <c r="F457" s="147"/>
      <c r="G457" s="147"/>
      <c r="H457" s="129">
        <v>150</v>
      </c>
      <c r="I457" s="130">
        <v>150</v>
      </c>
      <c r="J457" s="129">
        <v>150</v>
      </c>
      <c r="K457" s="130">
        <v>150</v>
      </c>
      <c r="L457" s="130">
        <v>150</v>
      </c>
      <c r="M457" s="130">
        <v>150</v>
      </c>
      <c r="N457" s="130">
        <v>150</v>
      </c>
      <c r="O457" s="148">
        <v>150</v>
      </c>
      <c r="P457" s="149">
        <v>17620</v>
      </c>
      <c r="Q457" s="149">
        <v>2643000</v>
      </c>
      <c r="R457" s="150">
        <v>19353</v>
      </c>
      <c r="S457" s="151">
        <v>2902950</v>
      </c>
      <c r="T457" s="150">
        <v>17531</v>
      </c>
      <c r="U457" s="151">
        <v>2629650</v>
      </c>
      <c r="V457" s="152">
        <v>19353</v>
      </c>
      <c r="W457" s="153">
        <f t="shared" si="411"/>
        <v>2902950</v>
      </c>
      <c r="X457" s="154">
        <v>19353</v>
      </c>
      <c r="Y457" s="155">
        <v>150</v>
      </c>
      <c r="Z457" s="138">
        <f t="shared" si="412"/>
        <v>2902950</v>
      </c>
      <c r="AA457" s="152">
        <v>19712</v>
      </c>
      <c r="AB457" s="228">
        <v>2956800</v>
      </c>
      <c r="AC457" s="231">
        <v>20335</v>
      </c>
      <c r="AD457" s="269">
        <v>181</v>
      </c>
      <c r="AE457" s="230">
        <f t="shared" si="413"/>
        <v>3680635</v>
      </c>
      <c r="AF457" s="231">
        <v>20335</v>
      </c>
      <c r="AG457" s="269">
        <v>181</v>
      </c>
      <c r="AH457" s="230">
        <f t="shared" si="414"/>
        <v>3680635</v>
      </c>
      <c r="AI457" s="437">
        <f t="shared" si="370"/>
        <v>0</v>
      </c>
      <c r="AJ457" s="23">
        <f t="shared" si="415"/>
        <v>982</v>
      </c>
      <c r="AK457" s="24">
        <f t="shared" si="416"/>
        <v>5.0741487107941921E-2</v>
      </c>
      <c r="AL457" s="23">
        <f t="shared" si="417"/>
        <v>623</v>
      </c>
      <c r="AM457" s="160">
        <f t="shared" si="371"/>
        <v>0</v>
      </c>
      <c r="AN457" s="24">
        <f t="shared" si="428"/>
        <v>3.160511363636364E-2</v>
      </c>
      <c r="AO457" s="163">
        <f t="shared" si="418"/>
        <v>31</v>
      </c>
      <c r="AP457" s="164">
        <f t="shared" si="419"/>
        <v>0.20666666666666667</v>
      </c>
      <c r="AQ457" s="487"/>
      <c r="AR457" s="409">
        <f t="shared" si="357"/>
        <v>0.20666666666666678</v>
      </c>
      <c r="AS457" s="410">
        <f t="shared" si="358"/>
        <v>0.20666666666666678</v>
      </c>
      <c r="AT457" s="409">
        <f t="shared" si="359"/>
        <v>3.1605113636363535E-2</v>
      </c>
      <c r="AU457" s="410">
        <f t="shared" si="360"/>
        <v>3.1605113636363535E-2</v>
      </c>
      <c r="AV457" s="64" t="b">
        <f t="shared" ref="AV457:AV495" si="430">AC457=AA457</f>
        <v>0</v>
      </c>
      <c r="AW457" s="415">
        <f t="shared" si="420"/>
        <v>150</v>
      </c>
      <c r="AX457" s="415">
        <f t="shared" si="421"/>
        <v>150</v>
      </c>
      <c r="AY457" s="415">
        <f t="shared" si="422"/>
        <v>150</v>
      </c>
      <c r="AZ457" s="415">
        <f t="shared" ref="AZ457:AZ486" si="431">Y457</f>
        <v>150</v>
      </c>
      <c r="BA457" s="415">
        <f t="shared" ref="BA457:BA492" si="432">AD457</f>
        <v>181</v>
      </c>
      <c r="BB457" s="416">
        <f t="shared" si="372"/>
        <v>0</v>
      </c>
      <c r="BC457" s="416">
        <f t="shared" si="372"/>
        <v>0</v>
      </c>
      <c r="BD457" s="416">
        <f t="shared" si="372"/>
        <v>0</v>
      </c>
      <c r="BE457" s="416">
        <f t="shared" si="372"/>
        <v>0.20666666666666678</v>
      </c>
      <c r="BF457" s="417">
        <f t="shared" si="423"/>
        <v>17620</v>
      </c>
      <c r="BG457" s="417">
        <f t="shared" si="424"/>
        <v>19353</v>
      </c>
      <c r="BH457" s="417">
        <f t="shared" si="425"/>
        <v>17531</v>
      </c>
      <c r="BI457" s="417">
        <f t="shared" si="426"/>
        <v>19712</v>
      </c>
      <c r="BJ457" s="417">
        <f t="shared" si="429"/>
        <v>20335</v>
      </c>
      <c r="BK457" s="416">
        <f t="shared" si="373"/>
        <v>9.8354143019296236E-2</v>
      </c>
      <c r="BL457" s="416">
        <f t="shared" si="373"/>
        <v>-9.414561049966419E-2</v>
      </c>
      <c r="BM457" s="416">
        <f t="shared" si="373"/>
        <v>0.12440819120415259</v>
      </c>
      <c r="BN457" s="416">
        <f t="shared" si="373"/>
        <v>3.1605113636363535E-2</v>
      </c>
      <c r="BO457" s="419"/>
      <c r="BP457" s="420" t="s">
        <v>1070</v>
      </c>
      <c r="BR457" s="104"/>
      <c r="BS457" s="103"/>
      <c r="BT457" s="161">
        <f t="shared" si="374"/>
        <v>3050250</v>
      </c>
      <c r="BU457" s="161">
        <f t="shared" si="375"/>
        <v>3050250</v>
      </c>
    </row>
    <row r="458" spans="1:73" ht="13.2" hidden="1">
      <c r="A458" s="145" t="s">
        <v>655</v>
      </c>
      <c r="B458" s="145" t="str">
        <f t="shared" si="410"/>
        <v>A22</v>
      </c>
      <c r="C458" s="146" t="s">
        <v>994</v>
      </c>
      <c r="D458" s="172" t="s">
        <v>995</v>
      </c>
      <c r="E458" s="178" t="s">
        <v>142</v>
      </c>
      <c r="F458" s="178"/>
      <c r="G458" s="178"/>
      <c r="H458" s="129">
        <v>193</v>
      </c>
      <c r="I458" s="130">
        <v>193</v>
      </c>
      <c r="J458" s="129">
        <v>193</v>
      </c>
      <c r="K458" s="130">
        <v>193</v>
      </c>
      <c r="L458" s="130">
        <v>193</v>
      </c>
      <c r="M458" s="130">
        <v>193</v>
      </c>
      <c r="N458" s="130">
        <v>193</v>
      </c>
      <c r="O458" s="148">
        <v>193</v>
      </c>
      <c r="P458" s="149">
        <v>11389</v>
      </c>
      <c r="Q458" s="149">
        <v>2198077</v>
      </c>
      <c r="R458" s="150">
        <v>9732</v>
      </c>
      <c r="S458" s="151">
        <v>1877890</v>
      </c>
      <c r="T458" s="150">
        <v>9098</v>
      </c>
      <c r="U458" s="151">
        <v>1755914</v>
      </c>
      <c r="V458" s="152">
        <v>9732</v>
      </c>
      <c r="W458" s="153">
        <f t="shared" si="411"/>
        <v>1878276</v>
      </c>
      <c r="X458" s="154">
        <v>9732</v>
      </c>
      <c r="Y458" s="155">
        <v>193</v>
      </c>
      <c r="Z458" s="138">
        <f t="shared" si="412"/>
        <v>1878276</v>
      </c>
      <c r="AA458" s="152">
        <v>7657</v>
      </c>
      <c r="AB458" s="228">
        <v>1477801</v>
      </c>
      <c r="AC458" s="231">
        <v>10232</v>
      </c>
      <c r="AD458" s="269">
        <v>256</v>
      </c>
      <c r="AE458" s="230">
        <f t="shared" si="413"/>
        <v>2619392</v>
      </c>
      <c r="AF458" s="231">
        <v>10232</v>
      </c>
      <c r="AG458" s="269">
        <v>256</v>
      </c>
      <c r="AH458" s="230">
        <f t="shared" si="414"/>
        <v>2619392</v>
      </c>
      <c r="AI458" s="437">
        <f t="shared" ref="AI458:AI485" si="433">AD458-AG458</f>
        <v>0</v>
      </c>
      <c r="AJ458" s="23">
        <f t="shared" si="415"/>
        <v>500</v>
      </c>
      <c r="AK458" s="24">
        <f t="shared" si="416"/>
        <v>5.137690094533498E-2</v>
      </c>
      <c r="AL458" s="23">
        <f t="shared" si="417"/>
        <v>2575</v>
      </c>
      <c r="AM458" s="160">
        <f t="shared" ref="AM458:AM495" si="434">AE458-AH458</f>
        <v>0</v>
      </c>
      <c r="AN458" s="24">
        <f t="shared" si="428"/>
        <v>0.33629358756693223</v>
      </c>
      <c r="AO458" s="163">
        <f t="shared" si="418"/>
        <v>63</v>
      </c>
      <c r="AP458" s="164">
        <f t="shared" si="419"/>
        <v>0.32642487046632124</v>
      </c>
      <c r="AQ458" s="487"/>
      <c r="AR458" s="409">
        <f t="shared" si="357"/>
        <v>0.32642487046632129</v>
      </c>
      <c r="AS458" s="410">
        <f t="shared" si="358"/>
        <v>0.32642487046632129</v>
      </c>
      <c r="AT458" s="409">
        <f t="shared" si="359"/>
        <v>0.33629358756693217</v>
      </c>
      <c r="AU458" s="410">
        <f t="shared" si="360"/>
        <v>0.33629358756693217</v>
      </c>
      <c r="AV458" s="64" t="b">
        <f t="shared" si="430"/>
        <v>0</v>
      </c>
      <c r="AW458" s="415">
        <f t="shared" si="420"/>
        <v>193</v>
      </c>
      <c r="AX458" s="415">
        <f t="shared" si="421"/>
        <v>192.96033703247019</v>
      </c>
      <c r="AY458" s="415">
        <f t="shared" si="422"/>
        <v>193</v>
      </c>
      <c r="AZ458" s="415">
        <f t="shared" si="431"/>
        <v>193</v>
      </c>
      <c r="BA458" s="415">
        <f t="shared" si="432"/>
        <v>256</v>
      </c>
      <c r="BB458" s="416">
        <f t="shared" si="372"/>
        <v>-2.0550760378135191E-4</v>
      </c>
      <c r="BC458" s="416">
        <f t="shared" si="372"/>
        <v>2.0554984583776026E-4</v>
      </c>
      <c r="BD458" s="416">
        <f t="shared" si="372"/>
        <v>0</v>
      </c>
      <c r="BE458" s="416">
        <f t="shared" si="372"/>
        <v>0.32642487046632129</v>
      </c>
      <c r="BF458" s="417">
        <f t="shared" si="423"/>
        <v>11389</v>
      </c>
      <c r="BG458" s="417">
        <f t="shared" si="424"/>
        <v>9732</v>
      </c>
      <c r="BH458" s="417">
        <f t="shared" si="425"/>
        <v>9098</v>
      </c>
      <c r="BI458" s="417">
        <f t="shared" si="426"/>
        <v>7657</v>
      </c>
      <c r="BJ458" s="417">
        <f t="shared" si="429"/>
        <v>10232</v>
      </c>
      <c r="BK458" s="416">
        <f t="shared" si="373"/>
        <v>-0.1454912634998683</v>
      </c>
      <c r="BL458" s="416">
        <f t="shared" si="373"/>
        <v>-6.5145910398684781E-2</v>
      </c>
      <c r="BM458" s="416">
        <f t="shared" si="373"/>
        <v>-0.15838645856232136</v>
      </c>
      <c r="BN458" s="416">
        <f t="shared" si="373"/>
        <v>0.33629358756693217</v>
      </c>
      <c r="BO458" s="419"/>
      <c r="BP458" s="420" t="s">
        <v>1070</v>
      </c>
      <c r="BR458" s="104"/>
      <c r="BS458" s="103"/>
      <c r="BT458" s="161">
        <f t="shared" ref="BT458:BT485" si="435">AC458*Y458</f>
        <v>1974776</v>
      </c>
      <c r="BU458" s="161">
        <f t="shared" ref="BU458:BU482" si="436">AF458*Y458</f>
        <v>1974776</v>
      </c>
    </row>
    <row r="459" spans="1:73" ht="13.2" hidden="1">
      <c r="A459" s="145" t="s">
        <v>655</v>
      </c>
      <c r="B459" s="145" t="str">
        <f t="shared" si="410"/>
        <v>A23</v>
      </c>
      <c r="C459" s="146" t="s">
        <v>996</v>
      </c>
      <c r="D459" s="172" t="s">
        <v>997</v>
      </c>
      <c r="E459" s="178" t="s">
        <v>142</v>
      </c>
      <c r="F459" s="178"/>
      <c r="G459" s="178"/>
      <c r="H459" s="129">
        <v>256</v>
      </c>
      <c r="I459" s="130">
        <v>256</v>
      </c>
      <c r="J459" s="129">
        <v>256</v>
      </c>
      <c r="K459" s="130">
        <v>256</v>
      </c>
      <c r="L459" s="130">
        <v>256</v>
      </c>
      <c r="M459" s="130">
        <v>256</v>
      </c>
      <c r="N459" s="130">
        <v>256</v>
      </c>
      <c r="O459" s="148">
        <v>256</v>
      </c>
      <c r="P459" s="149">
        <v>1585</v>
      </c>
      <c r="Q459" s="149">
        <v>405760</v>
      </c>
      <c r="R459" s="150">
        <v>1016</v>
      </c>
      <c r="S459" s="151">
        <v>260096</v>
      </c>
      <c r="T459" s="150">
        <v>1197</v>
      </c>
      <c r="U459" s="151">
        <v>306432</v>
      </c>
      <c r="V459" s="152">
        <v>1303</v>
      </c>
      <c r="W459" s="153">
        <f t="shared" si="411"/>
        <v>333568</v>
      </c>
      <c r="X459" s="154">
        <v>1303</v>
      </c>
      <c r="Y459" s="155">
        <v>256</v>
      </c>
      <c r="Z459" s="138">
        <f t="shared" si="412"/>
        <v>333568</v>
      </c>
      <c r="AA459" s="152">
        <v>923</v>
      </c>
      <c r="AB459" s="228">
        <v>236288</v>
      </c>
      <c r="AC459" s="229">
        <v>1200</v>
      </c>
      <c r="AD459" s="269">
        <v>340</v>
      </c>
      <c r="AE459" s="230">
        <f t="shared" si="413"/>
        <v>408000</v>
      </c>
      <c r="AF459" s="231">
        <v>1065</v>
      </c>
      <c r="AG459" s="269">
        <v>340</v>
      </c>
      <c r="AH459" s="230">
        <f t="shared" si="414"/>
        <v>362100</v>
      </c>
      <c r="AI459" s="437">
        <f t="shared" si="433"/>
        <v>0</v>
      </c>
      <c r="AJ459" s="23">
        <f t="shared" si="415"/>
        <v>-238</v>
      </c>
      <c r="AK459" s="24">
        <f t="shared" si="416"/>
        <v>-0.18265541059094398</v>
      </c>
      <c r="AL459" s="23">
        <f t="shared" si="417"/>
        <v>142</v>
      </c>
      <c r="AM459" s="160">
        <f t="shared" si="434"/>
        <v>45900</v>
      </c>
      <c r="AN459" s="24">
        <f t="shared" si="428"/>
        <v>0.15384615384615385</v>
      </c>
      <c r="AO459" s="163">
        <f t="shared" si="418"/>
        <v>84</v>
      </c>
      <c r="AP459" s="164">
        <f t="shared" si="419"/>
        <v>0.328125</v>
      </c>
      <c r="AQ459" s="487"/>
      <c r="AR459" s="409">
        <f t="shared" si="357"/>
        <v>0.328125</v>
      </c>
      <c r="AS459" s="410">
        <f t="shared" si="358"/>
        <v>0.328125</v>
      </c>
      <c r="AT459" s="409">
        <f t="shared" si="359"/>
        <v>0.15384615384615374</v>
      </c>
      <c r="AU459" s="410">
        <f t="shared" si="360"/>
        <v>0.30010834236186357</v>
      </c>
      <c r="AV459" s="64" t="b">
        <f t="shared" si="430"/>
        <v>0</v>
      </c>
      <c r="AW459" s="415">
        <f t="shared" si="420"/>
        <v>256</v>
      </c>
      <c r="AX459" s="415">
        <f t="shared" si="421"/>
        <v>256</v>
      </c>
      <c r="AY459" s="415">
        <f t="shared" si="422"/>
        <v>256</v>
      </c>
      <c r="AZ459" s="415">
        <f t="shared" si="431"/>
        <v>256</v>
      </c>
      <c r="BA459" s="415">
        <f t="shared" si="432"/>
        <v>340</v>
      </c>
      <c r="BB459" s="416">
        <f t="shared" ref="BB459:BE492" si="437">IFERROR(AX459/AW459-1,"")</f>
        <v>0</v>
      </c>
      <c r="BC459" s="416">
        <f t="shared" si="437"/>
        <v>0</v>
      </c>
      <c r="BD459" s="416">
        <f t="shared" si="437"/>
        <v>0</v>
      </c>
      <c r="BE459" s="416">
        <f t="shared" si="437"/>
        <v>0.328125</v>
      </c>
      <c r="BF459" s="417">
        <f t="shared" si="423"/>
        <v>1585</v>
      </c>
      <c r="BG459" s="417">
        <f t="shared" si="424"/>
        <v>1016</v>
      </c>
      <c r="BH459" s="417">
        <f t="shared" si="425"/>
        <v>1197</v>
      </c>
      <c r="BI459" s="417">
        <f t="shared" si="426"/>
        <v>923</v>
      </c>
      <c r="BJ459" s="417">
        <f t="shared" si="429"/>
        <v>1200</v>
      </c>
      <c r="BK459" s="416">
        <f t="shared" ref="BK459:BN492" si="438">IFERROR(BG459/BF459-1,"")</f>
        <v>-0.35899053627760258</v>
      </c>
      <c r="BL459" s="416">
        <f t="shared" si="438"/>
        <v>0.1781496062992125</v>
      </c>
      <c r="BM459" s="416">
        <f t="shared" si="438"/>
        <v>-0.22890559732664995</v>
      </c>
      <c r="BN459" s="416">
        <f t="shared" si="438"/>
        <v>0.30010834236186357</v>
      </c>
      <c r="BO459" s="419" t="s">
        <v>1071</v>
      </c>
      <c r="BP459" s="420"/>
      <c r="BR459" s="104"/>
      <c r="BS459" s="103"/>
      <c r="BT459" s="161">
        <f t="shared" si="435"/>
        <v>307200</v>
      </c>
      <c r="BU459" s="161">
        <f t="shared" si="436"/>
        <v>272640</v>
      </c>
    </row>
    <row r="460" spans="1:73" ht="24" hidden="1">
      <c r="A460" s="145" t="s">
        <v>655</v>
      </c>
      <c r="B460" s="145" t="str">
        <f t="shared" si="410"/>
        <v>A24</v>
      </c>
      <c r="C460" s="146" t="s">
        <v>998</v>
      </c>
      <c r="D460" s="147" t="s">
        <v>999</v>
      </c>
      <c r="E460" s="147"/>
      <c r="F460" s="147"/>
      <c r="G460" s="147"/>
      <c r="H460" s="129">
        <v>144</v>
      </c>
      <c r="I460" s="130">
        <v>144</v>
      </c>
      <c r="J460" s="129">
        <v>144</v>
      </c>
      <c r="K460" s="130">
        <v>144</v>
      </c>
      <c r="L460" s="130">
        <v>144</v>
      </c>
      <c r="M460" s="130">
        <v>144</v>
      </c>
      <c r="N460" s="130">
        <v>144</v>
      </c>
      <c r="O460" s="148">
        <v>144</v>
      </c>
      <c r="P460" s="149">
        <v>3</v>
      </c>
      <c r="Q460" s="149">
        <v>432</v>
      </c>
      <c r="R460" s="150">
        <v>1</v>
      </c>
      <c r="S460" s="151">
        <v>144</v>
      </c>
      <c r="T460" s="150">
        <v>0</v>
      </c>
      <c r="U460" s="151">
        <v>0</v>
      </c>
      <c r="V460" s="152">
        <v>1</v>
      </c>
      <c r="W460" s="153">
        <f t="shared" si="411"/>
        <v>144</v>
      </c>
      <c r="X460" s="154">
        <v>1</v>
      </c>
      <c r="Y460" s="155">
        <v>144</v>
      </c>
      <c r="Z460" s="138">
        <f t="shared" si="412"/>
        <v>144</v>
      </c>
      <c r="AA460" s="152">
        <v>0</v>
      </c>
      <c r="AB460" s="228">
        <v>0</v>
      </c>
      <c r="AC460" s="229">
        <v>50</v>
      </c>
      <c r="AD460" s="269">
        <v>195</v>
      </c>
      <c r="AE460" s="230">
        <f t="shared" si="413"/>
        <v>9750</v>
      </c>
      <c r="AF460" s="231">
        <v>1</v>
      </c>
      <c r="AG460" s="269">
        <v>195</v>
      </c>
      <c r="AH460" s="230">
        <f t="shared" si="414"/>
        <v>195</v>
      </c>
      <c r="AI460" s="437">
        <f t="shared" si="433"/>
        <v>0</v>
      </c>
      <c r="AJ460" s="23">
        <f t="shared" si="415"/>
        <v>0</v>
      </c>
      <c r="AK460" s="24">
        <f t="shared" si="416"/>
        <v>0</v>
      </c>
      <c r="AL460" s="23">
        <f t="shared" si="417"/>
        <v>1</v>
      </c>
      <c r="AM460" s="160">
        <f t="shared" si="434"/>
        <v>9555</v>
      </c>
      <c r="AN460" s="24"/>
      <c r="AO460" s="163">
        <f t="shared" si="418"/>
        <v>51</v>
      </c>
      <c r="AP460" s="164">
        <f t="shared" si="419"/>
        <v>0.35416666666666669</v>
      </c>
      <c r="AQ460" s="487"/>
      <c r="AR460" s="409">
        <f t="shared" ref="AR460:AR485" si="439">IFERROR(AG460/Y460-1,"")</f>
        <v>0.35416666666666674</v>
      </c>
      <c r="AS460" s="410">
        <f t="shared" ref="AS460:AS485" si="440">IFERROR(AD460/Y460-1,"")</f>
        <v>0.35416666666666674</v>
      </c>
      <c r="AT460" s="409" t="str">
        <f t="shared" ref="AT460:AT485" si="441">IFERROR(AF460/AA460-1,"")</f>
        <v/>
      </c>
      <c r="AU460" s="410" t="str">
        <f t="shared" ref="AU460:AU485" si="442">IFERROR(AC460/AA460-1,"")</f>
        <v/>
      </c>
      <c r="AV460" s="64" t="b">
        <f t="shared" si="430"/>
        <v>0</v>
      </c>
      <c r="AW460" s="415">
        <f t="shared" si="420"/>
        <v>144</v>
      </c>
      <c r="AX460" s="415">
        <f t="shared" si="421"/>
        <v>144</v>
      </c>
      <c r="AY460" s="415" t="str">
        <f t="shared" si="422"/>
        <v/>
      </c>
      <c r="AZ460" s="415">
        <f t="shared" si="431"/>
        <v>144</v>
      </c>
      <c r="BA460" s="415">
        <f t="shared" si="432"/>
        <v>195</v>
      </c>
      <c r="BB460" s="416">
        <f t="shared" si="437"/>
        <v>0</v>
      </c>
      <c r="BC460" s="416" t="str">
        <f t="shared" si="437"/>
        <v/>
      </c>
      <c r="BD460" s="416" t="str">
        <f t="shared" si="437"/>
        <v/>
      </c>
      <c r="BE460" s="416">
        <f t="shared" si="437"/>
        <v>0.35416666666666674</v>
      </c>
      <c r="BF460" s="417">
        <f t="shared" si="423"/>
        <v>3</v>
      </c>
      <c r="BG460" s="417">
        <f t="shared" si="424"/>
        <v>1</v>
      </c>
      <c r="BH460" s="417">
        <f t="shared" si="425"/>
        <v>0</v>
      </c>
      <c r="BI460" s="417">
        <f t="shared" si="426"/>
        <v>0</v>
      </c>
      <c r="BJ460" s="417">
        <f t="shared" si="429"/>
        <v>50</v>
      </c>
      <c r="BK460" s="416">
        <f t="shared" si="438"/>
        <v>-0.66666666666666674</v>
      </c>
      <c r="BL460" s="416">
        <f t="shared" si="438"/>
        <v>-1</v>
      </c>
      <c r="BM460" s="416" t="str">
        <f t="shared" si="438"/>
        <v/>
      </c>
      <c r="BN460" s="416" t="str">
        <f t="shared" si="438"/>
        <v/>
      </c>
      <c r="BO460" s="419" t="s">
        <v>1071</v>
      </c>
      <c r="BP460" s="420"/>
      <c r="BR460" s="104"/>
      <c r="BS460" s="103"/>
      <c r="BT460" s="161">
        <f t="shared" si="435"/>
        <v>7200</v>
      </c>
      <c r="BU460" s="161">
        <f t="shared" si="436"/>
        <v>144</v>
      </c>
    </row>
    <row r="461" spans="1:73" ht="13.2" hidden="1">
      <c r="A461" s="145" t="s">
        <v>617</v>
      </c>
      <c r="B461" s="145" t="str">
        <f t="shared" si="410"/>
        <v>A25</v>
      </c>
      <c r="C461" s="146" t="s">
        <v>1000</v>
      </c>
      <c r="D461" s="172" t="s">
        <v>1001</v>
      </c>
      <c r="E461" s="178" t="s">
        <v>142</v>
      </c>
      <c r="F461" s="178"/>
      <c r="G461" s="178"/>
      <c r="H461" s="129">
        <v>58</v>
      </c>
      <c r="I461" s="130">
        <v>58</v>
      </c>
      <c r="J461" s="129">
        <v>58</v>
      </c>
      <c r="K461" s="130">
        <v>58</v>
      </c>
      <c r="L461" s="130">
        <v>58</v>
      </c>
      <c r="M461" s="130">
        <v>58</v>
      </c>
      <c r="N461" s="130">
        <v>58</v>
      </c>
      <c r="O461" s="148">
        <v>58</v>
      </c>
      <c r="P461" s="149">
        <v>157</v>
      </c>
      <c r="Q461" s="149">
        <v>9106</v>
      </c>
      <c r="R461" s="150">
        <v>198</v>
      </c>
      <c r="S461" s="151">
        <v>11484</v>
      </c>
      <c r="T461" s="150">
        <v>210</v>
      </c>
      <c r="U461" s="151">
        <v>12180</v>
      </c>
      <c r="V461" s="152">
        <v>222</v>
      </c>
      <c r="W461" s="153">
        <f t="shared" si="411"/>
        <v>12876</v>
      </c>
      <c r="X461" s="154">
        <v>222</v>
      </c>
      <c r="Y461" s="155">
        <v>58</v>
      </c>
      <c r="Z461" s="138">
        <f t="shared" si="412"/>
        <v>12876</v>
      </c>
      <c r="AA461" s="152">
        <v>205</v>
      </c>
      <c r="AB461" s="228">
        <v>11890</v>
      </c>
      <c r="AC461" s="231">
        <v>208</v>
      </c>
      <c r="AD461" s="269">
        <v>100</v>
      </c>
      <c r="AE461" s="230">
        <f t="shared" si="413"/>
        <v>20800</v>
      </c>
      <c r="AF461" s="231">
        <v>208</v>
      </c>
      <c r="AG461" s="269">
        <v>100</v>
      </c>
      <c r="AH461" s="230">
        <f t="shared" si="414"/>
        <v>20800</v>
      </c>
      <c r="AI461" s="437">
        <f t="shared" si="433"/>
        <v>0</v>
      </c>
      <c r="AJ461" s="23">
        <f t="shared" si="415"/>
        <v>-14</v>
      </c>
      <c r="AK461" s="24">
        <f t="shared" si="416"/>
        <v>-6.3063063063063057E-2</v>
      </c>
      <c r="AL461" s="23">
        <f t="shared" si="417"/>
        <v>3</v>
      </c>
      <c r="AM461" s="160">
        <f t="shared" si="434"/>
        <v>0</v>
      </c>
      <c r="AN461" s="24">
        <f>+AL461/AA461</f>
        <v>1.4634146341463415E-2</v>
      </c>
      <c r="AO461" s="163">
        <f t="shared" si="418"/>
        <v>42</v>
      </c>
      <c r="AP461" s="164">
        <f t="shared" si="419"/>
        <v>0.72413793103448276</v>
      </c>
      <c r="AQ461" s="487"/>
      <c r="AR461" s="409">
        <f t="shared" si="439"/>
        <v>0.72413793103448265</v>
      </c>
      <c r="AS461" s="410">
        <f t="shared" si="440"/>
        <v>0.72413793103448265</v>
      </c>
      <c r="AT461" s="409">
        <f t="shared" si="441"/>
        <v>1.4634146341463428E-2</v>
      </c>
      <c r="AU461" s="410">
        <f t="shared" si="442"/>
        <v>1.4634146341463428E-2</v>
      </c>
      <c r="AV461" s="64" t="b">
        <f t="shared" si="430"/>
        <v>0</v>
      </c>
      <c r="AW461" s="415">
        <f t="shared" si="420"/>
        <v>58</v>
      </c>
      <c r="AX461" s="415">
        <f t="shared" si="421"/>
        <v>58</v>
      </c>
      <c r="AY461" s="415">
        <f t="shared" si="422"/>
        <v>58</v>
      </c>
      <c r="AZ461" s="415">
        <f t="shared" si="431"/>
        <v>58</v>
      </c>
      <c r="BA461" s="415">
        <f t="shared" si="432"/>
        <v>100</v>
      </c>
      <c r="BB461" s="416">
        <f t="shared" si="437"/>
        <v>0</v>
      </c>
      <c r="BC461" s="416">
        <f t="shared" si="437"/>
        <v>0</v>
      </c>
      <c r="BD461" s="416">
        <f t="shared" si="437"/>
        <v>0</v>
      </c>
      <c r="BE461" s="416">
        <f t="shared" si="437"/>
        <v>0.72413793103448265</v>
      </c>
      <c r="BF461" s="417">
        <f t="shared" si="423"/>
        <v>157</v>
      </c>
      <c r="BG461" s="417">
        <f t="shared" si="424"/>
        <v>198</v>
      </c>
      <c r="BH461" s="417">
        <f t="shared" si="425"/>
        <v>210</v>
      </c>
      <c r="BI461" s="417">
        <f t="shared" si="426"/>
        <v>205</v>
      </c>
      <c r="BJ461" s="417">
        <f t="shared" si="429"/>
        <v>208</v>
      </c>
      <c r="BK461" s="416">
        <f t="shared" si="438"/>
        <v>0.26114649681528657</v>
      </c>
      <c r="BL461" s="416">
        <f t="shared" si="438"/>
        <v>6.0606060606060552E-2</v>
      </c>
      <c r="BM461" s="416">
        <f t="shared" si="438"/>
        <v>-2.3809523809523836E-2</v>
      </c>
      <c r="BN461" s="416">
        <f t="shared" si="438"/>
        <v>1.4634146341463428E-2</v>
      </c>
      <c r="BO461" s="419"/>
      <c r="BP461" s="420" t="s">
        <v>1070</v>
      </c>
      <c r="BR461" s="104"/>
      <c r="BS461" s="103"/>
      <c r="BT461" s="161">
        <f t="shared" si="435"/>
        <v>12064</v>
      </c>
      <c r="BU461" s="161">
        <f t="shared" si="436"/>
        <v>12064</v>
      </c>
    </row>
    <row r="462" spans="1:73" ht="13.2" hidden="1">
      <c r="A462" s="145" t="s">
        <v>655</v>
      </c>
      <c r="B462" s="145" t="str">
        <f t="shared" si="410"/>
        <v>A26</v>
      </c>
      <c r="C462" s="146" t="s">
        <v>1002</v>
      </c>
      <c r="D462" s="172" t="s">
        <v>1003</v>
      </c>
      <c r="E462" s="178" t="s">
        <v>142</v>
      </c>
      <c r="F462" s="178"/>
      <c r="G462" s="178"/>
      <c r="H462" s="129">
        <v>90</v>
      </c>
      <c r="I462" s="130">
        <v>90</v>
      </c>
      <c r="J462" s="129">
        <v>90</v>
      </c>
      <c r="K462" s="130">
        <v>90</v>
      </c>
      <c r="L462" s="130">
        <v>90</v>
      </c>
      <c r="M462" s="130">
        <v>90</v>
      </c>
      <c r="N462" s="130">
        <v>90</v>
      </c>
      <c r="O462" s="148">
        <v>90</v>
      </c>
      <c r="P462" s="149">
        <v>39308</v>
      </c>
      <c r="Q462" s="149">
        <v>3537720</v>
      </c>
      <c r="R462" s="150">
        <v>51254</v>
      </c>
      <c r="S462" s="151">
        <v>4612320</v>
      </c>
      <c r="T462" s="150">
        <v>47096</v>
      </c>
      <c r="U462" s="151">
        <v>4238640</v>
      </c>
      <c r="V462" s="152">
        <v>51254</v>
      </c>
      <c r="W462" s="153">
        <f t="shared" si="411"/>
        <v>4612860</v>
      </c>
      <c r="X462" s="154">
        <v>51254</v>
      </c>
      <c r="Y462" s="155">
        <v>90</v>
      </c>
      <c r="Z462" s="138">
        <f t="shared" si="412"/>
        <v>4612860</v>
      </c>
      <c r="AA462" s="152">
        <v>43235</v>
      </c>
      <c r="AB462" s="228">
        <v>3891150</v>
      </c>
      <c r="AC462" s="231">
        <v>53857</v>
      </c>
      <c r="AD462" s="464">
        <v>150</v>
      </c>
      <c r="AE462" s="230">
        <f t="shared" si="413"/>
        <v>8078550</v>
      </c>
      <c r="AF462" s="231">
        <v>53857</v>
      </c>
      <c r="AG462" s="269">
        <v>200</v>
      </c>
      <c r="AH462" s="230">
        <f t="shared" si="414"/>
        <v>10771400</v>
      </c>
      <c r="AI462" s="437">
        <f t="shared" si="433"/>
        <v>-50</v>
      </c>
      <c r="AJ462" s="23">
        <f t="shared" si="415"/>
        <v>2603</v>
      </c>
      <c r="AK462" s="24">
        <f t="shared" si="416"/>
        <v>5.0786280095212084E-2</v>
      </c>
      <c r="AL462" s="23">
        <f t="shared" si="417"/>
        <v>10622</v>
      </c>
      <c r="AM462" s="160">
        <f t="shared" si="434"/>
        <v>-2692850</v>
      </c>
      <c r="AN462" s="24">
        <f>+AL462/AA462</f>
        <v>0.24568058286110789</v>
      </c>
      <c r="AO462" s="163">
        <f t="shared" si="418"/>
        <v>110</v>
      </c>
      <c r="AP462" s="164">
        <f t="shared" si="419"/>
        <v>1.2222222222222223</v>
      </c>
      <c r="AQ462" s="487"/>
      <c r="AR462" s="409">
        <f t="shared" si="439"/>
        <v>1.2222222222222223</v>
      </c>
      <c r="AS462" s="410">
        <f t="shared" si="440"/>
        <v>0.66666666666666674</v>
      </c>
      <c r="AT462" s="409">
        <f t="shared" si="441"/>
        <v>0.24568058286110794</v>
      </c>
      <c r="AU462" s="410">
        <f t="shared" si="442"/>
        <v>0.24568058286110794</v>
      </c>
      <c r="AV462" s="64" t="b">
        <f t="shared" si="430"/>
        <v>0</v>
      </c>
      <c r="AW462" s="415">
        <f t="shared" si="420"/>
        <v>90</v>
      </c>
      <c r="AX462" s="415">
        <f t="shared" si="421"/>
        <v>89.989464236937607</v>
      </c>
      <c r="AY462" s="415">
        <f t="shared" si="422"/>
        <v>90</v>
      </c>
      <c r="AZ462" s="415">
        <f t="shared" si="431"/>
        <v>90</v>
      </c>
      <c r="BA462" s="415">
        <f t="shared" si="432"/>
        <v>150</v>
      </c>
      <c r="BB462" s="416">
        <f t="shared" si="437"/>
        <v>-1.170640340265594E-4</v>
      </c>
      <c r="BC462" s="416">
        <f t="shared" si="437"/>
        <v>1.1707773961910917E-4</v>
      </c>
      <c r="BD462" s="416">
        <f t="shared" si="437"/>
        <v>0</v>
      </c>
      <c r="BE462" s="416">
        <f t="shared" si="437"/>
        <v>0.66666666666666674</v>
      </c>
      <c r="BF462" s="417">
        <f t="shared" si="423"/>
        <v>39308</v>
      </c>
      <c r="BG462" s="417">
        <f t="shared" si="424"/>
        <v>51254</v>
      </c>
      <c r="BH462" s="417">
        <f t="shared" si="425"/>
        <v>47096</v>
      </c>
      <c r="BI462" s="417">
        <f t="shared" si="426"/>
        <v>43235</v>
      </c>
      <c r="BJ462" s="417">
        <f t="shared" si="429"/>
        <v>53857</v>
      </c>
      <c r="BK462" s="416">
        <f t="shared" si="438"/>
        <v>0.30390760150605467</v>
      </c>
      <c r="BL462" s="416">
        <f t="shared" si="438"/>
        <v>-8.1125375580442527E-2</v>
      </c>
      <c r="BM462" s="416">
        <f t="shared" si="438"/>
        <v>-8.1981484627144607E-2</v>
      </c>
      <c r="BN462" s="416">
        <f t="shared" si="438"/>
        <v>0.24568058286110794</v>
      </c>
      <c r="BO462" s="419"/>
      <c r="BP462" s="420"/>
      <c r="BR462" s="104"/>
      <c r="BS462" s="103"/>
      <c r="BT462" s="161">
        <f t="shared" si="435"/>
        <v>4847130</v>
      </c>
      <c r="BU462" s="161">
        <f t="shared" si="436"/>
        <v>4847130</v>
      </c>
    </row>
    <row r="463" spans="1:73" ht="13.2" hidden="1">
      <c r="A463" s="145" t="s">
        <v>22</v>
      </c>
      <c r="B463" s="145" t="str">
        <f t="shared" si="410"/>
        <v>A27</v>
      </c>
      <c r="C463" s="146" t="s">
        <v>1004</v>
      </c>
      <c r="D463" s="172" t="s">
        <v>1005</v>
      </c>
      <c r="E463" s="178" t="s">
        <v>142</v>
      </c>
      <c r="F463" s="178"/>
      <c r="G463" s="178"/>
      <c r="H463" s="129">
        <v>250</v>
      </c>
      <c r="I463" s="130">
        <v>250</v>
      </c>
      <c r="J463" s="129">
        <v>250</v>
      </c>
      <c r="K463" s="130">
        <v>250</v>
      </c>
      <c r="L463" s="130">
        <v>250</v>
      </c>
      <c r="M463" s="130">
        <v>250</v>
      </c>
      <c r="N463" s="130">
        <v>250</v>
      </c>
      <c r="O463" s="148">
        <v>250</v>
      </c>
      <c r="P463" s="149">
        <v>4712</v>
      </c>
      <c r="Q463" s="149">
        <v>1178000</v>
      </c>
      <c r="R463" s="150">
        <v>6039</v>
      </c>
      <c r="S463" s="151">
        <v>1509750</v>
      </c>
      <c r="T463" s="150">
        <v>5826</v>
      </c>
      <c r="U463" s="151">
        <v>1456500</v>
      </c>
      <c r="V463" s="152">
        <v>6039</v>
      </c>
      <c r="W463" s="153">
        <f t="shared" si="411"/>
        <v>1509750</v>
      </c>
      <c r="X463" s="154">
        <v>6039</v>
      </c>
      <c r="Y463" s="155">
        <v>250</v>
      </c>
      <c r="Z463" s="138">
        <f t="shared" si="412"/>
        <v>1509750</v>
      </c>
      <c r="AA463" s="152">
        <v>6629</v>
      </c>
      <c r="AB463" s="228">
        <v>1657250</v>
      </c>
      <c r="AC463" s="229">
        <v>8500</v>
      </c>
      <c r="AD463" s="464">
        <v>340</v>
      </c>
      <c r="AE463" s="230">
        <f t="shared" si="413"/>
        <v>2890000</v>
      </c>
      <c r="AF463" s="231">
        <v>6342</v>
      </c>
      <c r="AG463" s="269">
        <v>380</v>
      </c>
      <c r="AH463" s="230">
        <f t="shared" si="414"/>
        <v>2409960</v>
      </c>
      <c r="AI463" s="437">
        <f t="shared" si="433"/>
        <v>-40</v>
      </c>
      <c r="AJ463" s="23">
        <f t="shared" si="415"/>
        <v>303</v>
      </c>
      <c r="AK463" s="24">
        <f t="shared" si="416"/>
        <v>5.0173869846000994E-2</v>
      </c>
      <c r="AL463" s="23">
        <f t="shared" si="417"/>
        <v>-287</v>
      </c>
      <c r="AM463" s="160">
        <f t="shared" si="434"/>
        <v>480040</v>
      </c>
      <c r="AN463" s="24">
        <f>+AL463/AA463</f>
        <v>-4.3294614572333683E-2</v>
      </c>
      <c r="AO463" s="163">
        <f t="shared" si="418"/>
        <v>130</v>
      </c>
      <c r="AP463" s="164">
        <f t="shared" si="419"/>
        <v>0.52</v>
      </c>
      <c r="AQ463" s="487"/>
      <c r="AR463" s="409">
        <f t="shared" si="439"/>
        <v>0.52</v>
      </c>
      <c r="AS463" s="410">
        <f t="shared" si="440"/>
        <v>0.3600000000000001</v>
      </c>
      <c r="AT463" s="409">
        <f t="shared" si="441"/>
        <v>-4.3294614572333634E-2</v>
      </c>
      <c r="AU463" s="410">
        <f t="shared" si="442"/>
        <v>0.28224468245587575</v>
      </c>
      <c r="AV463" s="64" t="b">
        <f t="shared" si="430"/>
        <v>0</v>
      </c>
      <c r="AW463" s="415">
        <f t="shared" si="420"/>
        <v>250</v>
      </c>
      <c r="AX463" s="415">
        <f t="shared" si="421"/>
        <v>250</v>
      </c>
      <c r="AY463" s="415">
        <f t="shared" si="422"/>
        <v>250</v>
      </c>
      <c r="AZ463" s="415">
        <f t="shared" si="431"/>
        <v>250</v>
      </c>
      <c r="BA463" s="415">
        <f t="shared" si="432"/>
        <v>340</v>
      </c>
      <c r="BB463" s="416">
        <f t="shared" si="437"/>
        <v>0</v>
      </c>
      <c r="BC463" s="416">
        <f t="shared" si="437"/>
        <v>0</v>
      </c>
      <c r="BD463" s="416">
        <f t="shared" si="437"/>
        <v>0</v>
      </c>
      <c r="BE463" s="416">
        <f t="shared" si="437"/>
        <v>0.3600000000000001</v>
      </c>
      <c r="BF463" s="417">
        <f t="shared" si="423"/>
        <v>4712</v>
      </c>
      <c r="BG463" s="417">
        <f t="shared" si="424"/>
        <v>6039</v>
      </c>
      <c r="BH463" s="417">
        <f t="shared" si="425"/>
        <v>5826</v>
      </c>
      <c r="BI463" s="417">
        <f t="shared" si="426"/>
        <v>6629</v>
      </c>
      <c r="BJ463" s="417">
        <f t="shared" si="429"/>
        <v>8500</v>
      </c>
      <c r="BK463" s="416">
        <f t="shared" si="438"/>
        <v>0.2816213921901527</v>
      </c>
      <c r="BL463" s="416">
        <f t="shared" si="438"/>
        <v>-3.5270740188772964E-2</v>
      </c>
      <c r="BM463" s="416">
        <f t="shared" si="438"/>
        <v>0.13783041537933394</v>
      </c>
      <c r="BN463" s="416">
        <f t="shared" si="438"/>
        <v>0.28224468245587575</v>
      </c>
      <c r="BO463" s="419"/>
      <c r="BP463" s="420"/>
      <c r="BR463" s="104"/>
      <c r="BS463" s="103"/>
      <c r="BT463" s="161">
        <f t="shared" si="435"/>
        <v>2125000</v>
      </c>
      <c r="BU463" s="161">
        <f t="shared" si="436"/>
        <v>1585500</v>
      </c>
    </row>
    <row r="464" spans="1:73" ht="13.2" hidden="1">
      <c r="A464" s="145" t="s">
        <v>552</v>
      </c>
      <c r="B464" s="145" t="str">
        <f t="shared" si="410"/>
        <v>A28</v>
      </c>
      <c r="C464" s="146" t="s">
        <v>1006</v>
      </c>
      <c r="D464" s="147" t="s">
        <v>1007</v>
      </c>
      <c r="E464" s="147"/>
      <c r="F464" s="147"/>
      <c r="G464" s="147"/>
      <c r="H464" s="129">
        <v>25</v>
      </c>
      <c r="I464" s="130">
        <v>25</v>
      </c>
      <c r="J464" s="129">
        <v>25</v>
      </c>
      <c r="K464" s="130">
        <v>25</v>
      </c>
      <c r="L464" s="130">
        <v>25</v>
      </c>
      <c r="M464" s="130">
        <v>25</v>
      </c>
      <c r="N464" s="130">
        <v>25</v>
      </c>
      <c r="O464" s="148">
        <v>25</v>
      </c>
      <c r="P464" s="149">
        <v>1</v>
      </c>
      <c r="Q464" s="149">
        <v>25</v>
      </c>
      <c r="R464" s="150">
        <v>0</v>
      </c>
      <c r="S464" s="151">
        <v>0</v>
      </c>
      <c r="T464" s="150">
        <v>5</v>
      </c>
      <c r="U464" s="151">
        <v>125</v>
      </c>
      <c r="V464" s="152">
        <v>7</v>
      </c>
      <c r="W464" s="153">
        <f t="shared" si="411"/>
        <v>175</v>
      </c>
      <c r="X464" s="154">
        <v>7</v>
      </c>
      <c r="Y464" s="155">
        <v>25</v>
      </c>
      <c r="Z464" s="138">
        <f t="shared" si="412"/>
        <v>175</v>
      </c>
      <c r="AA464" s="152">
        <v>5</v>
      </c>
      <c r="AB464" s="228">
        <v>125</v>
      </c>
      <c r="AC464" s="231">
        <v>1</v>
      </c>
      <c r="AD464" s="464">
        <v>80</v>
      </c>
      <c r="AE464" s="230">
        <f t="shared" si="413"/>
        <v>80</v>
      </c>
      <c r="AF464" s="231">
        <v>1</v>
      </c>
      <c r="AG464" s="269">
        <v>100</v>
      </c>
      <c r="AH464" s="230">
        <f t="shared" si="414"/>
        <v>100</v>
      </c>
      <c r="AI464" s="437">
        <f t="shared" si="433"/>
        <v>-20</v>
      </c>
      <c r="AJ464" s="23">
        <f t="shared" si="415"/>
        <v>-6</v>
      </c>
      <c r="AK464" s="24">
        <f t="shared" si="416"/>
        <v>-0.8571428571428571</v>
      </c>
      <c r="AL464" s="23">
        <f t="shared" si="417"/>
        <v>-4</v>
      </c>
      <c r="AM464" s="160">
        <f t="shared" si="434"/>
        <v>-20</v>
      </c>
      <c r="AN464" s="24">
        <f>+AL464/AA464</f>
        <v>-0.8</v>
      </c>
      <c r="AO464" s="163">
        <f t="shared" si="418"/>
        <v>75</v>
      </c>
      <c r="AP464" s="164">
        <f t="shared" si="419"/>
        <v>3</v>
      </c>
      <c r="AQ464" s="487"/>
      <c r="AR464" s="409">
        <f t="shared" si="439"/>
        <v>3</v>
      </c>
      <c r="AS464" s="410">
        <f t="shared" si="440"/>
        <v>2.2000000000000002</v>
      </c>
      <c r="AT464" s="409">
        <f t="shared" si="441"/>
        <v>-0.8</v>
      </c>
      <c r="AU464" s="410">
        <f t="shared" si="442"/>
        <v>-0.8</v>
      </c>
      <c r="AV464" s="64" t="b">
        <f t="shared" si="430"/>
        <v>0</v>
      </c>
      <c r="AW464" s="415">
        <f t="shared" si="420"/>
        <v>25</v>
      </c>
      <c r="AX464" s="415" t="str">
        <f t="shared" si="421"/>
        <v/>
      </c>
      <c r="AY464" s="415">
        <f t="shared" si="422"/>
        <v>25</v>
      </c>
      <c r="AZ464" s="415">
        <f t="shared" si="431"/>
        <v>25</v>
      </c>
      <c r="BA464" s="415">
        <f t="shared" si="432"/>
        <v>80</v>
      </c>
      <c r="BB464" s="416" t="str">
        <f t="shared" si="437"/>
        <v/>
      </c>
      <c r="BC464" s="416" t="str">
        <f t="shared" si="437"/>
        <v/>
      </c>
      <c r="BD464" s="416">
        <f t="shared" si="437"/>
        <v>0</v>
      </c>
      <c r="BE464" s="416">
        <f t="shared" si="437"/>
        <v>2.2000000000000002</v>
      </c>
      <c r="BF464" s="417">
        <f t="shared" si="423"/>
        <v>1</v>
      </c>
      <c r="BG464" s="417">
        <f t="shared" si="424"/>
        <v>0</v>
      </c>
      <c r="BH464" s="417">
        <f t="shared" si="425"/>
        <v>5</v>
      </c>
      <c r="BI464" s="417">
        <f t="shared" si="426"/>
        <v>5</v>
      </c>
      <c r="BJ464" s="417">
        <f t="shared" si="429"/>
        <v>1</v>
      </c>
      <c r="BK464" s="416">
        <f t="shared" si="438"/>
        <v>-1</v>
      </c>
      <c r="BL464" s="416" t="str">
        <f t="shared" si="438"/>
        <v/>
      </c>
      <c r="BM464" s="416">
        <f t="shared" si="438"/>
        <v>0</v>
      </c>
      <c r="BN464" s="416">
        <f t="shared" si="438"/>
        <v>-0.8</v>
      </c>
      <c r="BO464" s="419"/>
      <c r="BP464" s="420"/>
      <c r="BR464" s="104"/>
      <c r="BS464" s="103"/>
      <c r="BT464" s="161">
        <f t="shared" si="435"/>
        <v>25</v>
      </c>
      <c r="BU464" s="161">
        <f t="shared" si="436"/>
        <v>25</v>
      </c>
    </row>
    <row r="465" spans="1:73" ht="13.2" hidden="1">
      <c r="A465" s="145" t="s">
        <v>920</v>
      </c>
      <c r="B465" s="145" t="str">
        <f t="shared" si="410"/>
        <v>A29</v>
      </c>
      <c r="C465" s="146" t="s">
        <v>1008</v>
      </c>
      <c r="D465" s="147" t="s">
        <v>1009</v>
      </c>
      <c r="E465" s="147"/>
      <c r="F465" s="147"/>
      <c r="G465" s="147"/>
      <c r="H465" s="129">
        <v>100</v>
      </c>
      <c r="I465" s="130">
        <v>100</v>
      </c>
      <c r="J465" s="129">
        <v>100</v>
      </c>
      <c r="K465" s="130">
        <v>100</v>
      </c>
      <c r="L465" s="130">
        <v>100</v>
      </c>
      <c r="M465" s="130">
        <v>100</v>
      </c>
      <c r="N465" s="130">
        <v>100</v>
      </c>
      <c r="O465" s="148">
        <v>100</v>
      </c>
      <c r="P465" s="149">
        <v>2604</v>
      </c>
      <c r="Q465" s="149">
        <v>260400</v>
      </c>
      <c r="R465" s="150">
        <v>3792</v>
      </c>
      <c r="S465" s="151">
        <v>379200</v>
      </c>
      <c r="T465" s="150">
        <v>4551</v>
      </c>
      <c r="U465" s="151">
        <v>454900</v>
      </c>
      <c r="V465" s="152">
        <v>4826</v>
      </c>
      <c r="W465" s="153">
        <f t="shared" si="411"/>
        <v>482600</v>
      </c>
      <c r="X465" s="154">
        <v>4826</v>
      </c>
      <c r="Y465" s="155">
        <v>100</v>
      </c>
      <c r="Z465" s="138">
        <f t="shared" si="412"/>
        <v>482600</v>
      </c>
      <c r="AA465" s="152">
        <v>5319</v>
      </c>
      <c r="AB465" s="228">
        <v>531900</v>
      </c>
      <c r="AC465" s="229">
        <v>9000</v>
      </c>
      <c r="AD465" s="464">
        <v>150</v>
      </c>
      <c r="AE465" s="230">
        <f t="shared" si="413"/>
        <v>1350000</v>
      </c>
      <c r="AF465" s="231">
        <v>3968</v>
      </c>
      <c r="AG465" s="269">
        <v>250</v>
      </c>
      <c r="AH465" s="230">
        <f t="shared" si="414"/>
        <v>992000</v>
      </c>
      <c r="AI465" s="437">
        <f t="shared" si="433"/>
        <v>-100</v>
      </c>
      <c r="AJ465" s="23">
        <f t="shared" si="415"/>
        <v>-858</v>
      </c>
      <c r="AK465" s="24">
        <f t="shared" si="416"/>
        <v>-0.17778698715292168</v>
      </c>
      <c r="AL465" s="23">
        <f t="shared" si="417"/>
        <v>-1351</v>
      </c>
      <c r="AM465" s="160">
        <f t="shared" si="434"/>
        <v>358000</v>
      </c>
      <c r="AN465" s="24">
        <f>+AL465/AA465</f>
        <v>-0.25399511186313217</v>
      </c>
      <c r="AO465" s="163">
        <f t="shared" si="418"/>
        <v>150</v>
      </c>
      <c r="AP465" s="164">
        <f t="shared" si="419"/>
        <v>1.5</v>
      </c>
      <c r="AQ465" s="487"/>
      <c r="AR465" s="409">
        <f t="shared" si="439"/>
        <v>1.5</v>
      </c>
      <c r="AS465" s="410">
        <f t="shared" si="440"/>
        <v>0.5</v>
      </c>
      <c r="AT465" s="409">
        <f t="shared" si="441"/>
        <v>-0.25399511186313217</v>
      </c>
      <c r="AU465" s="410">
        <f t="shared" si="442"/>
        <v>0.69204737732656518</v>
      </c>
      <c r="AV465" s="64" t="b">
        <f t="shared" si="430"/>
        <v>0</v>
      </c>
      <c r="AW465" s="415">
        <f t="shared" si="420"/>
        <v>100</v>
      </c>
      <c r="AX465" s="415">
        <f t="shared" si="421"/>
        <v>100</v>
      </c>
      <c r="AY465" s="415">
        <f t="shared" si="422"/>
        <v>99.956053614590203</v>
      </c>
      <c r="AZ465" s="415">
        <f t="shared" si="431"/>
        <v>100</v>
      </c>
      <c r="BA465" s="415">
        <f t="shared" si="432"/>
        <v>150</v>
      </c>
      <c r="BB465" s="416">
        <f t="shared" si="437"/>
        <v>0</v>
      </c>
      <c r="BC465" s="416">
        <f t="shared" si="437"/>
        <v>-4.3946385409798783E-4</v>
      </c>
      <c r="BD465" s="416">
        <f t="shared" si="437"/>
        <v>4.3965706748738675E-4</v>
      </c>
      <c r="BE465" s="416">
        <f t="shared" si="437"/>
        <v>0.5</v>
      </c>
      <c r="BF465" s="417">
        <f t="shared" si="423"/>
        <v>2604</v>
      </c>
      <c r="BG465" s="417">
        <f t="shared" si="424"/>
        <v>3792</v>
      </c>
      <c r="BH465" s="417">
        <f t="shared" si="425"/>
        <v>4551</v>
      </c>
      <c r="BI465" s="417">
        <f t="shared" si="426"/>
        <v>5319</v>
      </c>
      <c r="BJ465" s="417">
        <f t="shared" si="429"/>
        <v>9000</v>
      </c>
      <c r="BK465" s="416">
        <f t="shared" si="438"/>
        <v>0.45622119815668194</v>
      </c>
      <c r="BL465" s="416">
        <f t="shared" si="438"/>
        <v>0.20015822784810133</v>
      </c>
      <c r="BM465" s="416">
        <f t="shared" si="438"/>
        <v>0.16875411997363221</v>
      </c>
      <c r="BN465" s="416">
        <f t="shared" si="438"/>
        <v>0.69204737732656518</v>
      </c>
      <c r="BO465" s="419"/>
      <c r="BP465" s="420"/>
      <c r="BR465" s="104"/>
      <c r="BS465" s="103"/>
      <c r="BT465" s="161">
        <f t="shared" si="435"/>
        <v>900000</v>
      </c>
      <c r="BU465" s="161">
        <f t="shared" si="436"/>
        <v>396800</v>
      </c>
    </row>
    <row r="466" spans="1:73" ht="13.2" hidden="1">
      <c r="A466" s="145" t="s">
        <v>655</v>
      </c>
      <c r="B466" s="145" t="str">
        <f t="shared" si="410"/>
        <v>A30</v>
      </c>
      <c r="C466" s="146" t="s">
        <v>1010</v>
      </c>
      <c r="D466" s="147" t="s">
        <v>1011</v>
      </c>
      <c r="E466" s="147"/>
      <c r="F466" s="147"/>
      <c r="G466" s="147"/>
      <c r="H466" s="129">
        <v>24</v>
      </c>
      <c r="I466" s="130">
        <v>24</v>
      </c>
      <c r="J466" s="129">
        <v>24</v>
      </c>
      <c r="K466" s="130">
        <v>24</v>
      </c>
      <c r="L466" s="130">
        <v>24</v>
      </c>
      <c r="M466" s="130">
        <v>24</v>
      </c>
      <c r="N466" s="130">
        <v>24</v>
      </c>
      <c r="O466" s="148">
        <v>24</v>
      </c>
      <c r="P466" s="149">
        <v>0</v>
      </c>
      <c r="Q466" s="149">
        <v>0</v>
      </c>
      <c r="R466" s="150">
        <v>0</v>
      </c>
      <c r="S466" s="151">
        <v>0</v>
      </c>
      <c r="T466" s="150">
        <v>0</v>
      </c>
      <c r="U466" s="151">
        <v>0</v>
      </c>
      <c r="V466" s="152">
        <v>1</v>
      </c>
      <c r="W466" s="153">
        <f t="shared" si="411"/>
        <v>24</v>
      </c>
      <c r="X466" s="154">
        <v>1</v>
      </c>
      <c r="Y466" s="155">
        <v>24</v>
      </c>
      <c r="Z466" s="138">
        <f t="shared" si="412"/>
        <v>24</v>
      </c>
      <c r="AA466" s="152">
        <v>0</v>
      </c>
      <c r="AB466" s="228">
        <v>0</v>
      </c>
      <c r="AC466" s="231">
        <v>1</v>
      </c>
      <c r="AD466" s="464">
        <v>100</v>
      </c>
      <c r="AE466" s="230">
        <f t="shared" si="413"/>
        <v>100</v>
      </c>
      <c r="AF466" s="231">
        <v>1</v>
      </c>
      <c r="AG466" s="269">
        <v>100</v>
      </c>
      <c r="AH466" s="230">
        <f t="shared" si="414"/>
        <v>100</v>
      </c>
      <c r="AI466" s="437">
        <f t="shared" si="433"/>
        <v>0</v>
      </c>
      <c r="AJ466" s="23">
        <f t="shared" si="415"/>
        <v>0</v>
      </c>
      <c r="AK466" s="24">
        <f t="shared" si="416"/>
        <v>0</v>
      </c>
      <c r="AL466" s="23">
        <f t="shared" si="417"/>
        <v>1</v>
      </c>
      <c r="AM466" s="160">
        <f t="shared" si="434"/>
        <v>0</v>
      </c>
      <c r="AN466" s="24"/>
      <c r="AO466" s="163">
        <f t="shared" si="418"/>
        <v>76</v>
      </c>
      <c r="AP466" s="164">
        <f t="shared" si="419"/>
        <v>3.1666666666666665</v>
      </c>
      <c r="AQ466" s="487"/>
      <c r="AR466" s="409">
        <f t="shared" si="439"/>
        <v>3.166666666666667</v>
      </c>
      <c r="AS466" s="410">
        <f t="shared" si="440"/>
        <v>3.166666666666667</v>
      </c>
      <c r="AT466" s="409" t="str">
        <f t="shared" si="441"/>
        <v/>
      </c>
      <c r="AU466" s="410" t="str">
        <f t="shared" si="442"/>
        <v/>
      </c>
      <c r="AV466" s="64" t="b">
        <f t="shared" si="430"/>
        <v>0</v>
      </c>
      <c r="AW466" s="415" t="str">
        <f t="shared" si="420"/>
        <v/>
      </c>
      <c r="AX466" s="415" t="str">
        <f t="shared" si="421"/>
        <v/>
      </c>
      <c r="AY466" s="415" t="str">
        <f t="shared" si="422"/>
        <v/>
      </c>
      <c r="AZ466" s="415">
        <f t="shared" si="431"/>
        <v>24</v>
      </c>
      <c r="BA466" s="415">
        <f t="shared" si="432"/>
        <v>100</v>
      </c>
      <c r="BB466" s="416" t="str">
        <f t="shared" si="437"/>
        <v/>
      </c>
      <c r="BC466" s="416" t="str">
        <f t="shared" si="437"/>
        <v/>
      </c>
      <c r="BD466" s="416" t="str">
        <f t="shared" si="437"/>
        <v/>
      </c>
      <c r="BE466" s="416">
        <f t="shared" si="437"/>
        <v>3.166666666666667</v>
      </c>
      <c r="BF466" s="417">
        <f t="shared" si="423"/>
        <v>0</v>
      </c>
      <c r="BG466" s="417">
        <f t="shared" si="424"/>
        <v>0</v>
      </c>
      <c r="BH466" s="417">
        <f t="shared" si="425"/>
        <v>0</v>
      </c>
      <c r="BI466" s="417">
        <f t="shared" si="426"/>
        <v>0</v>
      </c>
      <c r="BJ466" s="417">
        <f t="shared" si="429"/>
        <v>1</v>
      </c>
      <c r="BK466" s="416" t="str">
        <f t="shared" si="438"/>
        <v/>
      </c>
      <c r="BL466" s="416" t="str">
        <f t="shared" si="438"/>
        <v/>
      </c>
      <c r="BM466" s="416" t="str">
        <f t="shared" si="438"/>
        <v/>
      </c>
      <c r="BN466" s="416" t="str">
        <f t="shared" si="438"/>
        <v/>
      </c>
      <c r="BO466" s="419"/>
      <c r="BP466" s="420"/>
      <c r="BR466" s="104"/>
      <c r="BS466" s="103"/>
      <c r="BT466" s="161">
        <f t="shared" si="435"/>
        <v>24</v>
      </c>
      <c r="BU466" s="161">
        <f t="shared" si="436"/>
        <v>24</v>
      </c>
    </row>
    <row r="467" spans="1:73" ht="24" hidden="1">
      <c r="A467" s="145" t="s">
        <v>545</v>
      </c>
      <c r="B467" s="145" t="str">
        <f t="shared" si="410"/>
        <v>A31</v>
      </c>
      <c r="C467" s="146" t="s">
        <v>1012</v>
      </c>
      <c r="D467" s="147" t="s">
        <v>1013</v>
      </c>
      <c r="E467" s="147"/>
      <c r="F467" s="147"/>
      <c r="G467" s="147"/>
      <c r="H467" s="129">
        <v>50</v>
      </c>
      <c r="I467" s="130">
        <v>50</v>
      </c>
      <c r="J467" s="129">
        <v>50</v>
      </c>
      <c r="K467" s="130">
        <v>50</v>
      </c>
      <c r="L467" s="130">
        <v>50</v>
      </c>
      <c r="M467" s="130">
        <v>50</v>
      </c>
      <c r="N467" s="130">
        <v>50</v>
      </c>
      <c r="O467" s="148">
        <v>50</v>
      </c>
      <c r="P467" s="149">
        <v>43</v>
      </c>
      <c r="Q467" s="149">
        <v>2150</v>
      </c>
      <c r="R467" s="150">
        <v>72</v>
      </c>
      <c r="S467" s="151">
        <v>3600</v>
      </c>
      <c r="T467" s="150">
        <v>55</v>
      </c>
      <c r="U467" s="151">
        <v>2750</v>
      </c>
      <c r="V467" s="152">
        <v>72</v>
      </c>
      <c r="W467" s="153">
        <f t="shared" si="411"/>
        <v>3600</v>
      </c>
      <c r="X467" s="154">
        <v>72</v>
      </c>
      <c r="Y467" s="155">
        <v>50</v>
      </c>
      <c r="Z467" s="138">
        <f t="shared" si="412"/>
        <v>3600</v>
      </c>
      <c r="AA467" s="152">
        <v>44</v>
      </c>
      <c r="AB467" s="228">
        <v>2200</v>
      </c>
      <c r="AC467" s="231">
        <v>72</v>
      </c>
      <c r="AD467" s="465">
        <v>65</v>
      </c>
      <c r="AE467" s="230">
        <f t="shared" si="413"/>
        <v>4680</v>
      </c>
      <c r="AF467" s="231">
        <v>72</v>
      </c>
      <c r="AG467" s="269">
        <v>65</v>
      </c>
      <c r="AH467" s="230">
        <f t="shared" si="414"/>
        <v>4680</v>
      </c>
      <c r="AI467" s="437">
        <f t="shared" si="433"/>
        <v>0</v>
      </c>
      <c r="AJ467" s="23">
        <f t="shared" si="415"/>
        <v>0</v>
      </c>
      <c r="AK467" s="24">
        <f t="shared" si="416"/>
        <v>0</v>
      </c>
      <c r="AL467" s="23">
        <f t="shared" si="417"/>
        <v>28</v>
      </c>
      <c r="AM467" s="160">
        <f t="shared" si="434"/>
        <v>0</v>
      </c>
      <c r="AN467" s="24">
        <f>+AL467/AA467</f>
        <v>0.63636363636363635</v>
      </c>
      <c r="AO467" s="163">
        <f t="shared" si="418"/>
        <v>15</v>
      </c>
      <c r="AP467" s="164">
        <f t="shared" si="419"/>
        <v>0.3</v>
      </c>
      <c r="AQ467" s="487"/>
      <c r="AR467" s="409">
        <f t="shared" si="439"/>
        <v>0.30000000000000004</v>
      </c>
      <c r="AS467" s="410">
        <f t="shared" si="440"/>
        <v>0.30000000000000004</v>
      </c>
      <c r="AT467" s="409">
        <f t="shared" si="441"/>
        <v>0.63636363636363646</v>
      </c>
      <c r="AU467" s="410">
        <f t="shared" si="442"/>
        <v>0.63636363636363646</v>
      </c>
      <c r="AV467" s="64" t="b">
        <f t="shared" si="430"/>
        <v>0</v>
      </c>
      <c r="AW467" s="415">
        <f t="shared" si="420"/>
        <v>50</v>
      </c>
      <c r="AX467" s="415">
        <f t="shared" si="421"/>
        <v>50</v>
      </c>
      <c r="AY467" s="415">
        <f t="shared" si="422"/>
        <v>50</v>
      </c>
      <c r="AZ467" s="415">
        <f t="shared" si="431"/>
        <v>50</v>
      </c>
      <c r="BA467" s="415">
        <f t="shared" si="432"/>
        <v>65</v>
      </c>
      <c r="BB467" s="416">
        <f t="shared" si="437"/>
        <v>0</v>
      </c>
      <c r="BC467" s="416">
        <f t="shared" si="437"/>
        <v>0</v>
      </c>
      <c r="BD467" s="416">
        <f t="shared" si="437"/>
        <v>0</v>
      </c>
      <c r="BE467" s="416">
        <f t="shared" si="437"/>
        <v>0.30000000000000004</v>
      </c>
      <c r="BF467" s="417">
        <f t="shared" si="423"/>
        <v>43</v>
      </c>
      <c r="BG467" s="417">
        <f t="shared" si="424"/>
        <v>72</v>
      </c>
      <c r="BH467" s="417">
        <f t="shared" si="425"/>
        <v>55</v>
      </c>
      <c r="BI467" s="417">
        <f t="shared" si="426"/>
        <v>44</v>
      </c>
      <c r="BJ467" s="417">
        <f t="shared" si="429"/>
        <v>72</v>
      </c>
      <c r="BK467" s="416">
        <f t="shared" si="438"/>
        <v>0.67441860465116288</v>
      </c>
      <c r="BL467" s="416">
        <f t="shared" si="438"/>
        <v>-0.23611111111111116</v>
      </c>
      <c r="BM467" s="416">
        <f t="shared" si="438"/>
        <v>-0.19999999999999996</v>
      </c>
      <c r="BN467" s="416">
        <f t="shared" si="438"/>
        <v>0.63636363636363646</v>
      </c>
      <c r="BO467" s="419"/>
      <c r="BP467" s="420"/>
      <c r="BR467" s="104"/>
      <c r="BS467" s="103"/>
      <c r="BT467" s="161">
        <f t="shared" si="435"/>
        <v>3600</v>
      </c>
      <c r="BU467" s="161">
        <f t="shared" si="436"/>
        <v>3600</v>
      </c>
    </row>
    <row r="468" spans="1:73" ht="24" hidden="1">
      <c r="A468" s="145" t="s">
        <v>125</v>
      </c>
      <c r="B468" s="145" t="str">
        <f t="shared" si="410"/>
        <v>A32</v>
      </c>
      <c r="C468" s="146" t="s">
        <v>1014</v>
      </c>
      <c r="D468" s="147" t="s">
        <v>1015</v>
      </c>
      <c r="E468" s="147"/>
      <c r="F468" s="147"/>
      <c r="G468" s="147"/>
      <c r="H468" s="129">
        <v>50</v>
      </c>
      <c r="I468" s="130">
        <v>50</v>
      </c>
      <c r="J468" s="129">
        <v>50</v>
      </c>
      <c r="K468" s="130">
        <v>50</v>
      </c>
      <c r="L468" s="130">
        <v>50</v>
      </c>
      <c r="M468" s="130">
        <v>50</v>
      </c>
      <c r="N468" s="130">
        <v>50</v>
      </c>
      <c r="O468" s="148">
        <v>50</v>
      </c>
      <c r="P468" s="149">
        <v>2305</v>
      </c>
      <c r="Q468" s="149">
        <v>115250</v>
      </c>
      <c r="R468" s="150">
        <v>2228</v>
      </c>
      <c r="S468" s="151">
        <v>111400</v>
      </c>
      <c r="T468" s="150">
        <v>2865</v>
      </c>
      <c r="U468" s="151">
        <v>143250</v>
      </c>
      <c r="V468" s="152">
        <v>3028</v>
      </c>
      <c r="W468" s="153">
        <f t="shared" si="411"/>
        <v>151400</v>
      </c>
      <c r="X468" s="154">
        <v>3028</v>
      </c>
      <c r="Y468" s="155">
        <v>50</v>
      </c>
      <c r="Z468" s="138">
        <f t="shared" si="412"/>
        <v>151400</v>
      </c>
      <c r="AA468" s="152">
        <v>2630</v>
      </c>
      <c r="AB468" s="228">
        <v>131500</v>
      </c>
      <c r="AC468" s="229">
        <v>3000</v>
      </c>
      <c r="AD468" s="269">
        <v>65</v>
      </c>
      <c r="AE468" s="230">
        <f t="shared" si="413"/>
        <v>195000</v>
      </c>
      <c r="AF468" s="231">
        <v>2465</v>
      </c>
      <c r="AG468" s="269">
        <v>65</v>
      </c>
      <c r="AH468" s="230">
        <f t="shared" si="414"/>
        <v>160225</v>
      </c>
      <c r="AI468" s="437">
        <f t="shared" si="433"/>
        <v>0</v>
      </c>
      <c r="AJ468" s="23">
        <f t="shared" si="415"/>
        <v>-563</v>
      </c>
      <c r="AK468" s="24">
        <f t="shared" si="416"/>
        <v>-0.18593130779392339</v>
      </c>
      <c r="AL468" s="23">
        <f t="shared" si="417"/>
        <v>-165</v>
      </c>
      <c r="AM468" s="160">
        <f t="shared" si="434"/>
        <v>34775</v>
      </c>
      <c r="AN468" s="24">
        <f>+AL468/AA468</f>
        <v>-6.2737642585551326E-2</v>
      </c>
      <c r="AO468" s="163">
        <f t="shared" si="418"/>
        <v>15</v>
      </c>
      <c r="AP468" s="164">
        <f t="shared" si="419"/>
        <v>0.3</v>
      </c>
      <c r="AQ468" s="487"/>
      <c r="AR468" s="409">
        <f t="shared" si="439"/>
        <v>0.30000000000000004</v>
      </c>
      <c r="AS468" s="410">
        <f t="shared" si="440"/>
        <v>0.30000000000000004</v>
      </c>
      <c r="AT468" s="409">
        <f t="shared" si="441"/>
        <v>-6.2737642585551368E-2</v>
      </c>
      <c r="AU468" s="410">
        <f t="shared" si="442"/>
        <v>0.14068441064638781</v>
      </c>
      <c r="AV468" s="64" t="b">
        <f t="shared" si="430"/>
        <v>0</v>
      </c>
      <c r="AW468" s="415">
        <f t="shared" ref="AW468:AW492" si="443">IFERROR(Q468/P468,"")</f>
        <v>50</v>
      </c>
      <c r="AX468" s="415">
        <f t="shared" ref="AX468:AX492" si="444">IFERROR(S468/R468,"")</f>
        <v>50</v>
      </c>
      <c r="AY468" s="415">
        <f t="shared" ref="AY468:AY492" si="445">IFERROR(U468/T468,"")</f>
        <v>50</v>
      </c>
      <c r="AZ468" s="415">
        <f t="shared" si="431"/>
        <v>50</v>
      </c>
      <c r="BA468" s="415">
        <f t="shared" si="432"/>
        <v>65</v>
      </c>
      <c r="BB468" s="416">
        <f t="shared" si="437"/>
        <v>0</v>
      </c>
      <c r="BC468" s="416">
        <f t="shared" si="437"/>
        <v>0</v>
      </c>
      <c r="BD468" s="416">
        <f t="shared" si="437"/>
        <v>0</v>
      </c>
      <c r="BE468" s="416">
        <f t="shared" si="437"/>
        <v>0.30000000000000004</v>
      </c>
      <c r="BF468" s="417">
        <f t="shared" ref="BF468:BF492" si="446">P468</f>
        <v>2305</v>
      </c>
      <c r="BG468" s="417">
        <f t="shared" ref="BG468:BG492" si="447">R468</f>
        <v>2228</v>
      </c>
      <c r="BH468" s="417">
        <f t="shared" ref="BH468:BH492" si="448">T468</f>
        <v>2865</v>
      </c>
      <c r="BI468" s="417">
        <f t="shared" ref="BI468:BI492" si="449">AA468</f>
        <v>2630</v>
      </c>
      <c r="BJ468" s="417">
        <f t="shared" si="429"/>
        <v>3000</v>
      </c>
      <c r="BK468" s="416">
        <f t="shared" si="438"/>
        <v>-3.3405639913232088E-2</v>
      </c>
      <c r="BL468" s="416">
        <f t="shared" si="438"/>
        <v>0.28590664272890476</v>
      </c>
      <c r="BM468" s="416">
        <f t="shared" si="438"/>
        <v>-8.2024432809773118E-2</v>
      </c>
      <c r="BN468" s="416">
        <f t="shared" si="438"/>
        <v>0.14068441064638781</v>
      </c>
      <c r="BO468" s="419" t="s">
        <v>1071</v>
      </c>
      <c r="BP468" s="420"/>
      <c r="BR468" s="104"/>
      <c r="BS468" s="103"/>
      <c r="BT468" s="161">
        <f t="shared" si="435"/>
        <v>150000</v>
      </c>
      <c r="BU468" s="161">
        <f t="shared" si="436"/>
        <v>123250</v>
      </c>
    </row>
    <row r="469" spans="1:73" ht="24" hidden="1">
      <c r="A469" s="145" t="s">
        <v>88</v>
      </c>
      <c r="B469" s="145" t="str">
        <f t="shared" si="410"/>
        <v>A33</v>
      </c>
      <c r="C469" s="146" t="s">
        <v>1016</v>
      </c>
      <c r="D469" s="147" t="s">
        <v>1017</v>
      </c>
      <c r="E469" s="147"/>
      <c r="F469" s="147"/>
      <c r="G469" s="147"/>
      <c r="H469" s="129">
        <v>12</v>
      </c>
      <c r="I469" s="130">
        <v>12</v>
      </c>
      <c r="J469" s="129">
        <v>12</v>
      </c>
      <c r="K469" s="130">
        <v>12</v>
      </c>
      <c r="L469" s="130"/>
      <c r="M469" s="130"/>
      <c r="N469" s="130"/>
      <c r="O469" s="148" t="s">
        <v>88</v>
      </c>
      <c r="P469" s="149">
        <v>1590</v>
      </c>
      <c r="Q469" s="149">
        <v>19080</v>
      </c>
      <c r="R469" s="150"/>
      <c r="S469" s="151"/>
      <c r="T469" s="150"/>
      <c r="U469" s="151"/>
      <c r="V469" s="152"/>
      <c r="W469" s="153"/>
      <c r="X469" s="166"/>
      <c r="Y469" s="155" t="s">
        <v>88</v>
      </c>
      <c r="Z469" s="167"/>
      <c r="AA469" s="166"/>
      <c r="AB469" s="234"/>
      <c r="AC469" s="235"/>
      <c r="AD469" s="451"/>
      <c r="AE469" s="236"/>
      <c r="AF469" s="235"/>
      <c r="AG469" s="451"/>
      <c r="AH469" s="236"/>
      <c r="AI469" s="437">
        <f t="shared" si="433"/>
        <v>0</v>
      </c>
      <c r="AJ469" s="23"/>
      <c r="AK469" s="24"/>
      <c r="AL469" s="23"/>
      <c r="AM469" s="160">
        <f t="shared" si="434"/>
        <v>0</v>
      </c>
      <c r="AN469" s="24"/>
      <c r="AO469" s="163"/>
      <c r="AP469" s="164"/>
      <c r="AQ469" s="487"/>
      <c r="AR469" s="409" t="str">
        <f t="shared" si="439"/>
        <v/>
      </c>
      <c r="AS469" s="410" t="str">
        <f t="shared" si="440"/>
        <v/>
      </c>
      <c r="AT469" s="409" t="str">
        <f t="shared" si="441"/>
        <v/>
      </c>
      <c r="AU469" s="410" t="str">
        <f t="shared" si="442"/>
        <v/>
      </c>
      <c r="AV469" s="64" t="b">
        <f t="shared" si="430"/>
        <v>1</v>
      </c>
      <c r="AW469" s="415">
        <f t="shared" si="443"/>
        <v>12</v>
      </c>
      <c r="AX469" s="415" t="str">
        <f t="shared" si="444"/>
        <v/>
      </c>
      <c r="AY469" s="415" t="str">
        <f t="shared" si="445"/>
        <v/>
      </c>
      <c r="AZ469" s="415" t="str">
        <f t="shared" si="431"/>
        <v/>
      </c>
      <c r="BA469" s="415">
        <f t="shared" si="432"/>
        <v>0</v>
      </c>
      <c r="BB469" s="416" t="str">
        <f t="shared" si="437"/>
        <v/>
      </c>
      <c r="BC469" s="416" t="str">
        <f t="shared" si="437"/>
        <v/>
      </c>
      <c r="BD469" s="416" t="str">
        <f t="shared" si="437"/>
        <v/>
      </c>
      <c r="BE469" s="416" t="str">
        <f t="shared" si="437"/>
        <v/>
      </c>
      <c r="BF469" s="417">
        <f t="shared" si="446"/>
        <v>1590</v>
      </c>
      <c r="BG469" s="417">
        <f t="shared" si="447"/>
        <v>0</v>
      </c>
      <c r="BH469" s="417">
        <f t="shared" si="448"/>
        <v>0</v>
      </c>
      <c r="BI469" s="417">
        <f t="shared" si="449"/>
        <v>0</v>
      </c>
      <c r="BJ469" s="417">
        <f t="shared" si="429"/>
        <v>0</v>
      </c>
      <c r="BK469" s="416">
        <f t="shared" si="438"/>
        <v>-1</v>
      </c>
      <c r="BL469" s="416" t="str">
        <f t="shared" si="438"/>
        <v/>
      </c>
      <c r="BM469" s="416" t="str">
        <f t="shared" si="438"/>
        <v/>
      </c>
      <c r="BN469" s="416" t="str">
        <f t="shared" si="438"/>
        <v/>
      </c>
      <c r="BO469" s="419"/>
      <c r="BP469" s="420"/>
      <c r="BR469" s="104"/>
      <c r="BS469" s="103"/>
      <c r="BT469" s="161"/>
      <c r="BU469" s="161"/>
    </row>
    <row r="470" spans="1:73" ht="24" hidden="1">
      <c r="A470" s="145"/>
      <c r="B470" s="145" t="str">
        <f t="shared" si="410"/>
        <v>A33.1</v>
      </c>
      <c r="C470" s="146" t="s">
        <v>1018</v>
      </c>
      <c r="D470" s="147" t="s">
        <v>1017</v>
      </c>
      <c r="E470" s="147"/>
      <c r="F470" s="147"/>
      <c r="G470" s="147"/>
      <c r="H470" s="129">
        <v>12</v>
      </c>
      <c r="I470" s="130">
        <v>12</v>
      </c>
      <c r="J470" s="129"/>
      <c r="K470" s="130"/>
      <c r="L470" s="130">
        <v>12</v>
      </c>
      <c r="M470" s="130">
        <v>12</v>
      </c>
      <c r="N470" s="130">
        <v>12</v>
      </c>
      <c r="O470" s="148">
        <v>12</v>
      </c>
      <c r="P470" s="149">
        <v>1590</v>
      </c>
      <c r="Q470" s="149">
        <v>19080</v>
      </c>
      <c r="R470" s="150">
        <v>2423</v>
      </c>
      <c r="S470" s="151">
        <v>29076</v>
      </c>
      <c r="T470" s="150">
        <v>2490</v>
      </c>
      <c r="U470" s="151">
        <v>29880</v>
      </c>
      <c r="V470" s="152">
        <v>2542</v>
      </c>
      <c r="W470" s="153">
        <f t="shared" ref="W470:W482" si="450">V470*O470</f>
        <v>30504</v>
      </c>
      <c r="X470" s="154">
        <v>2542</v>
      </c>
      <c r="Y470" s="155">
        <v>12</v>
      </c>
      <c r="Z470" s="138">
        <f t="shared" ref="Z470:Z482" si="451">X470*Y470</f>
        <v>30504</v>
      </c>
      <c r="AA470" s="152">
        <v>2832</v>
      </c>
      <c r="AB470" s="228">
        <v>33984</v>
      </c>
      <c r="AC470" s="229">
        <v>3000</v>
      </c>
      <c r="AD470" s="269">
        <v>30</v>
      </c>
      <c r="AE470" s="230">
        <f t="shared" ref="AE470:AE485" si="452">AC470*AD470</f>
        <v>90000</v>
      </c>
      <c r="AF470" s="231">
        <v>2533</v>
      </c>
      <c r="AG470" s="269">
        <v>30</v>
      </c>
      <c r="AH470" s="230">
        <f t="shared" si="414"/>
        <v>75990</v>
      </c>
      <c r="AI470" s="437">
        <f t="shared" si="433"/>
        <v>0</v>
      </c>
      <c r="AJ470" s="23">
        <f t="shared" ref="AJ470:AJ482" si="453">+AF470-X470</f>
        <v>-9</v>
      </c>
      <c r="AK470" s="24">
        <f t="shared" ref="AK470:AK482" si="454">+AJ470/X470</f>
        <v>-3.5405192761605035E-3</v>
      </c>
      <c r="AL470" s="23">
        <f t="shared" ref="AL470:AL482" si="455">+AF470-AA470</f>
        <v>-299</v>
      </c>
      <c r="AM470" s="160">
        <f t="shared" si="434"/>
        <v>14010</v>
      </c>
      <c r="AN470" s="24">
        <f t="shared" ref="AN470:AN477" si="456">+AL470/AA470</f>
        <v>-0.10557909604519775</v>
      </c>
      <c r="AO470" s="163">
        <f t="shared" ref="AO470:AO482" si="457">+AG470-Y470</f>
        <v>18</v>
      </c>
      <c r="AP470" s="164">
        <f t="shared" ref="AP470:AP482" si="458">+AO470/Y470</f>
        <v>1.5</v>
      </c>
      <c r="AQ470" s="487"/>
      <c r="AR470" s="409">
        <f t="shared" si="439"/>
        <v>1.5</v>
      </c>
      <c r="AS470" s="410">
        <f t="shared" si="440"/>
        <v>1.5</v>
      </c>
      <c r="AT470" s="409">
        <f t="shared" si="441"/>
        <v>-0.10557909604519777</v>
      </c>
      <c r="AU470" s="410">
        <f t="shared" si="442"/>
        <v>5.9322033898305149E-2</v>
      </c>
      <c r="AV470" s="64" t="b">
        <f t="shared" si="430"/>
        <v>0</v>
      </c>
      <c r="AW470" s="415">
        <f t="shared" si="443"/>
        <v>12</v>
      </c>
      <c r="AX470" s="415">
        <f t="shared" si="444"/>
        <v>12</v>
      </c>
      <c r="AY470" s="415">
        <f t="shared" si="445"/>
        <v>12</v>
      </c>
      <c r="AZ470" s="415">
        <f t="shared" si="431"/>
        <v>12</v>
      </c>
      <c r="BA470" s="415">
        <f t="shared" si="432"/>
        <v>30</v>
      </c>
      <c r="BB470" s="416">
        <f t="shared" si="437"/>
        <v>0</v>
      </c>
      <c r="BC470" s="416">
        <f t="shared" si="437"/>
        <v>0</v>
      </c>
      <c r="BD470" s="416">
        <f t="shared" si="437"/>
        <v>0</v>
      </c>
      <c r="BE470" s="416">
        <f t="shared" si="437"/>
        <v>1.5</v>
      </c>
      <c r="BF470" s="417">
        <f t="shared" si="446"/>
        <v>1590</v>
      </c>
      <c r="BG470" s="417">
        <f t="shared" si="447"/>
        <v>2423</v>
      </c>
      <c r="BH470" s="417">
        <f t="shared" si="448"/>
        <v>2490</v>
      </c>
      <c r="BI470" s="417">
        <f t="shared" si="449"/>
        <v>2832</v>
      </c>
      <c r="BJ470" s="417">
        <f t="shared" si="429"/>
        <v>3000</v>
      </c>
      <c r="BK470" s="416">
        <f t="shared" si="438"/>
        <v>0.52389937106918238</v>
      </c>
      <c r="BL470" s="416">
        <f t="shared" si="438"/>
        <v>2.7651671481634388E-2</v>
      </c>
      <c r="BM470" s="416">
        <f t="shared" si="438"/>
        <v>0.13734939759036147</v>
      </c>
      <c r="BN470" s="416">
        <f t="shared" si="438"/>
        <v>5.9322033898305149E-2</v>
      </c>
      <c r="BO470" s="419" t="s">
        <v>1071</v>
      </c>
      <c r="BP470" s="420"/>
      <c r="BR470" s="104"/>
      <c r="BS470" s="103"/>
      <c r="BT470" s="161">
        <f t="shared" si="435"/>
        <v>36000</v>
      </c>
      <c r="BU470" s="161">
        <f t="shared" si="436"/>
        <v>30396</v>
      </c>
    </row>
    <row r="471" spans="1:73" ht="24" hidden="1">
      <c r="A471" s="145"/>
      <c r="B471" s="145" t="str">
        <f t="shared" si="410"/>
        <v>A33.2</v>
      </c>
      <c r="C471" s="146" t="s">
        <v>1019</v>
      </c>
      <c r="D471" s="147" t="s">
        <v>1020</v>
      </c>
      <c r="E471" s="147"/>
      <c r="F471" s="147"/>
      <c r="G471" s="147"/>
      <c r="H471" s="129">
        <v>0</v>
      </c>
      <c r="I471" s="130">
        <v>0</v>
      </c>
      <c r="J471" s="288"/>
      <c r="K471" s="130"/>
      <c r="L471" s="130">
        <v>980</v>
      </c>
      <c r="M471" s="130">
        <v>980</v>
      </c>
      <c r="N471" s="130">
        <v>980</v>
      </c>
      <c r="O471" s="148">
        <v>980</v>
      </c>
      <c r="P471" s="149">
        <v>0</v>
      </c>
      <c r="Q471" s="149">
        <v>0</v>
      </c>
      <c r="R471" s="150">
        <v>5</v>
      </c>
      <c r="S471" s="151">
        <v>4900</v>
      </c>
      <c r="T471" s="150">
        <v>23</v>
      </c>
      <c r="U471" s="151">
        <v>22540</v>
      </c>
      <c r="V471" s="152">
        <v>23</v>
      </c>
      <c r="W471" s="153">
        <f t="shared" si="450"/>
        <v>22540</v>
      </c>
      <c r="X471" s="154">
        <v>23</v>
      </c>
      <c r="Y471" s="155">
        <v>980</v>
      </c>
      <c r="Z471" s="138">
        <f t="shared" si="451"/>
        <v>22540</v>
      </c>
      <c r="AA471" s="152">
        <v>24</v>
      </c>
      <c r="AB471" s="228">
        <v>23520</v>
      </c>
      <c r="AC471" s="229">
        <v>30</v>
      </c>
      <c r="AD471" s="269">
        <v>1200</v>
      </c>
      <c r="AE471" s="230">
        <f t="shared" si="452"/>
        <v>36000</v>
      </c>
      <c r="AF471" s="231">
        <v>12</v>
      </c>
      <c r="AG471" s="269">
        <v>1200</v>
      </c>
      <c r="AH471" s="230">
        <f t="shared" si="414"/>
        <v>14400</v>
      </c>
      <c r="AI471" s="437">
        <f t="shared" si="433"/>
        <v>0</v>
      </c>
      <c r="AJ471" s="23">
        <f t="shared" si="453"/>
        <v>-11</v>
      </c>
      <c r="AK471" s="24">
        <f t="shared" si="454"/>
        <v>-0.47826086956521741</v>
      </c>
      <c r="AL471" s="23">
        <f t="shared" si="455"/>
        <v>-12</v>
      </c>
      <c r="AM471" s="160">
        <f t="shared" si="434"/>
        <v>21600</v>
      </c>
      <c r="AN471" s="24">
        <f t="shared" si="456"/>
        <v>-0.5</v>
      </c>
      <c r="AO471" s="163">
        <f t="shared" si="457"/>
        <v>220</v>
      </c>
      <c r="AP471" s="164">
        <f t="shared" si="458"/>
        <v>0.22448979591836735</v>
      </c>
      <c r="AQ471" s="487"/>
      <c r="AR471" s="409">
        <f t="shared" si="439"/>
        <v>0.22448979591836737</v>
      </c>
      <c r="AS471" s="410">
        <f t="shared" si="440"/>
        <v>0.22448979591836737</v>
      </c>
      <c r="AT471" s="409">
        <f t="shared" si="441"/>
        <v>-0.5</v>
      </c>
      <c r="AU471" s="410">
        <f t="shared" si="442"/>
        <v>0.25</v>
      </c>
      <c r="AV471" s="64" t="b">
        <f t="shared" si="430"/>
        <v>0</v>
      </c>
      <c r="AW471" s="415" t="str">
        <f t="shared" si="443"/>
        <v/>
      </c>
      <c r="AX471" s="415">
        <f t="shared" si="444"/>
        <v>980</v>
      </c>
      <c r="AY471" s="415">
        <f t="shared" si="445"/>
        <v>980</v>
      </c>
      <c r="AZ471" s="415">
        <f t="shared" si="431"/>
        <v>980</v>
      </c>
      <c r="BA471" s="415">
        <f t="shared" si="432"/>
        <v>1200</v>
      </c>
      <c r="BB471" s="416" t="str">
        <f t="shared" si="437"/>
        <v/>
      </c>
      <c r="BC471" s="416">
        <f t="shared" si="437"/>
        <v>0</v>
      </c>
      <c r="BD471" s="416">
        <f t="shared" si="437"/>
        <v>0</v>
      </c>
      <c r="BE471" s="416">
        <f t="shared" si="437"/>
        <v>0.22448979591836737</v>
      </c>
      <c r="BF471" s="417">
        <f t="shared" si="446"/>
        <v>0</v>
      </c>
      <c r="BG471" s="417">
        <f t="shared" si="447"/>
        <v>5</v>
      </c>
      <c r="BH471" s="417">
        <f t="shared" si="448"/>
        <v>23</v>
      </c>
      <c r="BI471" s="417">
        <f t="shared" si="449"/>
        <v>24</v>
      </c>
      <c r="BJ471" s="417">
        <f t="shared" si="429"/>
        <v>30</v>
      </c>
      <c r="BK471" s="416" t="str">
        <f t="shared" si="438"/>
        <v/>
      </c>
      <c r="BL471" s="416">
        <f t="shared" si="438"/>
        <v>3.5999999999999996</v>
      </c>
      <c r="BM471" s="416">
        <f t="shared" si="438"/>
        <v>4.3478260869565188E-2</v>
      </c>
      <c r="BN471" s="416">
        <f t="shared" si="438"/>
        <v>0.25</v>
      </c>
      <c r="BO471" s="419" t="s">
        <v>1071</v>
      </c>
      <c r="BP471" s="420"/>
      <c r="BR471" s="104"/>
      <c r="BS471" s="103"/>
      <c r="BT471" s="161">
        <f t="shared" si="435"/>
        <v>29400</v>
      </c>
      <c r="BU471" s="161">
        <f t="shared" si="436"/>
        <v>11760</v>
      </c>
    </row>
    <row r="472" spans="1:73" ht="24" hidden="1">
      <c r="A472" s="145" t="s">
        <v>350</v>
      </c>
      <c r="B472" s="145" t="str">
        <f t="shared" si="410"/>
        <v>A34</v>
      </c>
      <c r="C472" s="146" t="s">
        <v>1021</v>
      </c>
      <c r="D472" s="172" t="s">
        <v>1022</v>
      </c>
      <c r="E472" s="178" t="s">
        <v>142</v>
      </c>
      <c r="F472" s="178"/>
      <c r="G472" s="178"/>
      <c r="H472" s="129">
        <v>120</v>
      </c>
      <c r="I472" s="130">
        <v>120</v>
      </c>
      <c r="J472" s="129">
        <v>120</v>
      </c>
      <c r="K472" s="130">
        <v>120</v>
      </c>
      <c r="L472" s="130">
        <v>120</v>
      </c>
      <c r="M472" s="130">
        <v>120</v>
      </c>
      <c r="N472" s="130">
        <v>120</v>
      </c>
      <c r="O472" s="148">
        <v>120</v>
      </c>
      <c r="P472" s="149">
        <v>1305</v>
      </c>
      <c r="Q472" s="149">
        <v>156600</v>
      </c>
      <c r="R472" s="150">
        <v>1372</v>
      </c>
      <c r="S472" s="151">
        <v>164640</v>
      </c>
      <c r="T472" s="150">
        <v>879</v>
      </c>
      <c r="U472" s="151">
        <v>105480</v>
      </c>
      <c r="V472" s="152">
        <v>1372</v>
      </c>
      <c r="W472" s="153">
        <f t="shared" si="450"/>
        <v>164640</v>
      </c>
      <c r="X472" s="154">
        <v>1372</v>
      </c>
      <c r="Y472" s="155">
        <v>120</v>
      </c>
      <c r="Z472" s="138">
        <f t="shared" si="451"/>
        <v>164640</v>
      </c>
      <c r="AA472" s="152">
        <v>731</v>
      </c>
      <c r="AB472" s="228">
        <v>87720</v>
      </c>
      <c r="AC472" s="289">
        <v>3000</v>
      </c>
      <c r="AD472" s="466">
        <v>250</v>
      </c>
      <c r="AE472" s="230">
        <f t="shared" si="452"/>
        <v>750000</v>
      </c>
      <c r="AF472" s="231">
        <v>1454</v>
      </c>
      <c r="AG472" s="269">
        <v>300</v>
      </c>
      <c r="AH472" s="230">
        <f t="shared" si="414"/>
        <v>436200</v>
      </c>
      <c r="AI472" s="437">
        <f t="shared" si="433"/>
        <v>-50</v>
      </c>
      <c r="AJ472" s="23">
        <f t="shared" si="453"/>
        <v>82</v>
      </c>
      <c r="AK472" s="24">
        <f t="shared" si="454"/>
        <v>5.9766763848396499E-2</v>
      </c>
      <c r="AL472" s="23">
        <f t="shared" si="455"/>
        <v>723</v>
      </c>
      <c r="AM472" s="160">
        <f t="shared" si="434"/>
        <v>313800</v>
      </c>
      <c r="AN472" s="24">
        <f t="shared" si="456"/>
        <v>0.98905608755129959</v>
      </c>
      <c r="AO472" s="163">
        <f t="shared" si="457"/>
        <v>180</v>
      </c>
      <c r="AP472" s="164">
        <f t="shared" si="458"/>
        <v>1.5</v>
      </c>
      <c r="AQ472" s="487"/>
      <c r="AR472" s="409">
        <f t="shared" si="439"/>
        <v>1.5</v>
      </c>
      <c r="AS472" s="410">
        <f t="shared" si="440"/>
        <v>1.0833333333333335</v>
      </c>
      <c r="AT472" s="409">
        <f t="shared" si="441"/>
        <v>0.98905608755129948</v>
      </c>
      <c r="AU472" s="410">
        <f t="shared" si="442"/>
        <v>3.1039671682626535</v>
      </c>
      <c r="AV472" s="64" t="b">
        <f t="shared" si="430"/>
        <v>0</v>
      </c>
      <c r="AW472" s="415">
        <f t="shared" si="443"/>
        <v>120</v>
      </c>
      <c r="AX472" s="415">
        <f t="shared" si="444"/>
        <v>120</v>
      </c>
      <c r="AY472" s="415">
        <f t="shared" si="445"/>
        <v>120</v>
      </c>
      <c r="AZ472" s="415">
        <f t="shared" si="431"/>
        <v>120</v>
      </c>
      <c r="BA472" s="415">
        <f t="shared" si="432"/>
        <v>250</v>
      </c>
      <c r="BB472" s="416">
        <f t="shared" si="437"/>
        <v>0</v>
      </c>
      <c r="BC472" s="416">
        <f t="shared" si="437"/>
        <v>0</v>
      </c>
      <c r="BD472" s="416">
        <f t="shared" si="437"/>
        <v>0</v>
      </c>
      <c r="BE472" s="416">
        <f t="shared" si="437"/>
        <v>1.0833333333333335</v>
      </c>
      <c r="BF472" s="417">
        <f t="shared" si="446"/>
        <v>1305</v>
      </c>
      <c r="BG472" s="417">
        <f t="shared" si="447"/>
        <v>1372</v>
      </c>
      <c r="BH472" s="417">
        <f t="shared" si="448"/>
        <v>879</v>
      </c>
      <c r="BI472" s="417">
        <f t="shared" si="449"/>
        <v>731</v>
      </c>
      <c r="BJ472" s="417">
        <f t="shared" si="429"/>
        <v>3000</v>
      </c>
      <c r="BK472" s="416">
        <f t="shared" si="438"/>
        <v>5.1340996168582453E-2</v>
      </c>
      <c r="BL472" s="416">
        <f t="shared" si="438"/>
        <v>-0.35932944606413997</v>
      </c>
      <c r="BM472" s="416">
        <f t="shared" si="438"/>
        <v>-0.16837315130830488</v>
      </c>
      <c r="BN472" s="416">
        <f t="shared" si="438"/>
        <v>3.1039671682626535</v>
      </c>
      <c r="BO472" s="419" t="s">
        <v>1023</v>
      </c>
      <c r="BP472" s="420"/>
      <c r="BR472" s="104"/>
      <c r="BS472" s="103"/>
      <c r="BT472" s="161">
        <f t="shared" si="435"/>
        <v>360000</v>
      </c>
      <c r="BU472" s="161">
        <f t="shared" si="436"/>
        <v>174480</v>
      </c>
    </row>
    <row r="473" spans="1:73" ht="13.2" hidden="1">
      <c r="A473" s="145" t="s">
        <v>1024</v>
      </c>
      <c r="B473" s="145" t="str">
        <f t="shared" si="410"/>
        <v>A35</v>
      </c>
      <c r="C473" s="146" t="s">
        <v>1025</v>
      </c>
      <c r="D473" s="147" t="s">
        <v>1026</v>
      </c>
      <c r="E473" s="147"/>
      <c r="F473" s="147"/>
      <c r="G473" s="147"/>
      <c r="H473" s="129">
        <v>70</v>
      </c>
      <c r="I473" s="130">
        <v>70</v>
      </c>
      <c r="J473" s="129">
        <v>70</v>
      </c>
      <c r="K473" s="130">
        <v>70</v>
      </c>
      <c r="L473" s="130">
        <v>77</v>
      </c>
      <c r="M473" s="130">
        <v>77</v>
      </c>
      <c r="N473" s="130">
        <v>77</v>
      </c>
      <c r="O473" s="148">
        <v>77</v>
      </c>
      <c r="P473" s="149">
        <v>10945</v>
      </c>
      <c r="Q473" s="149">
        <v>766150</v>
      </c>
      <c r="R473" s="150">
        <v>9813</v>
      </c>
      <c r="S473" s="151">
        <v>721063</v>
      </c>
      <c r="T473" s="150">
        <v>9883</v>
      </c>
      <c r="U473" s="151">
        <v>760991</v>
      </c>
      <c r="V473" s="152">
        <v>10190</v>
      </c>
      <c r="W473" s="153">
        <f t="shared" si="450"/>
        <v>784630</v>
      </c>
      <c r="X473" s="154">
        <v>10190</v>
      </c>
      <c r="Y473" s="155">
        <v>77</v>
      </c>
      <c r="Z473" s="138">
        <f t="shared" si="451"/>
        <v>784630</v>
      </c>
      <c r="AA473" s="152">
        <v>8401</v>
      </c>
      <c r="AB473" s="228">
        <v>646877</v>
      </c>
      <c r="AC473" s="231">
        <v>10299</v>
      </c>
      <c r="AD473" s="464">
        <v>110</v>
      </c>
      <c r="AE473" s="230">
        <f t="shared" si="452"/>
        <v>1132890</v>
      </c>
      <c r="AF473" s="231">
        <v>10299</v>
      </c>
      <c r="AG473" s="269">
        <v>122</v>
      </c>
      <c r="AH473" s="230">
        <f t="shared" si="414"/>
        <v>1256478</v>
      </c>
      <c r="AI473" s="437">
        <f t="shared" si="433"/>
        <v>-12</v>
      </c>
      <c r="AJ473" s="23">
        <f t="shared" si="453"/>
        <v>109</v>
      </c>
      <c r="AK473" s="24">
        <f t="shared" si="454"/>
        <v>1.069676153091266E-2</v>
      </c>
      <c r="AL473" s="23">
        <f t="shared" si="455"/>
        <v>1898</v>
      </c>
      <c r="AM473" s="160">
        <f t="shared" si="434"/>
        <v>-123588</v>
      </c>
      <c r="AN473" s="24">
        <f t="shared" si="456"/>
        <v>0.22592548506130222</v>
      </c>
      <c r="AO473" s="163">
        <f t="shared" si="457"/>
        <v>45</v>
      </c>
      <c r="AP473" s="164">
        <f t="shared" si="458"/>
        <v>0.58441558441558439</v>
      </c>
      <c r="AQ473" s="487"/>
      <c r="AR473" s="409">
        <f t="shared" si="439"/>
        <v>0.5844155844155845</v>
      </c>
      <c r="AS473" s="410">
        <f t="shared" si="440"/>
        <v>0.4285714285714286</v>
      </c>
      <c r="AT473" s="409">
        <f t="shared" si="441"/>
        <v>0.22592548506130217</v>
      </c>
      <c r="AU473" s="410">
        <f t="shared" si="442"/>
        <v>0.22592548506130217</v>
      </c>
      <c r="AV473" s="64" t="b">
        <f t="shared" si="430"/>
        <v>0</v>
      </c>
      <c r="AW473" s="415">
        <f t="shared" si="443"/>
        <v>70</v>
      </c>
      <c r="AX473" s="415">
        <f t="shared" si="444"/>
        <v>73.480383165189039</v>
      </c>
      <c r="AY473" s="415">
        <f t="shared" si="445"/>
        <v>77</v>
      </c>
      <c r="AZ473" s="415">
        <f t="shared" si="431"/>
        <v>77</v>
      </c>
      <c r="BA473" s="415">
        <f t="shared" si="432"/>
        <v>110</v>
      </c>
      <c r="BB473" s="416">
        <f t="shared" si="437"/>
        <v>4.9719759502700578E-2</v>
      </c>
      <c r="BC473" s="416">
        <f t="shared" si="437"/>
        <v>4.7898727295673238E-2</v>
      </c>
      <c r="BD473" s="416">
        <f t="shared" si="437"/>
        <v>0</v>
      </c>
      <c r="BE473" s="416">
        <f t="shared" si="437"/>
        <v>0.4285714285714286</v>
      </c>
      <c r="BF473" s="417">
        <f t="shared" si="446"/>
        <v>10945</v>
      </c>
      <c r="BG473" s="417">
        <f t="shared" si="447"/>
        <v>9813</v>
      </c>
      <c r="BH473" s="417">
        <f t="shared" si="448"/>
        <v>9883</v>
      </c>
      <c r="BI473" s="417">
        <f t="shared" si="449"/>
        <v>8401</v>
      </c>
      <c r="BJ473" s="417">
        <f t="shared" si="429"/>
        <v>10299</v>
      </c>
      <c r="BK473" s="416">
        <f t="shared" si="438"/>
        <v>-0.10342622201918683</v>
      </c>
      <c r="BL473" s="416">
        <f t="shared" si="438"/>
        <v>7.1333944767144608E-3</v>
      </c>
      <c r="BM473" s="416">
        <f t="shared" si="438"/>
        <v>-0.14995446726702422</v>
      </c>
      <c r="BN473" s="416">
        <f t="shared" si="438"/>
        <v>0.22592548506130217</v>
      </c>
      <c r="BO473" s="419"/>
      <c r="BP473" s="420"/>
      <c r="BR473" s="104"/>
      <c r="BS473" s="103"/>
      <c r="BT473" s="161">
        <f t="shared" si="435"/>
        <v>793023</v>
      </c>
      <c r="BU473" s="161">
        <f t="shared" si="436"/>
        <v>793023</v>
      </c>
    </row>
    <row r="474" spans="1:73" ht="24" hidden="1">
      <c r="A474" s="145" t="s">
        <v>1024</v>
      </c>
      <c r="B474" s="145" t="str">
        <f t="shared" si="410"/>
        <v>A36</v>
      </c>
      <c r="C474" s="146" t="s">
        <v>1027</v>
      </c>
      <c r="D474" s="147" t="s">
        <v>1028</v>
      </c>
      <c r="E474" s="147"/>
      <c r="F474" s="147"/>
      <c r="G474" s="147"/>
      <c r="H474" s="129">
        <v>2000</v>
      </c>
      <c r="I474" s="130">
        <v>2000</v>
      </c>
      <c r="J474" s="129">
        <v>1600</v>
      </c>
      <c r="K474" s="130">
        <v>1600</v>
      </c>
      <c r="L474" s="130">
        <v>1600</v>
      </c>
      <c r="M474" s="130">
        <v>1600</v>
      </c>
      <c r="N474" s="130">
        <v>1600</v>
      </c>
      <c r="O474" s="148">
        <v>1600</v>
      </c>
      <c r="P474" s="149">
        <v>15446</v>
      </c>
      <c r="Q474" s="149">
        <v>30892000</v>
      </c>
      <c r="R474" s="150">
        <v>19194</v>
      </c>
      <c r="S474" s="151">
        <v>31169600</v>
      </c>
      <c r="T474" s="150">
        <v>22807</v>
      </c>
      <c r="U474" s="151">
        <v>36490400</v>
      </c>
      <c r="V474" s="152">
        <v>22851</v>
      </c>
      <c r="W474" s="153">
        <f t="shared" si="450"/>
        <v>36561600</v>
      </c>
      <c r="X474" s="154">
        <v>22851</v>
      </c>
      <c r="Y474" s="155">
        <v>1600</v>
      </c>
      <c r="Z474" s="138">
        <f t="shared" si="451"/>
        <v>36561600</v>
      </c>
      <c r="AA474" s="152">
        <v>28378</v>
      </c>
      <c r="AB474" s="228">
        <v>45404800</v>
      </c>
      <c r="AC474" s="229">
        <f>AA474</f>
        <v>28378</v>
      </c>
      <c r="AD474" s="269">
        <v>1700</v>
      </c>
      <c r="AE474" s="230">
        <f t="shared" si="452"/>
        <v>48242600</v>
      </c>
      <c r="AF474" s="231">
        <v>20069</v>
      </c>
      <c r="AG474" s="269">
        <v>1700</v>
      </c>
      <c r="AH474" s="230">
        <f t="shared" si="414"/>
        <v>34117300</v>
      </c>
      <c r="AI474" s="437">
        <f t="shared" si="433"/>
        <v>0</v>
      </c>
      <c r="AJ474" s="23">
        <f t="shared" si="453"/>
        <v>-2782</v>
      </c>
      <c r="AK474" s="24">
        <f t="shared" si="454"/>
        <v>-0.12174521902761368</v>
      </c>
      <c r="AL474" s="23">
        <f t="shared" si="455"/>
        <v>-8309</v>
      </c>
      <c r="AM474" s="160">
        <f t="shared" si="434"/>
        <v>14125300</v>
      </c>
      <c r="AN474" s="24">
        <f t="shared" si="456"/>
        <v>-0.29279723729649726</v>
      </c>
      <c r="AO474" s="163">
        <f t="shared" si="457"/>
        <v>100</v>
      </c>
      <c r="AP474" s="164">
        <f t="shared" si="458"/>
        <v>6.25E-2</v>
      </c>
      <c r="AQ474" s="487"/>
      <c r="AR474" s="409">
        <f t="shared" si="439"/>
        <v>6.25E-2</v>
      </c>
      <c r="AS474" s="410">
        <f t="shared" si="440"/>
        <v>6.25E-2</v>
      </c>
      <c r="AT474" s="409">
        <f t="shared" si="441"/>
        <v>-0.29279723729649731</v>
      </c>
      <c r="AU474" s="410">
        <f t="shared" si="442"/>
        <v>0</v>
      </c>
      <c r="AV474" s="64" t="b">
        <f t="shared" si="430"/>
        <v>1</v>
      </c>
      <c r="AW474" s="415">
        <f t="shared" si="443"/>
        <v>2000</v>
      </c>
      <c r="AX474" s="415">
        <f t="shared" si="444"/>
        <v>1623.9241429613421</v>
      </c>
      <c r="AY474" s="415">
        <f t="shared" si="445"/>
        <v>1599.9649230499408</v>
      </c>
      <c r="AZ474" s="415">
        <f t="shared" si="431"/>
        <v>1600</v>
      </c>
      <c r="BA474" s="415">
        <f t="shared" si="432"/>
        <v>1700</v>
      </c>
      <c r="BB474" s="416">
        <f t="shared" si="437"/>
        <v>-0.18803792851932899</v>
      </c>
      <c r="BC474" s="416">
        <f t="shared" si="437"/>
        <v>-1.4753903385973377E-2</v>
      </c>
      <c r="BD474" s="416">
        <f t="shared" si="437"/>
        <v>2.1923574419657754E-5</v>
      </c>
      <c r="BE474" s="416">
        <f t="shared" si="437"/>
        <v>6.25E-2</v>
      </c>
      <c r="BF474" s="417">
        <f t="shared" si="446"/>
        <v>15446</v>
      </c>
      <c r="BG474" s="417">
        <f t="shared" si="447"/>
        <v>19194</v>
      </c>
      <c r="BH474" s="417">
        <f t="shared" si="448"/>
        <v>22807</v>
      </c>
      <c r="BI474" s="417">
        <f t="shared" si="449"/>
        <v>28378</v>
      </c>
      <c r="BJ474" s="417">
        <f t="shared" si="429"/>
        <v>28378</v>
      </c>
      <c r="BK474" s="416">
        <f t="shared" si="438"/>
        <v>0.24265181924122747</v>
      </c>
      <c r="BL474" s="416">
        <f t="shared" si="438"/>
        <v>0.18823590705428783</v>
      </c>
      <c r="BM474" s="416">
        <f t="shared" si="438"/>
        <v>0.24426711097470077</v>
      </c>
      <c r="BN474" s="416">
        <f t="shared" si="438"/>
        <v>0</v>
      </c>
      <c r="BO474" s="419" t="s">
        <v>1071</v>
      </c>
      <c r="BP474" s="420"/>
      <c r="BR474" s="104"/>
      <c r="BS474" s="103"/>
      <c r="BT474" s="161">
        <f t="shared" si="435"/>
        <v>45404800</v>
      </c>
      <c r="BU474" s="161">
        <f t="shared" si="436"/>
        <v>32110400</v>
      </c>
    </row>
    <row r="475" spans="1:73" ht="24" hidden="1">
      <c r="A475" s="145" t="s">
        <v>1024</v>
      </c>
      <c r="B475" s="145" t="str">
        <f t="shared" si="410"/>
        <v>A37</v>
      </c>
      <c r="C475" s="146" t="s">
        <v>1029</v>
      </c>
      <c r="D475" s="147" t="s">
        <v>1030</v>
      </c>
      <c r="E475" s="147"/>
      <c r="F475" s="147"/>
      <c r="G475" s="147"/>
      <c r="H475" s="129">
        <v>350</v>
      </c>
      <c r="I475" s="130">
        <v>350</v>
      </c>
      <c r="J475" s="129">
        <v>350</v>
      </c>
      <c r="K475" s="130">
        <v>350</v>
      </c>
      <c r="L475" s="130">
        <v>385</v>
      </c>
      <c r="M475" s="130">
        <v>385</v>
      </c>
      <c r="N475" s="130">
        <v>385</v>
      </c>
      <c r="O475" s="148">
        <v>385</v>
      </c>
      <c r="P475" s="149">
        <v>7279</v>
      </c>
      <c r="Q475" s="149">
        <v>2547650</v>
      </c>
      <c r="R475" s="150">
        <v>8457</v>
      </c>
      <c r="S475" s="151">
        <v>3092600</v>
      </c>
      <c r="T475" s="150">
        <v>9638</v>
      </c>
      <c r="U475" s="151">
        <v>3710630</v>
      </c>
      <c r="V475" s="152">
        <v>9853</v>
      </c>
      <c r="W475" s="153">
        <f t="shared" si="450"/>
        <v>3793405</v>
      </c>
      <c r="X475" s="154">
        <v>9853</v>
      </c>
      <c r="Y475" s="155">
        <v>385</v>
      </c>
      <c r="Z475" s="138">
        <f t="shared" si="451"/>
        <v>3793405</v>
      </c>
      <c r="AA475" s="152">
        <v>10742</v>
      </c>
      <c r="AB475" s="228">
        <v>4135670</v>
      </c>
      <c r="AC475" s="229">
        <v>11300</v>
      </c>
      <c r="AD475" s="269">
        <v>450</v>
      </c>
      <c r="AE475" s="230">
        <f t="shared" si="452"/>
        <v>5085000</v>
      </c>
      <c r="AF475" s="231">
        <v>8862</v>
      </c>
      <c r="AG475" s="269">
        <v>450</v>
      </c>
      <c r="AH475" s="230">
        <f t="shared" si="414"/>
        <v>3987900</v>
      </c>
      <c r="AI475" s="437">
        <f t="shared" si="433"/>
        <v>0</v>
      </c>
      <c r="AJ475" s="23">
        <f t="shared" si="453"/>
        <v>-991</v>
      </c>
      <c r="AK475" s="24">
        <f t="shared" si="454"/>
        <v>-0.10057850400893129</v>
      </c>
      <c r="AL475" s="23">
        <f t="shared" si="455"/>
        <v>-1880</v>
      </c>
      <c r="AM475" s="160">
        <f t="shared" si="434"/>
        <v>1097100</v>
      </c>
      <c r="AN475" s="24">
        <f t="shared" si="456"/>
        <v>-0.17501396388009682</v>
      </c>
      <c r="AO475" s="163">
        <f t="shared" si="457"/>
        <v>65</v>
      </c>
      <c r="AP475" s="164">
        <f t="shared" si="458"/>
        <v>0.16883116883116883</v>
      </c>
      <c r="AQ475" s="487"/>
      <c r="AR475" s="409">
        <f t="shared" si="439"/>
        <v>0.16883116883116878</v>
      </c>
      <c r="AS475" s="410">
        <f t="shared" si="440"/>
        <v>0.16883116883116878</v>
      </c>
      <c r="AT475" s="409">
        <f t="shared" si="441"/>
        <v>-0.17501396388009682</v>
      </c>
      <c r="AU475" s="410">
        <f t="shared" si="442"/>
        <v>5.1945633960156501E-2</v>
      </c>
      <c r="AV475" s="64" t="b">
        <f t="shared" si="430"/>
        <v>0</v>
      </c>
      <c r="AW475" s="415">
        <f t="shared" si="443"/>
        <v>350</v>
      </c>
      <c r="AX475" s="415">
        <f t="shared" si="444"/>
        <v>365.68523116944544</v>
      </c>
      <c r="AY475" s="415">
        <f t="shared" si="445"/>
        <v>385</v>
      </c>
      <c r="AZ475" s="415">
        <f t="shared" si="431"/>
        <v>385</v>
      </c>
      <c r="BA475" s="415">
        <f t="shared" si="432"/>
        <v>450</v>
      </c>
      <c r="BB475" s="416">
        <f t="shared" si="437"/>
        <v>4.4814946198415528E-2</v>
      </c>
      <c r="BC475" s="416">
        <f t="shared" si="437"/>
        <v>5.2818017202354017E-2</v>
      </c>
      <c r="BD475" s="416">
        <f t="shared" si="437"/>
        <v>0</v>
      </c>
      <c r="BE475" s="416">
        <f t="shared" si="437"/>
        <v>0.16883116883116878</v>
      </c>
      <c r="BF475" s="417">
        <f t="shared" si="446"/>
        <v>7279</v>
      </c>
      <c r="BG475" s="417">
        <f t="shared" si="447"/>
        <v>8457</v>
      </c>
      <c r="BH475" s="417">
        <f t="shared" si="448"/>
        <v>9638</v>
      </c>
      <c r="BI475" s="417">
        <f t="shared" si="449"/>
        <v>10742</v>
      </c>
      <c r="BJ475" s="417">
        <f t="shared" si="429"/>
        <v>11300</v>
      </c>
      <c r="BK475" s="416">
        <f t="shared" si="438"/>
        <v>0.16183541695287817</v>
      </c>
      <c r="BL475" s="416">
        <f t="shared" si="438"/>
        <v>0.13964762918292539</v>
      </c>
      <c r="BM475" s="416">
        <f t="shared" si="438"/>
        <v>0.11454658642871962</v>
      </c>
      <c r="BN475" s="416">
        <f t="shared" si="438"/>
        <v>5.1945633960156501E-2</v>
      </c>
      <c r="BO475" s="419" t="s">
        <v>1071</v>
      </c>
      <c r="BP475" s="420"/>
      <c r="BR475" s="104"/>
      <c r="BS475" s="103"/>
      <c r="BT475" s="161">
        <f t="shared" si="435"/>
        <v>4350500</v>
      </c>
      <c r="BU475" s="161">
        <f t="shared" si="436"/>
        <v>3411870</v>
      </c>
    </row>
    <row r="476" spans="1:73" ht="48" hidden="1">
      <c r="A476" s="145" t="s">
        <v>88</v>
      </c>
      <c r="B476" s="145" t="str">
        <f t="shared" si="410"/>
        <v>A38</v>
      </c>
      <c r="C476" s="146" t="s">
        <v>1031</v>
      </c>
      <c r="D476" s="172" t="s">
        <v>1032</v>
      </c>
      <c r="E476" s="178" t="s">
        <v>142</v>
      </c>
      <c r="F476" s="178"/>
      <c r="G476" s="178"/>
      <c r="H476" s="129">
        <v>22</v>
      </c>
      <c r="I476" s="130">
        <v>22</v>
      </c>
      <c r="J476" s="129">
        <v>22</v>
      </c>
      <c r="K476" s="130">
        <v>22</v>
      </c>
      <c r="L476" s="130">
        <v>22</v>
      </c>
      <c r="M476" s="130">
        <v>22</v>
      </c>
      <c r="N476" s="130">
        <v>22</v>
      </c>
      <c r="O476" s="148">
        <v>22</v>
      </c>
      <c r="P476" s="149">
        <v>78797</v>
      </c>
      <c r="Q476" s="149">
        <v>1733534</v>
      </c>
      <c r="R476" s="150">
        <v>89051</v>
      </c>
      <c r="S476" s="151">
        <v>1958748</v>
      </c>
      <c r="T476" s="150">
        <v>87054</v>
      </c>
      <c r="U476" s="151">
        <v>1912548</v>
      </c>
      <c r="V476" s="152">
        <v>90368</v>
      </c>
      <c r="W476" s="153">
        <f t="shared" si="450"/>
        <v>1988096</v>
      </c>
      <c r="X476" s="154">
        <v>90368</v>
      </c>
      <c r="Y476" s="155">
        <v>22</v>
      </c>
      <c r="Z476" s="138">
        <f t="shared" si="451"/>
        <v>1988096</v>
      </c>
      <c r="AA476" s="152">
        <v>87558</v>
      </c>
      <c r="AB476" s="228">
        <v>1925638</v>
      </c>
      <c r="AC476" s="231">
        <v>93287</v>
      </c>
      <c r="AD476" s="269">
        <v>50</v>
      </c>
      <c r="AE476" s="230">
        <f t="shared" si="452"/>
        <v>4664350</v>
      </c>
      <c r="AF476" s="231">
        <v>93287</v>
      </c>
      <c r="AG476" s="269">
        <v>50</v>
      </c>
      <c r="AH476" s="230">
        <f t="shared" si="414"/>
        <v>4664350</v>
      </c>
      <c r="AI476" s="437">
        <f t="shared" si="433"/>
        <v>0</v>
      </c>
      <c r="AJ476" s="23">
        <f t="shared" si="453"/>
        <v>2919</v>
      </c>
      <c r="AK476" s="24">
        <f t="shared" si="454"/>
        <v>3.2301257082152972E-2</v>
      </c>
      <c r="AL476" s="23">
        <f t="shared" si="455"/>
        <v>5729</v>
      </c>
      <c r="AM476" s="160">
        <f t="shared" si="434"/>
        <v>0</v>
      </c>
      <c r="AN476" s="24">
        <f t="shared" si="456"/>
        <v>6.5430914365334977E-2</v>
      </c>
      <c r="AO476" s="163">
        <f t="shared" si="457"/>
        <v>28</v>
      </c>
      <c r="AP476" s="164">
        <f t="shared" si="458"/>
        <v>1.2727272727272727</v>
      </c>
      <c r="AQ476" s="487"/>
      <c r="AR476" s="409">
        <f t="shared" si="439"/>
        <v>1.2727272727272729</v>
      </c>
      <c r="AS476" s="410">
        <f t="shared" si="440"/>
        <v>1.2727272727272729</v>
      </c>
      <c r="AT476" s="409">
        <f t="shared" si="441"/>
        <v>6.543091436533488E-2</v>
      </c>
      <c r="AU476" s="410">
        <f t="shared" si="442"/>
        <v>6.543091436533488E-2</v>
      </c>
      <c r="AV476" s="64" t="b">
        <f t="shared" si="430"/>
        <v>0</v>
      </c>
      <c r="AW476" s="415">
        <f t="shared" si="443"/>
        <v>22</v>
      </c>
      <c r="AX476" s="415">
        <f t="shared" si="444"/>
        <v>21.995800159459186</v>
      </c>
      <c r="AY476" s="415">
        <f t="shared" si="445"/>
        <v>21.9696739954511</v>
      </c>
      <c r="AZ476" s="415">
        <f t="shared" si="431"/>
        <v>22</v>
      </c>
      <c r="BA476" s="415">
        <f t="shared" si="432"/>
        <v>50</v>
      </c>
      <c r="BB476" s="416">
        <f t="shared" si="437"/>
        <v>-1.9090184276426836E-4</v>
      </c>
      <c r="BC476" s="416">
        <f t="shared" si="437"/>
        <v>-1.1877796587841383E-3</v>
      </c>
      <c r="BD476" s="416">
        <f t="shared" si="437"/>
        <v>1.3803575125956868E-3</v>
      </c>
      <c r="BE476" s="416">
        <f t="shared" si="437"/>
        <v>1.2727272727272729</v>
      </c>
      <c r="BF476" s="417">
        <f t="shared" si="446"/>
        <v>78797</v>
      </c>
      <c r="BG476" s="417">
        <f t="shared" si="447"/>
        <v>89051</v>
      </c>
      <c r="BH476" s="417">
        <f t="shared" si="448"/>
        <v>87054</v>
      </c>
      <c r="BI476" s="417">
        <f t="shared" si="449"/>
        <v>87558</v>
      </c>
      <c r="BJ476" s="417">
        <f t="shared" si="429"/>
        <v>93287</v>
      </c>
      <c r="BK476" s="416">
        <f t="shared" si="438"/>
        <v>0.13013185781184555</v>
      </c>
      <c r="BL476" s="416">
        <f t="shared" si="438"/>
        <v>-2.2425351764719048E-2</v>
      </c>
      <c r="BM476" s="416">
        <f t="shared" si="438"/>
        <v>5.7895099593356925E-3</v>
      </c>
      <c r="BN476" s="416">
        <f t="shared" si="438"/>
        <v>6.543091436533488E-2</v>
      </c>
      <c r="BO476" s="419"/>
      <c r="BP476" s="420" t="s">
        <v>1070</v>
      </c>
      <c r="BR476" s="104"/>
      <c r="BS476" s="103"/>
      <c r="BT476" s="161">
        <f t="shared" si="435"/>
        <v>2052314</v>
      </c>
      <c r="BU476" s="161">
        <f t="shared" si="436"/>
        <v>2052314</v>
      </c>
    </row>
    <row r="477" spans="1:73" ht="13.2" hidden="1">
      <c r="A477" s="145" t="s">
        <v>489</v>
      </c>
      <c r="B477" s="145" t="str">
        <f t="shared" si="410"/>
        <v>A39</v>
      </c>
      <c r="C477" s="201" t="s">
        <v>1033</v>
      </c>
      <c r="D477" s="202" t="s">
        <v>1034</v>
      </c>
      <c r="E477" s="178" t="s">
        <v>142</v>
      </c>
      <c r="F477" s="178"/>
      <c r="G477" s="178"/>
      <c r="H477" s="129">
        <v>150</v>
      </c>
      <c r="I477" s="130">
        <v>150</v>
      </c>
      <c r="J477" s="129">
        <v>150</v>
      </c>
      <c r="K477" s="130">
        <v>150</v>
      </c>
      <c r="L477" s="130">
        <v>150</v>
      </c>
      <c r="M477" s="130">
        <v>150</v>
      </c>
      <c r="N477" s="130">
        <v>150</v>
      </c>
      <c r="O477" s="148">
        <v>150</v>
      </c>
      <c r="P477" s="149">
        <v>101</v>
      </c>
      <c r="Q477" s="149">
        <v>15150</v>
      </c>
      <c r="R477" s="150">
        <v>161</v>
      </c>
      <c r="S477" s="151">
        <v>24150</v>
      </c>
      <c r="T477" s="150">
        <v>197</v>
      </c>
      <c r="U477" s="151">
        <v>29550</v>
      </c>
      <c r="V477" s="152">
        <v>191</v>
      </c>
      <c r="W477" s="153">
        <f t="shared" si="450"/>
        <v>28650</v>
      </c>
      <c r="X477" s="154">
        <v>191</v>
      </c>
      <c r="Y477" s="155">
        <v>150</v>
      </c>
      <c r="Z477" s="138">
        <f t="shared" si="451"/>
        <v>28650</v>
      </c>
      <c r="AA477" s="152">
        <v>320</v>
      </c>
      <c r="AB477" s="228">
        <v>48000</v>
      </c>
      <c r="AC477" s="229">
        <v>350</v>
      </c>
      <c r="AD477" s="269">
        <v>194</v>
      </c>
      <c r="AE477" s="230">
        <f t="shared" si="452"/>
        <v>67900</v>
      </c>
      <c r="AF477" s="231">
        <v>160</v>
      </c>
      <c r="AG477" s="269">
        <v>194</v>
      </c>
      <c r="AH477" s="230">
        <f t="shared" si="414"/>
        <v>31040</v>
      </c>
      <c r="AI477" s="437">
        <f t="shared" si="433"/>
        <v>0</v>
      </c>
      <c r="AJ477" s="23">
        <f t="shared" si="453"/>
        <v>-31</v>
      </c>
      <c r="AK477" s="24">
        <f t="shared" si="454"/>
        <v>-0.16230366492146597</v>
      </c>
      <c r="AL477" s="23">
        <f t="shared" si="455"/>
        <v>-160</v>
      </c>
      <c r="AM477" s="160">
        <f t="shared" si="434"/>
        <v>36860</v>
      </c>
      <c r="AN477" s="24">
        <f t="shared" si="456"/>
        <v>-0.5</v>
      </c>
      <c r="AO477" s="163">
        <f t="shared" si="457"/>
        <v>44</v>
      </c>
      <c r="AP477" s="164">
        <f t="shared" si="458"/>
        <v>0.29333333333333333</v>
      </c>
      <c r="AQ477" s="487"/>
      <c r="AR477" s="409">
        <f t="shared" si="439"/>
        <v>0.29333333333333322</v>
      </c>
      <c r="AS477" s="410">
        <f t="shared" si="440"/>
        <v>0.29333333333333322</v>
      </c>
      <c r="AT477" s="409">
        <f t="shared" si="441"/>
        <v>-0.5</v>
      </c>
      <c r="AU477" s="410">
        <f t="shared" si="442"/>
        <v>9.375E-2</v>
      </c>
      <c r="AV477" s="64" t="b">
        <f t="shared" si="430"/>
        <v>0</v>
      </c>
      <c r="AW477" s="415">
        <f t="shared" si="443"/>
        <v>150</v>
      </c>
      <c r="AX477" s="415">
        <f t="shared" si="444"/>
        <v>150</v>
      </c>
      <c r="AY477" s="415">
        <f t="shared" si="445"/>
        <v>150</v>
      </c>
      <c r="AZ477" s="415">
        <f t="shared" si="431"/>
        <v>150</v>
      </c>
      <c r="BA477" s="415">
        <f t="shared" si="432"/>
        <v>194</v>
      </c>
      <c r="BB477" s="416">
        <f t="shared" si="437"/>
        <v>0</v>
      </c>
      <c r="BC477" s="416">
        <f t="shared" si="437"/>
        <v>0</v>
      </c>
      <c r="BD477" s="416">
        <f t="shared" si="437"/>
        <v>0</v>
      </c>
      <c r="BE477" s="416">
        <f t="shared" si="437"/>
        <v>0.29333333333333322</v>
      </c>
      <c r="BF477" s="417">
        <f t="shared" si="446"/>
        <v>101</v>
      </c>
      <c r="BG477" s="417">
        <f t="shared" si="447"/>
        <v>161</v>
      </c>
      <c r="BH477" s="417">
        <f t="shared" si="448"/>
        <v>197</v>
      </c>
      <c r="BI477" s="417">
        <f t="shared" si="449"/>
        <v>320</v>
      </c>
      <c r="BJ477" s="417">
        <f t="shared" si="429"/>
        <v>350</v>
      </c>
      <c r="BK477" s="416">
        <f t="shared" si="438"/>
        <v>0.59405940594059414</v>
      </c>
      <c r="BL477" s="416">
        <f t="shared" si="438"/>
        <v>0.22360248447204967</v>
      </c>
      <c r="BM477" s="416">
        <f t="shared" si="438"/>
        <v>0.62436548223350252</v>
      </c>
      <c r="BN477" s="416">
        <f t="shared" si="438"/>
        <v>9.375E-2</v>
      </c>
      <c r="BO477" s="419" t="s">
        <v>1071</v>
      </c>
      <c r="BP477" s="420"/>
      <c r="BR477" s="104"/>
      <c r="BS477" s="103"/>
      <c r="BT477" s="161">
        <f t="shared" si="435"/>
        <v>52500</v>
      </c>
      <c r="BU477" s="161">
        <f t="shared" si="436"/>
        <v>24000</v>
      </c>
    </row>
    <row r="478" spans="1:73" ht="26.4" hidden="1">
      <c r="A478" s="145" t="s">
        <v>208</v>
      </c>
      <c r="B478" s="145" t="str">
        <f t="shared" si="410"/>
        <v>A40</v>
      </c>
      <c r="C478" s="201" t="s">
        <v>1035</v>
      </c>
      <c r="D478" s="202" t="s">
        <v>1036</v>
      </c>
      <c r="E478" s="178" t="s">
        <v>142</v>
      </c>
      <c r="F478" s="178"/>
      <c r="G478" s="178"/>
      <c r="H478" s="129">
        <v>90</v>
      </c>
      <c r="I478" s="130">
        <v>90</v>
      </c>
      <c r="J478" s="129">
        <v>90</v>
      </c>
      <c r="K478" s="130">
        <v>90</v>
      </c>
      <c r="L478" s="130">
        <v>90</v>
      </c>
      <c r="M478" s="130">
        <v>90</v>
      </c>
      <c r="N478" s="130">
        <v>90</v>
      </c>
      <c r="O478" s="148">
        <v>90</v>
      </c>
      <c r="P478" s="149">
        <v>0</v>
      </c>
      <c r="Q478" s="149">
        <v>0</v>
      </c>
      <c r="R478" s="150">
        <v>0</v>
      </c>
      <c r="S478" s="151">
        <v>0</v>
      </c>
      <c r="T478" s="150">
        <v>0</v>
      </c>
      <c r="U478" s="151">
        <v>0</v>
      </c>
      <c r="V478" s="152">
        <v>1</v>
      </c>
      <c r="W478" s="153">
        <f t="shared" si="450"/>
        <v>90</v>
      </c>
      <c r="X478" s="154">
        <v>1</v>
      </c>
      <c r="Y478" s="155">
        <v>90</v>
      </c>
      <c r="Z478" s="138">
        <f t="shared" si="451"/>
        <v>90</v>
      </c>
      <c r="AA478" s="152">
        <v>0</v>
      </c>
      <c r="AB478" s="228">
        <v>0</v>
      </c>
      <c r="AC478" s="231">
        <v>1</v>
      </c>
      <c r="AD478" s="269">
        <v>118</v>
      </c>
      <c r="AE478" s="230">
        <f t="shared" si="452"/>
        <v>118</v>
      </c>
      <c r="AF478" s="231">
        <v>1</v>
      </c>
      <c r="AG478" s="269">
        <v>118</v>
      </c>
      <c r="AH478" s="230">
        <f t="shared" si="414"/>
        <v>118</v>
      </c>
      <c r="AI478" s="437">
        <f t="shared" si="433"/>
        <v>0</v>
      </c>
      <c r="AJ478" s="23">
        <f t="shared" si="453"/>
        <v>0</v>
      </c>
      <c r="AK478" s="24">
        <f t="shared" si="454"/>
        <v>0</v>
      </c>
      <c r="AL478" s="23">
        <f t="shared" si="455"/>
        <v>1</v>
      </c>
      <c r="AM478" s="160">
        <f t="shared" si="434"/>
        <v>0</v>
      </c>
      <c r="AN478" s="24"/>
      <c r="AO478" s="163">
        <f t="shared" si="457"/>
        <v>28</v>
      </c>
      <c r="AP478" s="164">
        <f t="shared" si="458"/>
        <v>0.31111111111111112</v>
      </c>
      <c r="AQ478" s="487"/>
      <c r="AR478" s="409">
        <f t="shared" si="439"/>
        <v>0.31111111111111112</v>
      </c>
      <c r="AS478" s="410">
        <f t="shared" si="440"/>
        <v>0.31111111111111112</v>
      </c>
      <c r="AT478" s="409" t="str">
        <f t="shared" si="441"/>
        <v/>
      </c>
      <c r="AU478" s="410" t="str">
        <f t="shared" si="442"/>
        <v/>
      </c>
      <c r="AV478" s="64" t="b">
        <f t="shared" si="430"/>
        <v>0</v>
      </c>
      <c r="AW478" s="415" t="str">
        <f t="shared" si="443"/>
        <v/>
      </c>
      <c r="AX478" s="415" t="str">
        <f t="shared" si="444"/>
        <v/>
      </c>
      <c r="AY478" s="415" t="str">
        <f t="shared" si="445"/>
        <v/>
      </c>
      <c r="AZ478" s="415">
        <f t="shared" si="431"/>
        <v>90</v>
      </c>
      <c r="BA478" s="415">
        <f t="shared" si="432"/>
        <v>118</v>
      </c>
      <c r="BB478" s="416" t="str">
        <f t="shared" si="437"/>
        <v/>
      </c>
      <c r="BC478" s="416" t="str">
        <f t="shared" si="437"/>
        <v/>
      </c>
      <c r="BD478" s="416" t="str">
        <f t="shared" si="437"/>
        <v/>
      </c>
      <c r="BE478" s="416">
        <f t="shared" si="437"/>
        <v>0.31111111111111112</v>
      </c>
      <c r="BF478" s="417">
        <f t="shared" si="446"/>
        <v>0</v>
      </c>
      <c r="BG478" s="417">
        <f t="shared" si="447"/>
        <v>0</v>
      </c>
      <c r="BH478" s="417">
        <f t="shared" si="448"/>
        <v>0</v>
      </c>
      <c r="BI478" s="417">
        <f t="shared" si="449"/>
        <v>0</v>
      </c>
      <c r="BJ478" s="417">
        <f t="shared" si="429"/>
        <v>1</v>
      </c>
      <c r="BK478" s="416" t="str">
        <f t="shared" si="438"/>
        <v/>
      </c>
      <c r="BL478" s="416" t="str">
        <f t="shared" si="438"/>
        <v/>
      </c>
      <c r="BM478" s="416" t="str">
        <f t="shared" si="438"/>
        <v/>
      </c>
      <c r="BN478" s="416" t="str">
        <f t="shared" si="438"/>
        <v/>
      </c>
      <c r="BO478" s="419"/>
      <c r="BP478" s="420" t="s">
        <v>1070</v>
      </c>
      <c r="BR478" s="104"/>
      <c r="BS478" s="103"/>
      <c r="BT478" s="161">
        <f t="shared" si="435"/>
        <v>90</v>
      </c>
      <c r="BU478" s="161">
        <f t="shared" si="436"/>
        <v>90</v>
      </c>
    </row>
    <row r="479" spans="1:73" ht="13.2" hidden="1">
      <c r="A479" s="145" t="s">
        <v>257</v>
      </c>
      <c r="B479" s="145" t="str">
        <f t="shared" si="410"/>
        <v>A41</v>
      </c>
      <c r="C479" s="201" t="s">
        <v>1037</v>
      </c>
      <c r="D479" s="202" t="s">
        <v>1038</v>
      </c>
      <c r="E479" s="178" t="s">
        <v>142</v>
      </c>
      <c r="F479" s="178"/>
      <c r="G479" s="178"/>
      <c r="H479" s="129">
        <v>90</v>
      </c>
      <c r="I479" s="130">
        <v>90</v>
      </c>
      <c r="J479" s="129">
        <v>90</v>
      </c>
      <c r="K479" s="130">
        <v>90</v>
      </c>
      <c r="L479" s="130">
        <v>90</v>
      </c>
      <c r="M479" s="130">
        <v>90</v>
      </c>
      <c r="N479" s="130">
        <v>90</v>
      </c>
      <c r="O479" s="148">
        <v>90</v>
      </c>
      <c r="P479" s="149">
        <v>1</v>
      </c>
      <c r="Q479" s="149">
        <v>90</v>
      </c>
      <c r="R479" s="150">
        <v>0</v>
      </c>
      <c r="S479" s="151">
        <v>0</v>
      </c>
      <c r="T479" s="150">
        <v>0</v>
      </c>
      <c r="U479" s="151">
        <v>0</v>
      </c>
      <c r="V479" s="152">
        <v>1</v>
      </c>
      <c r="W479" s="153">
        <f t="shared" si="450"/>
        <v>90</v>
      </c>
      <c r="X479" s="154">
        <v>1</v>
      </c>
      <c r="Y479" s="155">
        <v>90</v>
      </c>
      <c r="Z479" s="138">
        <f t="shared" si="451"/>
        <v>90</v>
      </c>
      <c r="AA479" s="152">
        <v>0</v>
      </c>
      <c r="AB479" s="228">
        <v>0</v>
      </c>
      <c r="AC479" s="231">
        <v>1</v>
      </c>
      <c r="AD479" s="269">
        <v>114</v>
      </c>
      <c r="AE479" s="230">
        <f t="shared" si="452"/>
        <v>114</v>
      </c>
      <c r="AF479" s="231">
        <v>1</v>
      </c>
      <c r="AG479" s="269">
        <v>114</v>
      </c>
      <c r="AH479" s="230">
        <f t="shared" si="414"/>
        <v>114</v>
      </c>
      <c r="AI479" s="437">
        <f t="shared" si="433"/>
        <v>0</v>
      </c>
      <c r="AJ479" s="23">
        <f t="shared" si="453"/>
        <v>0</v>
      </c>
      <c r="AK479" s="24">
        <f t="shared" si="454"/>
        <v>0</v>
      </c>
      <c r="AL479" s="23">
        <f t="shared" si="455"/>
        <v>1</v>
      </c>
      <c r="AM479" s="160">
        <f t="shared" si="434"/>
        <v>0</v>
      </c>
      <c r="AN479" s="24"/>
      <c r="AO479" s="163">
        <f t="shared" si="457"/>
        <v>24</v>
      </c>
      <c r="AP479" s="164">
        <f t="shared" si="458"/>
        <v>0.26666666666666666</v>
      </c>
      <c r="AQ479" s="487"/>
      <c r="AR479" s="409">
        <f t="shared" si="439"/>
        <v>0.26666666666666661</v>
      </c>
      <c r="AS479" s="410">
        <f t="shared" si="440"/>
        <v>0.26666666666666661</v>
      </c>
      <c r="AT479" s="409" t="str">
        <f t="shared" si="441"/>
        <v/>
      </c>
      <c r="AU479" s="410" t="str">
        <f t="shared" si="442"/>
        <v/>
      </c>
      <c r="AV479" s="64" t="b">
        <f t="shared" si="430"/>
        <v>0</v>
      </c>
      <c r="AW479" s="415">
        <f t="shared" si="443"/>
        <v>90</v>
      </c>
      <c r="AX479" s="415" t="str">
        <f t="shared" si="444"/>
        <v/>
      </c>
      <c r="AY479" s="415" t="str">
        <f t="shared" si="445"/>
        <v/>
      </c>
      <c r="AZ479" s="415">
        <f t="shared" si="431"/>
        <v>90</v>
      </c>
      <c r="BA479" s="415">
        <f t="shared" si="432"/>
        <v>114</v>
      </c>
      <c r="BB479" s="416" t="str">
        <f t="shared" si="437"/>
        <v/>
      </c>
      <c r="BC479" s="416" t="str">
        <f t="shared" si="437"/>
        <v/>
      </c>
      <c r="BD479" s="416" t="str">
        <f t="shared" si="437"/>
        <v/>
      </c>
      <c r="BE479" s="416">
        <f t="shared" si="437"/>
        <v>0.26666666666666661</v>
      </c>
      <c r="BF479" s="417">
        <f t="shared" si="446"/>
        <v>1</v>
      </c>
      <c r="BG479" s="417">
        <f t="shared" si="447"/>
        <v>0</v>
      </c>
      <c r="BH479" s="417">
        <f t="shared" si="448"/>
        <v>0</v>
      </c>
      <c r="BI479" s="417">
        <f t="shared" si="449"/>
        <v>0</v>
      </c>
      <c r="BJ479" s="417">
        <f t="shared" si="429"/>
        <v>1</v>
      </c>
      <c r="BK479" s="416">
        <f t="shared" si="438"/>
        <v>-1</v>
      </c>
      <c r="BL479" s="416" t="str">
        <f t="shared" si="438"/>
        <v/>
      </c>
      <c r="BM479" s="416" t="str">
        <f t="shared" si="438"/>
        <v/>
      </c>
      <c r="BN479" s="416" t="str">
        <f t="shared" si="438"/>
        <v/>
      </c>
      <c r="BO479" s="419"/>
      <c r="BP479" s="420" t="s">
        <v>1070</v>
      </c>
      <c r="BR479" s="104"/>
      <c r="BS479" s="103"/>
      <c r="BT479" s="161">
        <f t="shared" si="435"/>
        <v>90</v>
      </c>
      <c r="BU479" s="161">
        <f t="shared" si="436"/>
        <v>90</v>
      </c>
    </row>
    <row r="480" spans="1:73" s="291" customFormat="1" ht="26.4" hidden="1">
      <c r="A480" s="145" t="s">
        <v>472</v>
      </c>
      <c r="B480" s="145" t="str">
        <f t="shared" si="410"/>
        <v>A42</v>
      </c>
      <c r="C480" s="201" t="s">
        <v>1039</v>
      </c>
      <c r="D480" s="202" t="s">
        <v>1040</v>
      </c>
      <c r="E480" s="178" t="s">
        <v>142</v>
      </c>
      <c r="F480" s="178"/>
      <c r="G480" s="178"/>
      <c r="H480" s="129">
        <v>90</v>
      </c>
      <c r="I480" s="130">
        <v>90</v>
      </c>
      <c r="J480" s="129">
        <v>90</v>
      </c>
      <c r="K480" s="130">
        <v>90</v>
      </c>
      <c r="L480" s="130">
        <v>90</v>
      </c>
      <c r="M480" s="130">
        <v>90</v>
      </c>
      <c r="N480" s="130">
        <v>90</v>
      </c>
      <c r="O480" s="148">
        <v>90</v>
      </c>
      <c r="P480" s="149">
        <v>13035</v>
      </c>
      <c r="Q480" s="149">
        <v>1173150</v>
      </c>
      <c r="R480" s="150">
        <v>15445</v>
      </c>
      <c r="S480" s="151">
        <v>1390050</v>
      </c>
      <c r="T480" s="150">
        <v>16179</v>
      </c>
      <c r="U480" s="151">
        <v>1456110</v>
      </c>
      <c r="V480" s="152">
        <v>16459</v>
      </c>
      <c r="W480" s="153">
        <f t="shared" si="450"/>
        <v>1481310</v>
      </c>
      <c r="X480" s="154">
        <v>16459</v>
      </c>
      <c r="Y480" s="155">
        <v>90</v>
      </c>
      <c r="Z480" s="138">
        <f t="shared" si="451"/>
        <v>1481310</v>
      </c>
      <c r="AA480" s="152">
        <v>18040</v>
      </c>
      <c r="AB480" s="228">
        <v>1623600</v>
      </c>
      <c r="AC480" s="229">
        <f>AA480</f>
        <v>18040</v>
      </c>
      <c r="AD480" s="269">
        <v>120</v>
      </c>
      <c r="AE480" s="230">
        <f t="shared" si="452"/>
        <v>2164800</v>
      </c>
      <c r="AF480" s="231">
        <v>16164</v>
      </c>
      <c r="AG480" s="269">
        <v>120</v>
      </c>
      <c r="AH480" s="230">
        <f t="shared" si="414"/>
        <v>1939680</v>
      </c>
      <c r="AI480" s="437">
        <f t="shared" si="433"/>
        <v>0</v>
      </c>
      <c r="AJ480" s="23">
        <f t="shared" si="453"/>
        <v>-295</v>
      </c>
      <c r="AK480" s="24">
        <f t="shared" si="454"/>
        <v>-1.7923324624825324E-2</v>
      </c>
      <c r="AL480" s="23">
        <f t="shared" si="455"/>
        <v>-1876</v>
      </c>
      <c r="AM480" s="160">
        <f t="shared" si="434"/>
        <v>225120</v>
      </c>
      <c r="AN480" s="24">
        <f>+AL480/AA480</f>
        <v>-0.10399113082039911</v>
      </c>
      <c r="AO480" s="25">
        <f t="shared" si="457"/>
        <v>30</v>
      </c>
      <c r="AP480" s="24">
        <f t="shared" si="458"/>
        <v>0.33333333333333331</v>
      </c>
      <c r="AQ480" s="493"/>
      <c r="AR480" s="409">
        <f t="shared" si="439"/>
        <v>0.33333333333333326</v>
      </c>
      <c r="AS480" s="410">
        <f t="shared" si="440"/>
        <v>0.33333333333333326</v>
      </c>
      <c r="AT480" s="409">
        <f t="shared" si="441"/>
        <v>-0.10399113082039912</v>
      </c>
      <c r="AU480" s="410">
        <f t="shared" si="442"/>
        <v>0</v>
      </c>
      <c r="AV480" s="64" t="b">
        <f t="shared" si="430"/>
        <v>1</v>
      </c>
      <c r="AW480" s="415">
        <f t="shared" si="443"/>
        <v>90</v>
      </c>
      <c r="AX480" s="415">
        <f t="shared" si="444"/>
        <v>90</v>
      </c>
      <c r="AY480" s="415">
        <f t="shared" si="445"/>
        <v>90</v>
      </c>
      <c r="AZ480" s="415">
        <f t="shared" si="431"/>
        <v>90</v>
      </c>
      <c r="BA480" s="415">
        <f t="shared" si="432"/>
        <v>120</v>
      </c>
      <c r="BB480" s="416">
        <f t="shared" si="437"/>
        <v>0</v>
      </c>
      <c r="BC480" s="416">
        <f t="shared" si="437"/>
        <v>0</v>
      </c>
      <c r="BD480" s="416">
        <f t="shared" si="437"/>
        <v>0</v>
      </c>
      <c r="BE480" s="416">
        <f t="shared" si="437"/>
        <v>0.33333333333333326</v>
      </c>
      <c r="BF480" s="417">
        <f t="shared" si="446"/>
        <v>13035</v>
      </c>
      <c r="BG480" s="417">
        <f t="shared" si="447"/>
        <v>15445</v>
      </c>
      <c r="BH480" s="417">
        <f t="shared" si="448"/>
        <v>16179</v>
      </c>
      <c r="BI480" s="417">
        <f t="shared" si="449"/>
        <v>18040</v>
      </c>
      <c r="BJ480" s="417">
        <f t="shared" si="429"/>
        <v>18040</v>
      </c>
      <c r="BK480" s="416">
        <f t="shared" si="438"/>
        <v>0.18488684311469128</v>
      </c>
      <c r="BL480" s="416">
        <f t="shared" si="438"/>
        <v>4.7523470378763255E-2</v>
      </c>
      <c r="BM480" s="416">
        <f t="shared" si="438"/>
        <v>0.11502565053464364</v>
      </c>
      <c r="BN480" s="416">
        <f t="shared" si="438"/>
        <v>0</v>
      </c>
      <c r="BO480" s="419" t="s">
        <v>1071</v>
      </c>
      <c r="BP480" s="420"/>
      <c r="BQ480" s="290"/>
      <c r="BR480" s="104"/>
      <c r="BS480" s="103"/>
      <c r="BT480" s="161">
        <f t="shared" si="435"/>
        <v>1623600</v>
      </c>
      <c r="BU480" s="161">
        <f t="shared" si="436"/>
        <v>1454760</v>
      </c>
    </row>
    <row r="481" spans="1:73" s="294" customFormat="1" ht="26.4" hidden="1">
      <c r="A481" s="145" t="s">
        <v>1041</v>
      </c>
      <c r="B481" s="145" t="str">
        <f t="shared" si="410"/>
        <v>A43</v>
      </c>
      <c r="C481" s="201" t="s">
        <v>1042</v>
      </c>
      <c r="D481" s="292" t="s">
        <v>1043</v>
      </c>
      <c r="E481" s="292"/>
      <c r="F481" s="292"/>
      <c r="G481" s="292"/>
      <c r="H481" s="129">
        <v>0</v>
      </c>
      <c r="I481" s="130">
        <v>0</v>
      </c>
      <c r="J481" s="129">
        <v>400</v>
      </c>
      <c r="K481" s="130">
        <v>400</v>
      </c>
      <c r="L481" s="130">
        <v>400</v>
      </c>
      <c r="M481" s="130">
        <v>400</v>
      </c>
      <c r="N481" s="130">
        <v>400</v>
      </c>
      <c r="O481" s="148">
        <v>400</v>
      </c>
      <c r="P481" s="149">
        <v>0</v>
      </c>
      <c r="Q481" s="149">
        <v>0</v>
      </c>
      <c r="R481" s="150">
        <v>0</v>
      </c>
      <c r="S481" s="151">
        <v>0</v>
      </c>
      <c r="T481" s="150">
        <v>0</v>
      </c>
      <c r="U481" s="151">
        <v>0</v>
      </c>
      <c r="V481" s="152">
        <v>1</v>
      </c>
      <c r="W481" s="153">
        <f t="shared" si="450"/>
        <v>400</v>
      </c>
      <c r="X481" s="154">
        <v>1</v>
      </c>
      <c r="Y481" s="155">
        <v>400</v>
      </c>
      <c r="Z481" s="138">
        <f t="shared" si="451"/>
        <v>400</v>
      </c>
      <c r="AA481" s="152">
        <v>0</v>
      </c>
      <c r="AB481" s="228">
        <v>0</v>
      </c>
      <c r="AC481" s="231">
        <v>1</v>
      </c>
      <c r="AD481" s="465">
        <v>600</v>
      </c>
      <c r="AE481" s="230">
        <f t="shared" si="452"/>
        <v>600</v>
      </c>
      <c r="AF481" s="231">
        <v>1</v>
      </c>
      <c r="AG481" s="269">
        <v>600</v>
      </c>
      <c r="AH481" s="230">
        <f t="shared" si="414"/>
        <v>600</v>
      </c>
      <c r="AI481" s="437">
        <f t="shared" si="433"/>
        <v>0</v>
      </c>
      <c r="AJ481" s="23">
        <f t="shared" si="453"/>
        <v>0</v>
      </c>
      <c r="AK481" s="24">
        <f t="shared" si="454"/>
        <v>0</v>
      </c>
      <c r="AL481" s="23">
        <f t="shared" si="455"/>
        <v>1</v>
      </c>
      <c r="AM481" s="160">
        <f t="shared" si="434"/>
        <v>0</v>
      </c>
      <c r="AN481" s="24"/>
      <c r="AO481" s="25">
        <f t="shared" si="457"/>
        <v>200</v>
      </c>
      <c r="AP481" s="24">
        <f t="shared" si="458"/>
        <v>0.5</v>
      </c>
      <c r="AQ481" s="493"/>
      <c r="AR481" s="409">
        <f t="shared" si="439"/>
        <v>0.5</v>
      </c>
      <c r="AS481" s="410">
        <f t="shared" si="440"/>
        <v>0.5</v>
      </c>
      <c r="AT481" s="409" t="str">
        <f t="shared" si="441"/>
        <v/>
      </c>
      <c r="AU481" s="410" t="str">
        <f t="shared" si="442"/>
        <v/>
      </c>
      <c r="AV481" s="64" t="b">
        <f t="shared" si="430"/>
        <v>0</v>
      </c>
      <c r="AW481" s="415" t="str">
        <f t="shared" si="443"/>
        <v/>
      </c>
      <c r="AX481" s="415" t="str">
        <f t="shared" si="444"/>
        <v/>
      </c>
      <c r="AY481" s="415" t="str">
        <f t="shared" si="445"/>
        <v/>
      </c>
      <c r="AZ481" s="415">
        <f t="shared" si="431"/>
        <v>400</v>
      </c>
      <c r="BA481" s="415">
        <f t="shared" si="432"/>
        <v>600</v>
      </c>
      <c r="BB481" s="416" t="str">
        <f t="shared" si="437"/>
        <v/>
      </c>
      <c r="BC481" s="416" t="str">
        <f t="shared" si="437"/>
        <v/>
      </c>
      <c r="BD481" s="416" t="str">
        <f t="shared" si="437"/>
        <v/>
      </c>
      <c r="BE481" s="416">
        <f t="shared" si="437"/>
        <v>0.5</v>
      </c>
      <c r="BF481" s="417">
        <f t="shared" si="446"/>
        <v>0</v>
      </c>
      <c r="BG481" s="417">
        <f t="shared" si="447"/>
        <v>0</v>
      </c>
      <c r="BH481" s="417">
        <f t="shared" si="448"/>
        <v>0</v>
      </c>
      <c r="BI481" s="417">
        <f t="shared" si="449"/>
        <v>0</v>
      </c>
      <c r="BJ481" s="417">
        <f t="shared" si="429"/>
        <v>1</v>
      </c>
      <c r="BK481" s="416" t="str">
        <f t="shared" si="438"/>
        <v/>
      </c>
      <c r="BL481" s="416" t="str">
        <f t="shared" si="438"/>
        <v/>
      </c>
      <c r="BM481" s="416" t="str">
        <f t="shared" si="438"/>
        <v/>
      </c>
      <c r="BN481" s="416" t="str">
        <f t="shared" si="438"/>
        <v/>
      </c>
      <c r="BO481" s="419"/>
      <c r="BP481" s="420"/>
      <c r="BQ481" s="293"/>
      <c r="BR481" s="104"/>
      <c r="BS481" s="103"/>
      <c r="BT481" s="161">
        <f t="shared" si="435"/>
        <v>400</v>
      </c>
      <c r="BU481" s="161">
        <f t="shared" si="436"/>
        <v>400</v>
      </c>
    </row>
    <row r="482" spans="1:73" s="294" customFormat="1" ht="13.2" hidden="1">
      <c r="A482" s="145" t="s">
        <v>652</v>
      </c>
      <c r="B482" s="145" t="str">
        <f t="shared" si="410"/>
        <v>A44</v>
      </c>
      <c r="C482" s="201" t="s">
        <v>1044</v>
      </c>
      <c r="D482" s="292" t="s">
        <v>1045</v>
      </c>
      <c r="E482" s="292"/>
      <c r="F482" s="292"/>
      <c r="G482" s="292"/>
      <c r="H482" s="129">
        <v>0</v>
      </c>
      <c r="I482" s="130">
        <v>0</v>
      </c>
      <c r="J482" s="275"/>
      <c r="K482" s="276"/>
      <c r="L482" s="276"/>
      <c r="M482" s="130">
        <v>500</v>
      </c>
      <c r="N482" s="130">
        <v>500</v>
      </c>
      <c r="O482" s="148">
        <v>500</v>
      </c>
      <c r="P482" s="149">
        <v>0</v>
      </c>
      <c r="Q482" s="149">
        <v>0</v>
      </c>
      <c r="R482" s="150"/>
      <c r="S482" s="151"/>
      <c r="T482" s="150">
        <v>753</v>
      </c>
      <c r="U482" s="151">
        <v>376500</v>
      </c>
      <c r="V482" s="152">
        <v>785</v>
      </c>
      <c r="W482" s="153">
        <f t="shared" si="450"/>
        <v>392500</v>
      </c>
      <c r="X482" s="154">
        <v>785</v>
      </c>
      <c r="Y482" s="155">
        <v>500</v>
      </c>
      <c r="Z482" s="138">
        <f t="shared" si="451"/>
        <v>392500</v>
      </c>
      <c r="AA482" s="152">
        <v>1092</v>
      </c>
      <c r="AB482" s="228">
        <v>546000</v>
      </c>
      <c r="AC482" s="229">
        <v>3000</v>
      </c>
      <c r="AD482" s="464">
        <v>630</v>
      </c>
      <c r="AE482" s="230">
        <f t="shared" si="452"/>
        <v>1890000</v>
      </c>
      <c r="AF482" s="231">
        <v>2608</v>
      </c>
      <c r="AG482" s="269">
        <v>700</v>
      </c>
      <c r="AH482" s="230">
        <f t="shared" si="414"/>
        <v>1825600</v>
      </c>
      <c r="AI482" s="437">
        <f t="shared" si="433"/>
        <v>-70</v>
      </c>
      <c r="AJ482" s="23">
        <f t="shared" si="453"/>
        <v>1823</v>
      </c>
      <c r="AK482" s="24">
        <f t="shared" si="454"/>
        <v>2.3222929936305734</v>
      </c>
      <c r="AL482" s="23">
        <f t="shared" si="455"/>
        <v>1516</v>
      </c>
      <c r="AM482" s="160">
        <f t="shared" si="434"/>
        <v>64400</v>
      </c>
      <c r="AN482" s="24">
        <f>+AL482/AA482</f>
        <v>1.3882783882783882</v>
      </c>
      <c r="AO482" s="25">
        <f t="shared" si="457"/>
        <v>200</v>
      </c>
      <c r="AP482" s="24">
        <f t="shared" si="458"/>
        <v>0.4</v>
      </c>
      <c r="AQ482" s="493"/>
      <c r="AR482" s="409">
        <f t="shared" si="439"/>
        <v>0.39999999999999991</v>
      </c>
      <c r="AS482" s="410">
        <f t="shared" si="440"/>
        <v>0.26</v>
      </c>
      <c r="AT482" s="409">
        <f t="shared" si="441"/>
        <v>1.3882783882783882</v>
      </c>
      <c r="AU482" s="410">
        <f t="shared" si="442"/>
        <v>1.7472527472527473</v>
      </c>
      <c r="AV482" s="64" t="b">
        <f t="shared" si="430"/>
        <v>0</v>
      </c>
      <c r="AW482" s="415" t="str">
        <f t="shared" si="443"/>
        <v/>
      </c>
      <c r="AX482" s="415" t="str">
        <f t="shared" si="444"/>
        <v/>
      </c>
      <c r="AY482" s="415">
        <f t="shared" si="445"/>
        <v>500</v>
      </c>
      <c r="AZ482" s="415">
        <f t="shared" si="431"/>
        <v>500</v>
      </c>
      <c r="BA482" s="415">
        <f t="shared" si="432"/>
        <v>630</v>
      </c>
      <c r="BB482" s="416" t="str">
        <f t="shared" si="437"/>
        <v/>
      </c>
      <c r="BC482" s="416" t="str">
        <f t="shared" si="437"/>
        <v/>
      </c>
      <c r="BD482" s="416">
        <f t="shared" si="437"/>
        <v>0</v>
      </c>
      <c r="BE482" s="416">
        <f t="shared" si="437"/>
        <v>0.26</v>
      </c>
      <c r="BF482" s="417">
        <f t="shared" si="446"/>
        <v>0</v>
      </c>
      <c r="BG482" s="417">
        <f t="shared" si="447"/>
        <v>0</v>
      </c>
      <c r="BH482" s="417">
        <f t="shared" si="448"/>
        <v>753</v>
      </c>
      <c r="BI482" s="417">
        <f t="shared" si="449"/>
        <v>1092</v>
      </c>
      <c r="BJ482" s="417">
        <f t="shared" si="429"/>
        <v>3000</v>
      </c>
      <c r="BK482" s="416" t="str">
        <f t="shared" si="438"/>
        <v/>
      </c>
      <c r="BL482" s="416" t="str">
        <f t="shared" si="438"/>
        <v/>
      </c>
      <c r="BM482" s="416">
        <f t="shared" si="438"/>
        <v>0.45019920318725104</v>
      </c>
      <c r="BN482" s="416">
        <f t="shared" si="438"/>
        <v>1.7472527472527473</v>
      </c>
      <c r="BO482" s="419"/>
      <c r="BP482" s="420"/>
      <c r="BQ482" s="293"/>
      <c r="BR482" s="104"/>
      <c r="BS482" s="103"/>
      <c r="BT482" s="161">
        <f t="shared" si="435"/>
        <v>1500000</v>
      </c>
      <c r="BU482" s="161">
        <f t="shared" si="436"/>
        <v>1304000</v>
      </c>
    </row>
    <row r="483" spans="1:73" s="251" customFormat="1" ht="13.2" hidden="1">
      <c r="A483" s="295" t="s">
        <v>22</v>
      </c>
      <c r="B483" s="295" t="str">
        <f t="shared" si="410"/>
        <v>A45</v>
      </c>
      <c r="C483" s="296" t="s">
        <v>1046</v>
      </c>
      <c r="D483" s="297" t="s">
        <v>1047</v>
      </c>
      <c r="E483" s="297"/>
      <c r="F483" s="297"/>
      <c r="G483" s="297"/>
      <c r="H483" s="129">
        <v>0</v>
      </c>
      <c r="I483" s="130">
        <v>0</v>
      </c>
      <c r="J483" s="275"/>
      <c r="K483" s="276"/>
      <c r="L483" s="276"/>
      <c r="M483" s="130"/>
      <c r="N483" s="130"/>
      <c r="O483" s="148"/>
      <c r="P483" s="149">
        <v>0</v>
      </c>
      <c r="Q483" s="149">
        <v>0</v>
      </c>
      <c r="R483" s="150"/>
      <c r="S483" s="151"/>
      <c r="T483" s="150"/>
      <c r="U483" s="151"/>
      <c r="V483" s="298"/>
      <c r="W483" s="299"/>
      <c r="X483" s="242"/>
      <c r="Y483" s="243"/>
      <c r="Z483" s="244"/>
      <c r="AA483" s="242"/>
      <c r="AB483" s="245"/>
      <c r="AC483" s="235">
        <v>100</v>
      </c>
      <c r="AD483" s="451">
        <v>950</v>
      </c>
      <c r="AE483" s="236">
        <f t="shared" si="452"/>
        <v>95000</v>
      </c>
      <c r="AF483" s="235">
        <v>100</v>
      </c>
      <c r="AG483" s="451">
        <v>950</v>
      </c>
      <c r="AH483" s="236">
        <f t="shared" si="414"/>
        <v>95000</v>
      </c>
      <c r="AI483" s="437">
        <f t="shared" si="433"/>
        <v>0</v>
      </c>
      <c r="AJ483" s="300"/>
      <c r="AK483" s="301"/>
      <c r="AL483" s="300"/>
      <c r="AM483" s="160">
        <f t="shared" si="434"/>
        <v>0</v>
      </c>
      <c r="AN483" s="301"/>
      <c r="AO483" s="248"/>
      <c r="AP483" s="302"/>
      <c r="AQ483" s="494"/>
      <c r="AR483" s="409" t="str">
        <f t="shared" si="439"/>
        <v/>
      </c>
      <c r="AS483" s="410" t="str">
        <f t="shared" si="440"/>
        <v/>
      </c>
      <c r="AT483" s="409" t="str">
        <f t="shared" si="441"/>
        <v/>
      </c>
      <c r="AU483" s="410" t="str">
        <f t="shared" si="442"/>
        <v/>
      </c>
      <c r="AV483" s="64" t="b">
        <f t="shared" si="430"/>
        <v>0</v>
      </c>
      <c r="AW483" s="415" t="str">
        <f t="shared" si="443"/>
        <v/>
      </c>
      <c r="AX483" s="415" t="str">
        <f t="shared" si="444"/>
        <v/>
      </c>
      <c r="AY483" s="415" t="str">
        <f t="shared" si="445"/>
        <v/>
      </c>
      <c r="AZ483" s="415">
        <f t="shared" si="431"/>
        <v>0</v>
      </c>
      <c r="BA483" s="415">
        <f t="shared" si="432"/>
        <v>950</v>
      </c>
      <c r="BB483" s="416" t="str">
        <f t="shared" si="437"/>
        <v/>
      </c>
      <c r="BC483" s="416" t="str">
        <f t="shared" si="437"/>
        <v/>
      </c>
      <c r="BD483" s="416" t="str">
        <f t="shared" si="437"/>
        <v/>
      </c>
      <c r="BE483" s="416" t="str">
        <f t="shared" si="437"/>
        <v/>
      </c>
      <c r="BF483" s="417">
        <f t="shared" si="446"/>
        <v>0</v>
      </c>
      <c r="BG483" s="417">
        <f t="shared" si="447"/>
        <v>0</v>
      </c>
      <c r="BH483" s="417">
        <f t="shared" si="448"/>
        <v>0</v>
      </c>
      <c r="BI483" s="417">
        <f t="shared" si="449"/>
        <v>0</v>
      </c>
      <c r="BJ483" s="417">
        <f t="shared" si="429"/>
        <v>100</v>
      </c>
      <c r="BK483" s="416" t="str">
        <f t="shared" si="438"/>
        <v/>
      </c>
      <c r="BL483" s="416" t="str">
        <f t="shared" si="438"/>
        <v/>
      </c>
      <c r="BM483" s="416" t="str">
        <f t="shared" si="438"/>
        <v/>
      </c>
      <c r="BN483" s="416" t="str">
        <f t="shared" si="438"/>
        <v/>
      </c>
      <c r="BO483" s="419"/>
      <c r="BP483" s="420" t="s">
        <v>1070</v>
      </c>
      <c r="BQ483" s="250"/>
      <c r="BR483" s="104"/>
      <c r="BS483" s="103"/>
      <c r="BT483" s="161">
        <f t="shared" si="435"/>
        <v>0</v>
      </c>
    </row>
    <row r="484" spans="1:73" s="251" customFormat="1" ht="39.6" hidden="1">
      <c r="A484" s="295" t="s">
        <v>408</v>
      </c>
      <c r="B484" s="295" t="str">
        <f t="shared" si="410"/>
        <v>A46</v>
      </c>
      <c r="C484" s="296" t="s">
        <v>1048</v>
      </c>
      <c r="D484" s="297" t="s">
        <v>1049</v>
      </c>
      <c r="E484" s="297"/>
      <c r="F484" s="297"/>
      <c r="G484" s="297"/>
      <c r="H484" s="129">
        <v>0</v>
      </c>
      <c r="I484" s="130">
        <v>0</v>
      </c>
      <c r="J484" s="275"/>
      <c r="K484" s="276"/>
      <c r="L484" s="276"/>
      <c r="M484" s="130"/>
      <c r="N484" s="130"/>
      <c r="O484" s="148"/>
      <c r="P484" s="149">
        <v>0</v>
      </c>
      <c r="Q484" s="149">
        <v>0</v>
      </c>
      <c r="R484" s="150"/>
      <c r="S484" s="151"/>
      <c r="T484" s="150"/>
      <c r="U484" s="151"/>
      <c r="V484" s="298"/>
      <c r="W484" s="299"/>
      <c r="X484" s="242"/>
      <c r="Y484" s="243"/>
      <c r="Z484" s="244"/>
      <c r="AA484" s="242"/>
      <c r="AB484" s="245"/>
      <c r="AC484" s="235">
        <v>200</v>
      </c>
      <c r="AD484" s="451">
        <v>100</v>
      </c>
      <c r="AE484" s="236">
        <f t="shared" si="452"/>
        <v>20000</v>
      </c>
      <c r="AF484" s="235">
        <v>200</v>
      </c>
      <c r="AG484" s="451">
        <v>100</v>
      </c>
      <c r="AH484" s="236">
        <f t="shared" si="414"/>
        <v>20000</v>
      </c>
      <c r="AI484" s="437">
        <f t="shared" si="433"/>
        <v>0</v>
      </c>
      <c r="AJ484" s="300"/>
      <c r="AK484" s="301"/>
      <c r="AL484" s="300"/>
      <c r="AM484" s="160">
        <f t="shared" si="434"/>
        <v>0</v>
      </c>
      <c r="AN484" s="301"/>
      <c r="AO484" s="248"/>
      <c r="AP484" s="302"/>
      <c r="AQ484" s="494"/>
      <c r="AR484" s="409" t="str">
        <f t="shared" si="439"/>
        <v/>
      </c>
      <c r="AS484" s="410" t="str">
        <f t="shared" si="440"/>
        <v/>
      </c>
      <c r="AT484" s="409" t="str">
        <f t="shared" si="441"/>
        <v/>
      </c>
      <c r="AU484" s="410" t="str">
        <f t="shared" si="442"/>
        <v/>
      </c>
      <c r="AV484" s="64" t="b">
        <f t="shared" si="430"/>
        <v>0</v>
      </c>
      <c r="AW484" s="415" t="str">
        <f t="shared" si="443"/>
        <v/>
      </c>
      <c r="AX484" s="415" t="str">
        <f t="shared" si="444"/>
        <v/>
      </c>
      <c r="AY484" s="415" t="str">
        <f t="shared" si="445"/>
        <v/>
      </c>
      <c r="AZ484" s="415">
        <f t="shared" si="431"/>
        <v>0</v>
      </c>
      <c r="BA484" s="415">
        <f t="shared" si="432"/>
        <v>100</v>
      </c>
      <c r="BB484" s="416" t="str">
        <f t="shared" si="437"/>
        <v/>
      </c>
      <c r="BC484" s="416" t="str">
        <f t="shared" si="437"/>
        <v/>
      </c>
      <c r="BD484" s="416" t="str">
        <f t="shared" si="437"/>
        <v/>
      </c>
      <c r="BE484" s="416" t="str">
        <f t="shared" si="437"/>
        <v/>
      </c>
      <c r="BF484" s="417">
        <f t="shared" si="446"/>
        <v>0</v>
      </c>
      <c r="BG484" s="417">
        <f t="shared" si="447"/>
        <v>0</v>
      </c>
      <c r="BH484" s="417">
        <f t="shared" si="448"/>
        <v>0</v>
      </c>
      <c r="BI484" s="417">
        <f t="shared" si="449"/>
        <v>0</v>
      </c>
      <c r="BJ484" s="417">
        <f t="shared" si="429"/>
        <v>200</v>
      </c>
      <c r="BK484" s="416" t="str">
        <f t="shared" si="438"/>
        <v/>
      </c>
      <c r="BL484" s="416" t="str">
        <f t="shared" si="438"/>
        <v/>
      </c>
      <c r="BM484" s="416" t="str">
        <f t="shared" si="438"/>
        <v/>
      </c>
      <c r="BN484" s="416" t="str">
        <f t="shared" si="438"/>
        <v/>
      </c>
      <c r="BO484" s="419"/>
      <c r="BP484" s="420" t="s">
        <v>1070</v>
      </c>
      <c r="BQ484" s="250"/>
      <c r="BR484" s="104"/>
      <c r="BS484" s="103"/>
      <c r="BT484" s="161">
        <f t="shared" si="435"/>
        <v>0</v>
      </c>
    </row>
    <row r="485" spans="1:73" s="251" customFormat="1" ht="26.4" hidden="1">
      <c r="A485" s="295" t="s">
        <v>408</v>
      </c>
      <c r="B485" s="295" t="str">
        <f t="shared" si="410"/>
        <v>A47</v>
      </c>
      <c r="C485" s="296" t="s">
        <v>1050</v>
      </c>
      <c r="D485" s="297" t="s">
        <v>1051</v>
      </c>
      <c r="E485" s="297"/>
      <c r="F485" s="297"/>
      <c r="G485" s="297"/>
      <c r="H485" s="129"/>
      <c r="I485" s="130"/>
      <c r="J485" s="275"/>
      <c r="K485" s="276"/>
      <c r="L485" s="276"/>
      <c r="M485" s="130"/>
      <c r="N485" s="130"/>
      <c r="O485" s="148"/>
      <c r="P485" s="149"/>
      <c r="Q485" s="149"/>
      <c r="R485" s="150"/>
      <c r="S485" s="151"/>
      <c r="T485" s="150"/>
      <c r="U485" s="151"/>
      <c r="V485" s="298"/>
      <c r="W485" s="299"/>
      <c r="X485" s="242"/>
      <c r="Y485" s="243"/>
      <c r="Z485" s="244"/>
      <c r="AA485" s="242"/>
      <c r="AB485" s="245"/>
      <c r="AC485" s="235">
        <v>2000</v>
      </c>
      <c r="AD485" s="451">
        <v>60</v>
      </c>
      <c r="AE485" s="236">
        <f t="shared" si="452"/>
        <v>120000</v>
      </c>
      <c r="AF485" s="235">
        <v>2000</v>
      </c>
      <c r="AG485" s="451">
        <v>60</v>
      </c>
      <c r="AH485" s="236">
        <f t="shared" si="414"/>
        <v>120000</v>
      </c>
      <c r="AI485" s="437">
        <f t="shared" si="433"/>
        <v>0</v>
      </c>
      <c r="AJ485" s="300"/>
      <c r="AK485" s="301"/>
      <c r="AL485" s="300"/>
      <c r="AM485" s="160">
        <f t="shared" si="434"/>
        <v>0</v>
      </c>
      <c r="AN485" s="301"/>
      <c r="AO485" s="248"/>
      <c r="AP485" s="302"/>
      <c r="AQ485" s="494"/>
      <c r="AR485" s="409" t="str">
        <f t="shared" si="439"/>
        <v/>
      </c>
      <c r="AS485" s="410" t="str">
        <f t="shared" si="440"/>
        <v/>
      </c>
      <c r="AT485" s="409" t="str">
        <f t="shared" si="441"/>
        <v/>
      </c>
      <c r="AU485" s="410" t="str">
        <f t="shared" si="442"/>
        <v/>
      </c>
      <c r="AV485" s="64" t="b">
        <f t="shared" si="430"/>
        <v>0</v>
      </c>
      <c r="AW485" s="415" t="str">
        <f t="shared" si="443"/>
        <v/>
      </c>
      <c r="AX485" s="415" t="str">
        <f t="shared" si="444"/>
        <v/>
      </c>
      <c r="AY485" s="415" t="str">
        <f t="shared" si="445"/>
        <v/>
      </c>
      <c r="AZ485" s="415">
        <f t="shared" si="431"/>
        <v>0</v>
      </c>
      <c r="BA485" s="415">
        <f t="shared" si="432"/>
        <v>60</v>
      </c>
      <c r="BB485" s="416" t="str">
        <f t="shared" si="437"/>
        <v/>
      </c>
      <c r="BC485" s="416" t="str">
        <f t="shared" si="437"/>
        <v/>
      </c>
      <c r="BD485" s="416" t="str">
        <f t="shared" si="437"/>
        <v/>
      </c>
      <c r="BE485" s="416" t="str">
        <f t="shared" si="437"/>
        <v/>
      </c>
      <c r="BF485" s="417">
        <f t="shared" si="446"/>
        <v>0</v>
      </c>
      <c r="BG485" s="417">
        <f t="shared" si="447"/>
        <v>0</v>
      </c>
      <c r="BH485" s="417">
        <f t="shared" si="448"/>
        <v>0</v>
      </c>
      <c r="BI485" s="417">
        <f t="shared" si="449"/>
        <v>0</v>
      </c>
      <c r="BJ485" s="417">
        <f t="shared" si="429"/>
        <v>2000</v>
      </c>
      <c r="BK485" s="416" t="str">
        <f t="shared" si="438"/>
        <v/>
      </c>
      <c r="BL485" s="416" t="str">
        <f t="shared" si="438"/>
        <v/>
      </c>
      <c r="BM485" s="416" t="str">
        <f t="shared" si="438"/>
        <v/>
      </c>
      <c r="BN485" s="416" t="str">
        <f t="shared" si="438"/>
        <v/>
      </c>
      <c r="BO485" s="419"/>
      <c r="BP485" s="420" t="s">
        <v>1070</v>
      </c>
      <c r="BQ485" s="250"/>
      <c r="BR485" s="104"/>
      <c r="BS485" s="103"/>
      <c r="BT485" s="161">
        <f t="shared" si="435"/>
        <v>0</v>
      </c>
    </row>
    <row r="486" spans="1:73" s="294" customFormat="1" hidden="1">
      <c r="A486" s="303"/>
      <c r="B486" s="303"/>
      <c r="C486" s="304" t="s">
        <v>1052</v>
      </c>
      <c r="D486" s="305" t="s">
        <v>1053</v>
      </c>
      <c r="E486" s="305"/>
      <c r="F486" s="305"/>
      <c r="G486" s="305"/>
      <c r="H486" s="306"/>
      <c r="I486" s="307"/>
      <c r="J486" s="306"/>
      <c r="K486" s="307"/>
      <c r="L486" s="307"/>
      <c r="M486" s="308"/>
      <c r="N486" s="308"/>
      <c r="O486" s="309"/>
      <c r="P486" s="310"/>
      <c r="Q486" s="310"/>
      <c r="R486" s="311"/>
      <c r="S486" s="312"/>
      <c r="T486" s="311"/>
      <c r="U486" s="312">
        <v>0</v>
      </c>
      <c r="V486" s="313"/>
      <c r="W486" s="314"/>
      <c r="X486" s="315"/>
      <c r="Y486" s="316"/>
      <c r="Z486" s="317"/>
      <c r="AA486" s="318"/>
      <c r="AB486" s="319">
        <v>0</v>
      </c>
      <c r="AC486" s="320"/>
      <c r="AD486" s="321"/>
      <c r="AE486" s="322"/>
      <c r="AF486" s="320"/>
      <c r="AG486" s="321"/>
      <c r="AH486" s="322"/>
      <c r="AI486" s="439"/>
      <c r="AJ486" s="323"/>
      <c r="AK486" s="324"/>
      <c r="AL486" s="23"/>
      <c r="AM486" s="160">
        <f t="shared" si="434"/>
        <v>0</v>
      </c>
      <c r="AN486" s="24"/>
      <c r="AO486" s="325"/>
      <c r="AP486" s="326"/>
      <c r="AV486" s="64" t="b">
        <f t="shared" si="430"/>
        <v>1</v>
      </c>
      <c r="AW486" s="415" t="str">
        <f t="shared" si="443"/>
        <v/>
      </c>
      <c r="AX486" s="415" t="str">
        <f t="shared" si="444"/>
        <v/>
      </c>
      <c r="AY486" s="415" t="str">
        <f t="shared" si="445"/>
        <v/>
      </c>
      <c r="AZ486" s="415">
        <f t="shared" si="431"/>
        <v>0</v>
      </c>
      <c r="BA486" s="415">
        <f t="shared" si="432"/>
        <v>0</v>
      </c>
      <c r="BB486" s="416" t="str">
        <f t="shared" si="437"/>
        <v/>
      </c>
      <c r="BC486" s="416" t="str">
        <f t="shared" si="437"/>
        <v/>
      </c>
      <c r="BD486" s="416" t="str">
        <f t="shared" si="437"/>
        <v/>
      </c>
      <c r="BE486" s="416" t="str">
        <f t="shared" si="437"/>
        <v/>
      </c>
      <c r="BF486" s="417">
        <f t="shared" si="446"/>
        <v>0</v>
      </c>
      <c r="BG486" s="417">
        <f t="shared" si="447"/>
        <v>0</v>
      </c>
      <c r="BH486" s="417">
        <f t="shared" si="448"/>
        <v>0</v>
      </c>
      <c r="BI486" s="417">
        <f t="shared" si="449"/>
        <v>0</v>
      </c>
      <c r="BJ486" s="417">
        <f t="shared" si="429"/>
        <v>0</v>
      </c>
      <c r="BK486" s="416" t="str">
        <f t="shared" si="438"/>
        <v/>
      </c>
      <c r="BL486" s="416" t="str">
        <f t="shared" si="438"/>
        <v/>
      </c>
      <c r="BM486" s="416" t="str">
        <f t="shared" si="438"/>
        <v/>
      </c>
      <c r="BN486" s="416" t="str">
        <f t="shared" si="438"/>
        <v/>
      </c>
      <c r="BO486" s="419"/>
      <c r="BP486" s="420"/>
      <c r="BQ486" s="293"/>
      <c r="BR486" s="104"/>
      <c r="BS486" s="103"/>
      <c r="BT486" s="161"/>
    </row>
    <row r="487" spans="1:73" s="294" customFormat="1" ht="13.2" hidden="1">
      <c r="A487" s="327"/>
      <c r="B487" s="327"/>
      <c r="C487" s="328" t="s">
        <v>1054</v>
      </c>
      <c r="D487" s="26" t="s">
        <v>24</v>
      </c>
      <c r="E487" s="329"/>
      <c r="F487" s="329"/>
      <c r="G487" s="329"/>
      <c r="H487" s="330"/>
      <c r="I487" s="331"/>
      <c r="J487" s="330"/>
      <c r="K487" s="331"/>
      <c r="L487" s="331"/>
      <c r="M487" s="331"/>
      <c r="N487" s="331"/>
      <c r="O487" s="332"/>
      <c r="P487" s="333"/>
      <c r="Q487" s="333"/>
      <c r="R487" s="334"/>
      <c r="S487" s="335"/>
      <c r="T487" s="334"/>
      <c r="U487" s="335">
        <v>101704757</v>
      </c>
      <c r="V487" s="313"/>
      <c r="W487" s="314"/>
      <c r="X487" s="315"/>
      <c r="Y487" s="336"/>
      <c r="Z487" s="317"/>
      <c r="AA487" s="337"/>
      <c r="AB487" s="338">
        <v>85581313</v>
      </c>
      <c r="AC487" s="339"/>
      <c r="AD487" s="340"/>
      <c r="AE487" s="341"/>
      <c r="AF487" s="339"/>
      <c r="AG487" s="340"/>
      <c r="AH487" s="341"/>
      <c r="AI487" s="440"/>
      <c r="AJ487" s="342"/>
      <c r="AK487" s="343"/>
      <c r="AL487" s="23"/>
      <c r="AM487" s="160">
        <f t="shared" si="434"/>
        <v>0</v>
      </c>
      <c r="AN487" s="24"/>
      <c r="AO487" s="325"/>
      <c r="AP487" s="326"/>
      <c r="AV487" s="64" t="b">
        <f t="shared" si="430"/>
        <v>1</v>
      </c>
      <c r="AW487" s="415" t="str">
        <f t="shared" si="443"/>
        <v/>
      </c>
      <c r="AX487" s="415" t="str">
        <f t="shared" si="444"/>
        <v/>
      </c>
      <c r="AY487" s="415" t="str">
        <f t="shared" si="445"/>
        <v/>
      </c>
      <c r="AZ487" s="415" t="str">
        <f t="shared" ref="AZ487:AZ492" si="459">IFERROR(AB487/AA487,"")</f>
        <v/>
      </c>
      <c r="BA487" s="415">
        <f t="shared" si="432"/>
        <v>0</v>
      </c>
      <c r="BB487" s="416" t="str">
        <f t="shared" si="437"/>
        <v/>
      </c>
      <c r="BC487" s="416" t="str">
        <f t="shared" si="437"/>
        <v/>
      </c>
      <c r="BD487" s="416" t="str">
        <f t="shared" si="437"/>
        <v/>
      </c>
      <c r="BE487" s="416" t="str">
        <f t="shared" si="437"/>
        <v/>
      </c>
      <c r="BF487" s="417">
        <f t="shared" si="446"/>
        <v>0</v>
      </c>
      <c r="BG487" s="417">
        <f t="shared" si="447"/>
        <v>0</v>
      </c>
      <c r="BH487" s="417">
        <f t="shared" si="448"/>
        <v>0</v>
      </c>
      <c r="BI487" s="417">
        <f t="shared" si="449"/>
        <v>0</v>
      </c>
      <c r="BJ487" s="417">
        <f t="shared" si="429"/>
        <v>0</v>
      </c>
      <c r="BK487" s="416" t="str">
        <f t="shared" si="438"/>
        <v/>
      </c>
      <c r="BL487" s="416" t="str">
        <f t="shared" si="438"/>
        <v/>
      </c>
      <c r="BM487" s="416" t="str">
        <f t="shared" si="438"/>
        <v/>
      </c>
      <c r="BN487" s="416" t="str">
        <f t="shared" si="438"/>
        <v/>
      </c>
      <c r="BO487" s="419"/>
      <c r="BP487" s="420"/>
      <c r="BQ487" s="293"/>
      <c r="BR487" s="104"/>
      <c r="BS487" s="103"/>
      <c r="BT487" s="161"/>
    </row>
    <row r="488" spans="1:73" s="349" customFormat="1" ht="19.5" hidden="1" customHeight="1">
      <c r="A488" s="344"/>
      <c r="B488" s="344"/>
      <c r="C488" s="328" t="s">
        <v>1055</v>
      </c>
      <c r="D488" s="345" t="s">
        <v>1056</v>
      </c>
      <c r="E488" s="345"/>
      <c r="F488" s="345"/>
      <c r="G488" s="345"/>
      <c r="H488" s="330"/>
      <c r="I488" s="331"/>
      <c r="J488" s="330"/>
      <c r="K488" s="331"/>
      <c r="L488" s="331"/>
      <c r="M488" s="331"/>
      <c r="N488" s="331"/>
      <c r="O488" s="332"/>
      <c r="P488" s="333"/>
      <c r="Q488" s="333"/>
      <c r="R488" s="334"/>
      <c r="S488" s="335"/>
      <c r="T488" s="334"/>
      <c r="U488" s="335">
        <v>59204671</v>
      </c>
      <c r="V488" s="313"/>
      <c r="W488" s="314"/>
      <c r="X488" s="315"/>
      <c r="Y488" s="336"/>
      <c r="Z488" s="317"/>
      <c r="AA488" s="337"/>
      <c r="AB488" s="338">
        <v>72552663.120000005</v>
      </c>
      <c r="AC488" s="339"/>
      <c r="AD488" s="340"/>
      <c r="AE488" s="341"/>
      <c r="AF488" s="339"/>
      <c r="AG488" s="340"/>
      <c r="AH488" s="341"/>
      <c r="AI488" s="440"/>
      <c r="AJ488" s="342"/>
      <c r="AK488" s="343"/>
      <c r="AL488" s="23"/>
      <c r="AM488" s="160">
        <f t="shared" si="434"/>
        <v>0</v>
      </c>
      <c r="AN488" s="24"/>
      <c r="AO488" s="346"/>
      <c r="AP488" s="347"/>
      <c r="AV488" s="64" t="b">
        <f t="shared" si="430"/>
        <v>1</v>
      </c>
      <c r="AW488" s="415" t="str">
        <f t="shared" si="443"/>
        <v/>
      </c>
      <c r="AX488" s="415" t="str">
        <f t="shared" si="444"/>
        <v/>
      </c>
      <c r="AY488" s="415" t="str">
        <f t="shared" si="445"/>
        <v/>
      </c>
      <c r="AZ488" s="415" t="str">
        <f t="shared" si="459"/>
        <v/>
      </c>
      <c r="BA488" s="415">
        <f t="shared" si="432"/>
        <v>0</v>
      </c>
      <c r="BB488" s="416" t="str">
        <f t="shared" si="437"/>
        <v/>
      </c>
      <c r="BC488" s="416" t="str">
        <f t="shared" si="437"/>
        <v/>
      </c>
      <c r="BD488" s="416" t="str">
        <f t="shared" si="437"/>
        <v/>
      </c>
      <c r="BE488" s="416" t="str">
        <f t="shared" si="437"/>
        <v/>
      </c>
      <c r="BF488" s="417">
        <f t="shared" si="446"/>
        <v>0</v>
      </c>
      <c r="BG488" s="417">
        <f t="shared" si="447"/>
        <v>0</v>
      </c>
      <c r="BH488" s="417">
        <f t="shared" si="448"/>
        <v>0</v>
      </c>
      <c r="BI488" s="417">
        <f t="shared" si="449"/>
        <v>0</v>
      </c>
      <c r="BJ488" s="417">
        <f t="shared" si="429"/>
        <v>0</v>
      </c>
      <c r="BK488" s="416" t="str">
        <f t="shared" si="438"/>
        <v/>
      </c>
      <c r="BL488" s="416" t="str">
        <f t="shared" si="438"/>
        <v/>
      </c>
      <c r="BM488" s="416" t="str">
        <f t="shared" si="438"/>
        <v/>
      </c>
      <c r="BN488" s="416" t="str">
        <f t="shared" si="438"/>
        <v/>
      </c>
      <c r="BO488" s="419"/>
      <c r="BP488" s="420"/>
      <c r="BQ488" s="348"/>
      <c r="BR488" s="104"/>
      <c r="BS488" s="103"/>
      <c r="BT488" s="161"/>
    </row>
    <row r="489" spans="1:73" s="353" customFormat="1" ht="13.2" hidden="1">
      <c r="A489" s="344"/>
      <c r="B489" s="344"/>
      <c r="C489" s="328" t="s">
        <v>1057</v>
      </c>
      <c r="D489" s="345"/>
      <c r="E489" s="345"/>
      <c r="F489" s="345"/>
      <c r="G489" s="345"/>
      <c r="H489" s="330"/>
      <c r="I489" s="331"/>
      <c r="J489" s="330"/>
      <c r="K489" s="331"/>
      <c r="L489" s="331"/>
      <c r="M489" s="331"/>
      <c r="N489" s="331"/>
      <c r="O489" s="332"/>
      <c r="P489" s="333"/>
      <c r="Q489" s="333"/>
      <c r="R489" s="334"/>
      <c r="S489" s="335"/>
      <c r="T489" s="334"/>
      <c r="U489" s="335"/>
      <c r="V489" s="313"/>
      <c r="W489" s="314"/>
      <c r="X489" s="315"/>
      <c r="Y489" s="336"/>
      <c r="Z489" s="317"/>
      <c r="AA489" s="337"/>
      <c r="AB489" s="338">
        <v>62105958</v>
      </c>
      <c r="AC489" s="339"/>
      <c r="AD489" s="340"/>
      <c r="AE489" s="341"/>
      <c r="AF489" s="339"/>
      <c r="AG489" s="340"/>
      <c r="AH489" s="341"/>
      <c r="AI489" s="440"/>
      <c r="AJ489" s="342"/>
      <c r="AK489" s="343"/>
      <c r="AL489" s="23"/>
      <c r="AM489" s="160">
        <f t="shared" si="434"/>
        <v>0</v>
      </c>
      <c r="AN489" s="24"/>
      <c r="AO489" s="350"/>
      <c r="AP489" s="351"/>
      <c r="AV489" s="64" t="b">
        <f t="shared" si="430"/>
        <v>1</v>
      </c>
      <c r="AW489" s="415" t="str">
        <f t="shared" si="443"/>
        <v/>
      </c>
      <c r="AX489" s="415" t="str">
        <f t="shared" si="444"/>
        <v/>
      </c>
      <c r="AY489" s="415" t="str">
        <f t="shared" si="445"/>
        <v/>
      </c>
      <c r="AZ489" s="415" t="str">
        <f t="shared" si="459"/>
        <v/>
      </c>
      <c r="BA489" s="415">
        <f t="shared" si="432"/>
        <v>0</v>
      </c>
      <c r="BB489" s="416" t="str">
        <f t="shared" si="437"/>
        <v/>
      </c>
      <c r="BC489" s="416" t="str">
        <f t="shared" si="437"/>
        <v/>
      </c>
      <c r="BD489" s="416" t="str">
        <f t="shared" si="437"/>
        <v/>
      </c>
      <c r="BE489" s="416" t="str">
        <f t="shared" si="437"/>
        <v/>
      </c>
      <c r="BF489" s="417">
        <f t="shared" si="446"/>
        <v>0</v>
      </c>
      <c r="BG489" s="417">
        <f t="shared" si="447"/>
        <v>0</v>
      </c>
      <c r="BH489" s="417">
        <f t="shared" si="448"/>
        <v>0</v>
      </c>
      <c r="BI489" s="417">
        <f t="shared" si="449"/>
        <v>0</v>
      </c>
      <c r="BJ489" s="417">
        <f t="shared" si="429"/>
        <v>0</v>
      </c>
      <c r="BK489" s="416" t="str">
        <f t="shared" si="438"/>
        <v/>
      </c>
      <c r="BL489" s="416" t="str">
        <f t="shared" si="438"/>
        <v/>
      </c>
      <c r="BM489" s="416" t="str">
        <f t="shared" si="438"/>
        <v/>
      </c>
      <c r="BN489" s="416" t="str">
        <f t="shared" si="438"/>
        <v/>
      </c>
      <c r="BO489" s="419"/>
      <c r="BP489" s="420"/>
      <c r="BQ489" s="352"/>
      <c r="BR489" s="104"/>
      <c r="BS489" s="103"/>
      <c r="BT489" s="161"/>
    </row>
    <row r="490" spans="1:73" s="357" customFormat="1" ht="13.2" hidden="1">
      <c r="A490" s="344"/>
      <c r="B490" s="344"/>
      <c r="C490" s="328" t="s">
        <v>1058</v>
      </c>
      <c r="D490" s="345"/>
      <c r="E490" s="345"/>
      <c r="F490" s="345"/>
      <c r="G490" s="345"/>
      <c r="H490" s="330"/>
      <c r="I490" s="331"/>
      <c r="J490" s="330"/>
      <c r="K490" s="331"/>
      <c r="L490" s="331"/>
      <c r="M490" s="331"/>
      <c r="N490" s="331"/>
      <c r="O490" s="332"/>
      <c r="P490" s="333"/>
      <c r="Q490" s="333"/>
      <c r="R490" s="334"/>
      <c r="S490" s="335"/>
      <c r="T490" s="334"/>
      <c r="U490" s="335"/>
      <c r="V490" s="313"/>
      <c r="W490" s="314"/>
      <c r="X490" s="315"/>
      <c r="Y490" s="336"/>
      <c r="Z490" s="317"/>
      <c r="AA490" s="337"/>
      <c r="AB490" s="338">
        <v>75068468.599999994</v>
      </c>
      <c r="AC490" s="339"/>
      <c r="AD490" s="340"/>
      <c r="AE490" s="341"/>
      <c r="AF490" s="339"/>
      <c r="AG490" s="340"/>
      <c r="AH490" s="341"/>
      <c r="AI490" s="440"/>
      <c r="AJ490" s="342"/>
      <c r="AK490" s="343"/>
      <c r="AL490" s="23"/>
      <c r="AM490" s="160">
        <f t="shared" si="434"/>
        <v>0</v>
      </c>
      <c r="AN490" s="24"/>
      <c r="AO490" s="354"/>
      <c r="AP490" s="355"/>
      <c r="AV490" s="64" t="b">
        <f t="shared" si="430"/>
        <v>1</v>
      </c>
      <c r="AW490" s="415" t="str">
        <f t="shared" si="443"/>
        <v/>
      </c>
      <c r="AX490" s="415" t="str">
        <f t="shared" si="444"/>
        <v/>
      </c>
      <c r="AY490" s="415" t="str">
        <f t="shared" si="445"/>
        <v/>
      </c>
      <c r="AZ490" s="415" t="str">
        <f t="shared" si="459"/>
        <v/>
      </c>
      <c r="BA490" s="415">
        <f t="shared" si="432"/>
        <v>0</v>
      </c>
      <c r="BB490" s="416" t="str">
        <f t="shared" si="437"/>
        <v/>
      </c>
      <c r="BC490" s="416" t="str">
        <f t="shared" si="437"/>
        <v/>
      </c>
      <c r="BD490" s="416" t="str">
        <f t="shared" si="437"/>
        <v/>
      </c>
      <c r="BE490" s="416" t="str">
        <f t="shared" si="437"/>
        <v/>
      </c>
      <c r="BF490" s="417">
        <f t="shared" si="446"/>
        <v>0</v>
      </c>
      <c r="BG490" s="417">
        <f t="shared" si="447"/>
        <v>0</v>
      </c>
      <c r="BH490" s="417">
        <f t="shared" si="448"/>
        <v>0</v>
      </c>
      <c r="BI490" s="417">
        <f t="shared" si="449"/>
        <v>0</v>
      </c>
      <c r="BJ490" s="417">
        <f t="shared" si="429"/>
        <v>0</v>
      </c>
      <c r="BK490" s="416" t="str">
        <f t="shared" si="438"/>
        <v/>
      </c>
      <c r="BL490" s="416" t="str">
        <f t="shared" si="438"/>
        <v/>
      </c>
      <c r="BM490" s="416" t="str">
        <f t="shared" si="438"/>
        <v/>
      </c>
      <c r="BN490" s="416" t="str">
        <f t="shared" si="438"/>
        <v/>
      </c>
      <c r="BO490" s="419"/>
      <c r="BP490" s="420"/>
      <c r="BQ490" s="356"/>
      <c r="BR490" s="104"/>
      <c r="BS490" s="103"/>
      <c r="BT490" s="161"/>
    </row>
    <row r="491" spans="1:73" s="357" customFormat="1" hidden="1">
      <c r="A491" s="47"/>
      <c r="B491" s="47"/>
      <c r="C491" s="27" t="s">
        <v>25</v>
      </c>
      <c r="D491" s="28"/>
      <c r="E491" s="358"/>
      <c r="F491" s="358"/>
      <c r="G491" s="358"/>
      <c r="H491" s="33"/>
      <c r="I491" s="34"/>
      <c r="J491" s="33"/>
      <c r="K491" s="34"/>
      <c r="L491" s="34"/>
      <c r="M491" s="34"/>
      <c r="N491" s="34"/>
      <c r="O491" s="359"/>
      <c r="P491" s="360"/>
      <c r="Q491" s="360"/>
      <c r="R491" s="33"/>
      <c r="S491" s="34">
        <f>67390109.05+1530108-2.85</f>
        <v>68920214.200000003</v>
      </c>
      <c r="T491" s="33"/>
      <c r="U491" s="34">
        <f>108207932.68+2093.8</f>
        <v>108210026.48</v>
      </c>
      <c r="V491" s="361"/>
      <c r="W491" s="362"/>
      <c r="X491" s="29"/>
      <c r="Y491" s="363"/>
      <c r="Z491" s="30"/>
      <c r="AA491" s="31"/>
      <c r="AB491" s="32">
        <v>-35569235.780000001</v>
      </c>
      <c r="AC491" s="33"/>
      <c r="AD491" s="364"/>
      <c r="AE491" s="365"/>
      <c r="AF491" s="33"/>
      <c r="AG491" s="364"/>
      <c r="AH491" s="365"/>
      <c r="AI491" s="441"/>
      <c r="AJ491" s="366"/>
      <c r="AK491" s="367"/>
      <c r="AL491" s="23"/>
      <c r="AM491" s="160">
        <f t="shared" si="434"/>
        <v>0</v>
      </c>
      <c r="AN491" s="24"/>
      <c r="AO491" s="354"/>
      <c r="AP491" s="355"/>
      <c r="AV491" s="64" t="b">
        <f t="shared" si="430"/>
        <v>1</v>
      </c>
      <c r="AW491" s="415" t="str">
        <f t="shared" si="443"/>
        <v/>
      </c>
      <c r="AX491" s="415" t="str">
        <f t="shared" si="444"/>
        <v/>
      </c>
      <c r="AY491" s="415" t="str">
        <f t="shared" si="445"/>
        <v/>
      </c>
      <c r="AZ491" s="415" t="str">
        <f t="shared" si="459"/>
        <v/>
      </c>
      <c r="BA491" s="415">
        <f t="shared" si="432"/>
        <v>0</v>
      </c>
      <c r="BB491" s="416" t="str">
        <f t="shared" si="437"/>
        <v/>
      </c>
      <c r="BC491" s="416" t="str">
        <f t="shared" si="437"/>
        <v/>
      </c>
      <c r="BD491" s="416" t="str">
        <f t="shared" si="437"/>
        <v/>
      </c>
      <c r="BE491" s="416" t="str">
        <f t="shared" si="437"/>
        <v/>
      </c>
      <c r="BF491" s="417">
        <f t="shared" si="446"/>
        <v>0</v>
      </c>
      <c r="BG491" s="417">
        <f t="shared" si="447"/>
        <v>0</v>
      </c>
      <c r="BH491" s="417">
        <f t="shared" si="448"/>
        <v>0</v>
      </c>
      <c r="BI491" s="417">
        <f t="shared" si="449"/>
        <v>0</v>
      </c>
      <c r="BJ491" s="417">
        <f t="shared" si="429"/>
        <v>0</v>
      </c>
      <c r="BK491" s="416" t="str">
        <f t="shared" si="438"/>
        <v/>
      </c>
      <c r="BL491" s="416" t="str">
        <f t="shared" si="438"/>
        <v/>
      </c>
      <c r="BM491" s="416" t="str">
        <f t="shared" si="438"/>
        <v/>
      </c>
      <c r="BN491" s="416" t="str">
        <f t="shared" si="438"/>
        <v/>
      </c>
      <c r="BO491" s="419"/>
      <c r="BP491" s="420"/>
      <c r="BQ491" s="356"/>
      <c r="BR491" s="104"/>
      <c r="BS491" s="103"/>
      <c r="BT491" s="161"/>
    </row>
    <row r="492" spans="1:73" s="357" customFormat="1" ht="24" hidden="1">
      <c r="A492" s="47"/>
      <c r="B492" s="47"/>
      <c r="C492" s="368"/>
      <c r="D492" s="369" t="s">
        <v>26</v>
      </c>
      <c r="E492" s="369"/>
      <c r="F492" s="369"/>
      <c r="G492" s="369"/>
      <c r="H492" s="288"/>
      <c r="I492" s="370"/>
      <c r="J492" s="288"/>
      <c r="K492" s="370"/>
      <c r="L492" s="370"/>
      <c r="M492" s="370"/>
      <c r="N492" s="370"/>
      <c r="O492" s="371"/>
      <c r="P492" s="372"/>
      <c r="Q492" s="372"/>
      <c r="R492" s="373"/>
      <c r="S492" s="374">
        <v>68316940.329999998</v>
      </c>
      <c r="T492" s="373"/>
      <c r="U492" s="374">
        <v>94481118</v>
      </c>
      <c r="V492" s="288"/>
      <c r="W492" s="375"/>
      <c r="X492" s="376"/>
      <c r="Y492" s="377"/>
      <c r="Z492" s="378"/>
      <c r="AA492" s="288"/>
      <c r="AB492" s="379">
        <v>0</v>
      </c>
      <c r="AC492" s="288"/>
      <c r="AD492" s="452"/>
      <c r="AE492" s="375"/>
      <c r="AF492" s="288"/>
      <c r="AG492" s="452"/>
      <c r="AH492" s="375"/>
      <c r="AI492" s="442"/>
      <c r="AJ492" s="380"/>
      <c r="AK492" s="381"/>
      <c r="AL492" s="23"/>
      <c r="AM492" s="160">
        <f t="shared" si="434"/>
        <v>0</v>
      </c>
      <c r="AN492" s="24"/>
      <c r="AO492" s="354"/>
      <c r="AP492" s="355"/>
      <c r="AV492" s="64" t="b">
        <f t="shared" si="430"/>
        <v>1</v>
      </c>
      <c r="AW492" s="415" t="str">
        <f t="shared" si="443"/>
        <v/>
      </c>
      <c r="AX492" s="415" t="str">
        <f t="shared" si="444"/>
        <v/>
      </c>
      <c r="AY492" s="415" t="str">
        <f t="shared" si="445"/>
        <v/>
      </c>
      <c r="AZ492" s="415" t="str">
        <f t="shared" si="459"/>
        <v/>
      </c>
      <c r="BA492" s="415">
        <f t="shared" si="432"/>
        <v>0</v>
      </c>
      <c r="BB492" s="416" t="str">
        <f t="shared" si="437"/>
        <v/>
      </c>
      <c r="BC492" s="416" t="str">
        <f t="shared" si="437"/>
        <v/>
      </c>
      <c r="BD492" s="416" t="str">
        <f t="shared" si="437"/>
        <v/>
      </c>
      <c r="BE492" s="416" t="str">
        <f t="shared" si="437"/>
        <v/>
      </c>
      <c r="BF492" s="417">
        <f t="shared" si="446"/>
        <v>0</v>
      </c>
      <c r="BG492" s="417">
        <f t="shared" si="447"/>
        <v>0</v>
      </c>
      <c r="BH492" s="417">
        <f t="shared" si="448"/>
        <v>0</v>
      </c>
      <c r="BI492" s="417">
        <f t="shared" si="449"/>
        <v>0</v>
      </c>
      <c r="BJ492" s="417">
        <f t="shared" si="429"/>
        <v>0</v>
      </c>
      <c r="BK492" s="416" t="str">
        <f t="shared" si="438"/>
        <v/>
      </c>
      <c r="BL492" s="416" t="str">
        <f t="shared" si="438"/>
        <v/>
      </c>
      <c r="BM492" s="416" t="str">
        <f t="shared" si="438"/>
        <v/>
      </c>
      <c r="BN492" s="416" t="str">
        <f t="shared" si="438"/>
        <v/>
      </c>
      <c r="BO492" s="419"/>
      <c r="BP492" s="420"/>
      <c r="BQ492" s="356"/>
      <c r="BR492" s="104"/>
      <c r="BS492" s="103"/>
      <c r="BT492" s="161"/>
    </row>
    <row r="493" spans="1:73">
      <c r="D493" s="358"/>
      <c r="E493" s="383"/>
      <c r="F493" s="383"/>
      <c r="G493" s="383"/>
      <c r="H493" s="384"/>
      <c r="I493" s="384"/>
      <c r="R493" s="386"/>
      <c r="S493" s="387"/>
      <c r="U493" s="387"/>
      <c r="AL493" s="389"/>
      <c r="AM493" s="160">
        <f t="shared" si="434"/>
        <v>0</v>
      </c>
      <c r="AV493" s="64" t="b">
        <f t="shared" si="430"/>
        <v>1</v>
      </c>
      <c r="BH493" s="497"/>
      <c r="BI493" s="497"/>
      <c r="BJ493" s="497"/>
      <c r="BK493" s="357"/>
      <c r="BP493" s="103"/>
      <c r="BR493" s="104"/>
      <c r="BS493" s="103"/>
      <c r="BT493" s="161"/>
    </row>
    <row r="494" spans="1:73">
      <c r="C494" s="368" t="s">
        <v>1059</v>
      </c>
      <c r="D494" s="390" t="s">
        <v>142</v>
      </c>
      <c r="E494" s="391"/>
      <c r="F494" s="391"/>
      <c r="G494" s="391"/>
      <c r="H494" s="384"/>
      <c r="I494" s="384"/>
      <c r="U494" s="387"/>
      <c r="AB494" s="46">
        <f>+AB487/AB5</f>
        <v>3.4804234669991906E-2</v>
      </c>
      <c r="AC494" s="46"/>
      <c r="AD494" s="454"/>
      <c r="AE494" s="46"/>
      <c r="AF494" s="46"/>
      <c r="AG494" s="454"/>
      <c r="AH494" s="46"/>
      <c r="AI494" s="444"/>
      <c r="AL494" s="389"/>
      <c r="AM494" s="160">
        <f t="shared" si="434"/>
        <v>0</v>
      </c>
      <c r="AV494" s="64" t="b">
        <f t="shared" si="430"/>
        <v>1</v>
      </c>
      <c r="BI494" s="497"/>
      <c r="BJ494" s="497"/>
      <c r="BP494" s="103"/>
      <c r="BR494" s="104"/>
      <c r="BS494" s="103"/>
      <c r="BT494" s="161"/>
    </row>
    <row r="495" spans="1:73" ht="13.2">
      <c r="C495" s="368" t="s">
        <v>1059</v>
      </c>
      <c r="D495" s="392" t="s">
        <v>102</v>
      </c>
      <c r="E495" s="392"/>
      <c r="F495" s="392"/>
      <c r="G495" s="392"/>
      <c r="H495" s="384"/>
      <c r="I495" s="384"/>
      <c r="S495" s="386"/>
      <c r="T495" s="386"/>
      <c r="U495" s="386"/>
      <c r="V495" s="386"/>
      <c r="W495" s="386"/>
      <c r="X495" s="393"/>
      <c r="Y495" s="393"/>
      <c r="Z495" s="393"/>
      <c r="AA495" s="386"/>
      <c r="AB495" s="45">
        <f>+(AB488+AB489+AB490)/AB5</f>
        <v>8.5291877296499619E-2</v>
      </c>
      <c r="AC495" s="45"/>
      <c r="AD495" s="455"/>
      <c r="AE495" s="45"/>
      <c r="AF495" s="45"/>
      <c r="AG495" s="455"/>
      <c r="AH495" s="45"/>
      <c r="AI495" s="445"/>
      <c r="AJ495" s="386"/>
      <c r="AK495" s="386"/>
      <c r="AL495" s="389"/>
      <c r="AM495" s="160">
        <f t="shared" si="434"/>
        <v>0</v>
      </c>
      <c r="AV495" s="64" t="b">
        <f t="shared" si="430"/>
        <v>1</v>
      </c>
      <c r="BI495" s="497"/>
      <c r="BJ495" s="497"/>
      <c r="BP495" s="103"/>
      <c r="BR495" s="104"/>
      <c r="BS495" s="103"/>
      <c r="BT495" s="161"/>
    </row>
    <row r="496" spans="1:73" ht="13.2">
      <c r="H496" s="395"/>
      <c r="I496" s="395"/>
      <c r="T496" s="396"/>
      <c r="U496" s="397"/>
      <c r="AA496" s="35"/>
      <c r="AJ496" s="35"/>
      <c r="AL496" s="389"/>
      <c r="AM496" s="389"/>
    </row>
    <row r="497" spans="8:39">
      <c r="S497" s="386"/>
      <c r="T497" s="399"/>
      <c r="U497" s="386"/>
      <c r="AA497" s="35"/>
      <c r="AJ497" s="35"/>
      <c r="AL497" s="389"/>
      <c r="AM497" s="389"/>
    </row>
    <row r="498" spans="8:39" ht="13.2">
      <c r="H498" s="77"/>
      <c r="I498" s="77"/>
      <c r="S498" s="386"/>
      <c r="T498" s="396"/>
      <c r="U498" s="399"/>
      <c r="AA498" s="35"/>
      <c r="AJ498" s="35"/>
      <c r="AL498" s="389"/>
      <c r="AM498" s="389"/>
    </row>
    <row r="499" spans="8:39">
      <c r="S499" s="386"/>
      <c r="U499" s="386"/>
      <c r="AL499" s="389"/>
      <c r="AM499" s="389"/>
    </row>
    <row r="500" spans="8:39" ht="13.2">
      <c r="H500" s="384"/>
      <c r="I500" s="384"/>
      <c r="U500" s="386"/>
    </row>
    <row r="501" spans="8:39" ht="13.2">
      <c r="H501" s="384"/>
      <c r="I501" s="384"/>
      <c r="U501" s="386"/>
      <c r="AA501" s="35"/>
      <c r="AJ501" s="35"/>
    </row>
    <row r="502" spans="8:39" ht="13.2">
      <c r="H502" s="384"/>
      <c r="I502" s="384"/>
      <c r="U502" s="386"/>
      <c r="AA502" s="35"/>
      <c r="AJ502" s="35"/>
    </row>
    <row r="503" spans="8:39" ht="13.2">
      <c r="H503" s="384"/>
      <c r="I503" s="384"/>
      <c r="AA503" s="35"/>
      <c r="AJ503" s="35"/>
    </row>
    <row r="504" spans="8:39" ht="13.2">
      <c r="H504" s="384"/>
      <c r="I504" s="384"/>
      <c r="R504" s="400"/>
      <c r="S504" s="400"/>
      <c r="T504" s="400"/>
      <c r="U504" s="400"/>
    </row>
    <row r="505" spans="8:39" ht="13.2">
      <c r="H505" s="384"/>
      <c r="I505" s="384"/>
    </row>
    <row r="506" spans="8:39" ht="13.2">
      <c r="H506" s="384"/>
      <c r="I506" s="384"/>
      <c r="AA506" s="35"/>
      <c r="AJ506" s="35"/>
    </row>
    <row r="507" spans="8:39" ht="13.2">
      <c r="H507" s="384"/>
      <c r="I507" s="384"/>
      <c r="AA507" s="35"/>
      <c r="AJ507" s="35"/>
    </row>
    <row r="509" spans="8:39">
      <c r="AA509" s="35"/>
      <c r="AJ509" s="35"/>
    </row>
    <row r="510" spans="8:39">
      <c r="AA510" s="35"/>
      <c r="AJ510" s="35"/>
    </row>
    <row r="511" spans="8:39" ht="13.2">
      <c r="H511" s="384"/>
      <c r="I511" s="384"/>
    </row>
    <row r="513" spans="8:26" ht="13.2">
      <c r="H513" s="77"/>
      <c r="I513" s="77"/>
      <c r="W513" s="401"/>
      <c r="Z513" s="402"/>
    </row>
    <row r="514" spans="8:26" ht="13.2">
      <c r="H514" s="77"/>
      <c r="I514" s="77"/>
    </row>
    <row r="516" spans="8:26" ht="13.2">
      <c r="H516" s="395"/>
      <c r="I516" s="395"/>
    </row>
    <row r="517" spans="8:26" ht="13.2">
      <c r="H517" s="395"/>
      <c r="I517" s="395"/>
    </row>
  </sheetData>
  <autoFilter ref="A4:CN492">
    <filterColumn colId="0">
      <filters>
        <filter val="Акушерство и гинекология"/>
      </filters>
    </filterColumn>
  </autoFilter>
  <mergeCells count="45">
    <mergeCell ref="K2:K3"/>
    <mergeCell ref="C2:C3"/>
    <mergeCell ref="D2:D3"/>
    <mergeCell ref="H2:H3"/>
    <mergeCell ref="I2:I3"/>
    <mergeCell ref="J2:J3"/>
    <mergeCell ref="AF2:AH2"/>
    <mergeCell ref="L2:L3"/>
    <mergeCell ref="M2:M3"/>
    <mergeCell ref="N2:N3"/>
    <mergeCell ref="O2:O3"/>
    <mergeCell ref="P2:Q2"/>
    <mergeCell ref="R2:S2"/>
    <mergeCell ref="T2:U2"/>
    <mergeCell ref="V2:W2"/>
    <mergeCell ref="X2:Z2"/>
    <mergeCell ref="AA2:AB2"/>
    <mergeCell ref="AC2:AE2"/>
    <mergeCell ref="AT2:AU2"/>
    <mergeCell ref="AW2:AW4"/>
    <mergeCell ref="AJ2:AN2"/>
    <mergeCell ref="AO2:AP2"/>
    <mergeCell ref="AJ3:AK3"/>
    <mergeCell ref="AL3:AN3"/>
    <mergeCell ref="AO3:AP3"/>
    <mergeCell ref="AR2:AS2"/>
    <mergeCell ref="BH2:BH4"/>
    <mergeCell ref="AX2:AX4"/>
    <mergeCell ref="AY2:AY4"/>
    <mergeCell ref="AZ2:AZ4"/>
    <mergeCell ref="BA2:BA4"/>
    <mergeCell ref="BC2:BC4"/>
    <mergeCell ref="BD2:BD4"/>
    <mergeCell ref="BE2:BE4"/>
    <mergeCell ref="BF2:BF4"/>
    <mergeCell ref="BG2:BG4"/>
    <mergeCell ref="BB2:BB4"/>
    <mergeCell ref="BO2:BO4"/>
    <mergeCell ref="BP2:BP4"/>
    <mergeCell ref="BI2:BI4"/>
    <mergeCell ref="BJ2:BJ4"/>
    <mergeCell ref="BK2:BK4"/>
    <mergeCell ref="BL2:BL4"/>
    <mergeCell ref="BM2:BM4"/>
    <mergeCell ref="BN2:BN4"/>
  </mergeCells>
  <conditionalFormatting sqref="AT7:AT485">
    <cfRule type="cellIs" dxfId="2" priority="1" operator="lessThan">
      <formula>0</formula>
    </cfRule>
  </conditionalFormatting>
  <conditionalFormatting sqref="BB5:BE492">
    <cfRule type="cellIs" dxfId="1" priority="5" operator="greaterThan">
      <formula>0.1</formula>
    </cfRule>
  </conditionalFormatting>
  <conditionalFormatting sqref="BK5:BN492">
    <cfRule type="cellIs" dxfId="0" priority="4" operator="greaterThan">
      <formula>0.1</formula>
    </cfRule>
  </conditionalFormatting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30" orientation="landscape" r:id="rId1"/>
  <headerFooter>
    <oddHeader>&amp;LПриложение 1</oddHeader>
    <oddFooter>&amp;R&amp;A &amp;P  / &amp;N</oddFooter>
  </headerFooter>
  <rowBreaks count="2" manualBreakCount="2">
    <brk id="57" max="48" man="1"/>
    <brk id="379" max="4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Работни листове</vt:lpstr>
      </vt:variant>
      <vt:variant>
        <vt:i4>4</vt:i4>
      </vt:variant>
      <vt:variant>
        <vt:lpstr>Наименувани диапазони</vt:lpstr>
      </vt:variant>
      <vt:variant>
        <vt:i4>4</vt:i4>
      </vt:variant>
    </vt:vector>
  </HeadingPairs>
  <TitlesOfParts>
    <vt:vector size="8" baseType="lpstr">
      <vt:lpstr>БЛС за Цени 2024 _30.01.2024</vt:lpstr>
      <vt:lpstr>Обеми</vt:lpstr>
      <vt:lpstr>БМП (4)</vt:lpstr>
      <vt:lpstr>БМП (3)</vt:lpstr>
      <vt:lpstr>'БМП (3)'!Област_печат</vt:lpstr>
      <vt:lpstr>'БМП (4)'!Област_печат</vt:lpstr>
      <vt:lpstr>'БМП (3)'!Печат_заглавия</vt:lpstr>
      <vt:lpstr>'БМП (4)'!Печат_заглавия</vt:lpstr>
    </vt:vector>
  </TitlesOfParts>
  <Company>Ministry Of Finance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Естел Василева</dc:creator>
  <cp:lastModifiedBy>x</cp:lastModifiedBy>
  <dcterms:created xsi:type="dcterms:W3CDTF">2022-03-11T21:33:33Z</dcterms:created>
  <dcterms:modified xsi:type="dcterms:W3CDTF">2024-01-30T14:21:27Z</dcterms:modified>
</cp:coreProperties>
</file>